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mc:AlternateContent xmlns:mc="http://schemas.openxmlformats.org/markup-compatibility/2006">
    <mc:Choice Requires="x15">
      <x15ac:absPath xmlns:x15ac="http://schemas.microsoft.com/office/spreadsheetml/2010/11/ac" url="C:\Users\Suzanne\Desktop\"/>
    </mc:Choice>
  </mc:AlternateContent>
  <xr:revisionPtr revIDLastSave="0" documentId="8_{8E5BFB11-A44B-48BF-9F81-D9435497D544}" xr6:coauthVersionLast="31" xr6:coauthVersionMax="31" xr10:uidLastSave="{00000000-0000-0000-0000-000000000000}"/>
  <bookViews>
    <workbookView xWindow="0" yWindow="0" windowWidth="20490" windowHeight="7155" tabRatio="803" firstSheet="2" activeTab="4" xr2:uid="{00000000-000D-0000-FFFF-FFFF00000000}"/>
  </bookViews>
  <sheets>
    <sheet name="Overview - Section A" sheetId="1" r:id="rId1"/>
    <sheet name="Reference Records" sheetId="16" state="veryHidden" r:id="rId2"/>
    <sheet name="Impact Indicators - Section B" sheetId="12" r:id="rId3"/>
    <sheet name="Outcome Indicators - Section C" sheetId="10" r:id="rId4"/>
    <sheet name="Coverage Indicators - Section D" sheetId="5" r:id="rId5"/>
    <sheet name=" Disaggregation - Section E" sheetId="9" r:id="rId6"/>
    <sheet name="Disaggregation Data" sheetId="22" state="veryHidden" r:id="rId7"/>
    <sheet name="WPTM - Section F" sheetId="6" r:id="rId8"/>
    <sheet name="Print View" sheetId="21" r:id="rId9"/>
    <sheet name="Reference records(soft deleted)" sheetId="24" state="veryHidden" r:id="rId10"/>
    <sheet name="Disaggregation Records" sheetId="20" state="veryHidden" r:id="rId11"/>
    <sheet name="Picklist Mapping" sheetId="23" state="veryHidden" r:id="rId12"/>
    <sheet name="Account Role" sheetId="19" state="veryHidden" r:id="rId13"/>
    <sheet name="apttusmetadata" sheetId="13" state="veryHidden" r:id="rId14"/>
  </sheets>
  <externalReferences>
    <externalReference r:id="rId15"/>
    <externalReference r:id="rId16"/>
  </externalReferences>
  <definedNames>
    <definedName name="_00007c01_2979_435a_943c_b31d5f171b5b">'Outcome Indicators - Section C'!$O$30</definedName>
    <definedName name="_01367400_ef9e_4181_ac47_b2ed1a455cc2">'Reference records(soft deleted)'!$D$235</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A'!$A$51</definedName>
    <definedName name="_0278b5de_0da4_4498_a134_99a2744a9fab">'Overview - Section A'!$X$120</definedName>
    <definedName name="_033fcd6d_adce_4700_8852_ca583a6bef6b">'Disaggregation Records'!$G$59</definedName>
    <definedName name="_03460dc1_5ceb_4c82_9cde_8ce9e4a019b7">' Disaggregation - Section E'!$J$326</definedName>
    <definedName name="_06a30c86_360f_426e_8e45_34c8bc342561" comment="Display Map">'Overview - Section A'!$A$25:$I$27</definedName>
    <definedName name="_0883281e_e21d_43ef_9187_230346f845f9">'Overview - Section A'!$C$19</definedName>
    <definedName name="_0aee399a_9776_4eaa_972f_b8dcf296ae2a">'WPTM - Section F'!$Z$8</definedName>
    <definedName name="_0beac2ba_bbbb_431d_8bce_14dbf66bdf78">'Overview - Section A'!$E$51</definedName>
    <definedName name="_0c4ccd3c_f7d7_4e9d_9482_1c0c40aa9b88">'Coverage Indicators - Section D'!$AL$10</definedName>
    <definedName name="_0c768466_fe8f_4b21_9004_5e0f2a3cd930">'Disaggregation Data'!$P$159</definedName>
    <definedName name="_0c774a1c_7efb_4321_a634_6fa015b1adb5">'Disaggregation Data'!$Q$315</definedName>
    <definedName name="_0cdb72c3_6724_4a77_bc28_1011a00b051b">'Disaggregation Data'!$K$315</definedName>
    <definedName name="_0d05643b_4cb7_4837_bcd9_f884243e61fc">'WPTM - Section F'!$N$93</definedName>
    <definedName name="_0d49e5e0_de02_447f_864b_65e040c1adc9">'Reference records(soft deleted)'!$D$6</definedName>
    <definedName name="_0dc96169_1e4e_4b6f_8f38_6c1e88134dc4">'Overview - Section A'!$L$31</definedName>
    <definedName name="_0fdd94bf_72a7_4d6c_9b9e_1bd4732717bd">' Disaggregation - Section E'!$J$167</definedName>
    <definedName name="_10653d8b_f9c7_483c_8121_cb87b830a0e0">'Impact Indicators - Section B'!$D$9</definedName>
    <definedName name="_1246254b_5e90_409e_9cc8_822b2d6744f4">'Outcome Indicators - Section C'!$AG$10</definedName>
    <definedName name="_1250b2bc_334d_4908_a7ab_a61ca175ec52">'Coverage Indicators - Section D'!$AP$10</definedName>
    <definedName name="_12d6507d_0364_4862_846f_0f1709a8de34">'Coverage Indicators - Section D'!$AU$10</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Records'!$A$342:$A$343</definedName>
    <definedName name="_146cf40c_55d8_4bda_84bf_73b101e12ff2">'Impact Indicators - Section B'!$F$9</definedName>
    <definedName name="_15d23191_61cc_42d1_9dac_fbdc3cccac55">'Outcome Indicators - Section C'!$X$10</definedName>
    <definedName name="_15e11eef_3068_4f4a_909c_00c848c150e2">'Disaggregation Records'!$B$59</definedName>
    <definedName name="_164e6d09_185f_4eb7_8d48_b40f818dce2a" comment="Display Map">'Reference Records'!$A$59:$G$127</definedName>
    <definedName name="_16ab10e1_95cf_415a_b5bd_c9e6b7ec4bdd">'Outcome Indicators - Section C'!$C$10</definedName>
    <definedName name="_17957cfb_392b_4224_bff8_6733ea96104e">'Disaggregation Data'!$H$159</definedName>
    <definedName name="_17f5512d_ec99_4a26_87b1_844196d76728">'Coverage Indicators - Section D'!$G$10</definedName>
    <definedName name="_1955075b_5332_4022_9e1d_d8310266160b">'Reference Records'!$B$356</definedName>
    <definedName name="_1994383f_9572_4042_b119_2bbc032af4bf">'Disaggregation Data'!$O$159</definedName>
    <definedName name="_1aa1a76c_dd86_4169_9713_d4769c038cf4">'Overview - Section A'!$AN$5</definedName>
    <definedName name="_1afa72c9_dc27_4c9f_b1ac_7f8bc7410cff">'WPTM - Section F'!$T$8</definedName>
    <definedName name="_1b8aaee3_08fa_47b6_9b44_c592025d5948">'Reference Records'!$D$169</definedName>
    <definedName name="_1bcbb583_e5a9_4a6b_8584_0d82f680244f">'Outcome Indicators - Section C'!$F$30</definedName>
    <definedName name="_1c33fbf8_edba_40f4_9a5f_aed37076391f">'Outcome Indicators - Section C'!$AD$10</definedName>
    <definedName name="_1c760e84_7860_4647_97d8_05a0ab084c30">' Disaggregation - Section E'!$O$167</definedName>
    <definedName name="_1cfaffa5_a1e7_40ad_a8cc_cbc751be15bf">'WPTM - Section F'!$H$93</definedName>
    <definedName name="_1e4eb8fc_811c_44fb_af4b_e630611aebf1">'Impact Indicators - Section B'!#REF!</definedName>
    <definedName name="_1e572a0d_6949_4ace_a404_06dbcac29888">'Impact Indicators - Section B'!$AH$9</definedName>
    <definedName name="_20ae8d3e_2e6d_4166_845e_233754971b78">'Reference records(soft deleted)'!$D$44</definedName>
    <definedName name="_21546636_20c6_4878_ba5b_6cb3d96028d3">'Coverage Indicators - Section D'!$J$45</definedName>
    <definedName name="_21e79bef_aeed_4e3b_a2f8_653b27dca3bb">'WPTM - Section F'!$A$8</definedName>
    <definedName name="_22d5ff4c_6447_4efd_b03c_f868e38a0b86">'Reference Records'!$A$690</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A'!$A$119:$AB$170</definedName>
    <definedName name="_2422a46e_b076_4ed3_ac39_13cd913daf0b">'Impact Indicators - Section B'!$Z$9</definedName>
    <definedName name="_242d575a_eb16_4795_affc_a818f9b0adad" comment="Display Map">'Disaggregation Data'!$D$2:$Q$153</definedName>
    <definedName name="_247a5a92_188b_4fa6_9738_0b2cdd989342" comment="Display Map">'Reference records(soft deleted)'!$B$131:$G$228</definedName>
    <definedName name="_2483cccb_9f1d_4be3_b239_5309c0995641">' Disaggregation - Section E'!$Q$167</definedName>
    <definedName name="_24a1218b_8da6_427f_a25f_08e741170602">'Outcome Indicators - Section C'!$F$10</definedName>
    <definedName name="_24ce621f_5feb_4421_aa7b_30c973952869">'Overview - Section A'!$Q$31</definedName>
    <definedName name="_25903c5a_79da_48aa_a73a_0efa3fa709b3">'Overview - Section A'!$E$7</definedName>
    <definedName name="_25c4f9c3_a465_4509_8e2f_b4c3afc12d62">'Disaggregation Data'!$M$159</definedName>
    <definedName name="_262ef686_1dea_4059_ba6d_c1e300c6c435">'Coverage Indicators - Section D'!$AO$10</definedName>
    <definedName name="_26874af8_f15f_4555_b6ba_d39eb5bc132c">'Coverage Indicators - Section D'!$L$45</definedName>
    <definedName name="_27ac2a1e_d077_4df3_924a_c13fa7c47b76">'Coverage Indicators - Section D'!$AM$10</definedName>
    <definedName name="_295f3441_adc3_4dc5_8a9e_67266d697395">'Overview - Section A'!$N$31</definedName>
    <definedName name="_29998246_c49d_4a02_a3ff_a8ff4f07132b">'Outcome Indicators - Section C'!$N$30</definedName>
    <definedName name="_29de1210_4fea_46a8_ac63_eb3a3734b209">'Account Role'!$D$31</definedName>
    <definedName name="_2d8e48b5_25c6_4b04_8f1a_564a145ea078">'WPTM - Section F'!$R$8</definedName>
    <definedName name="_2e4bbd74_8ddb_4b98_a759_b7bb03582544">'Coverage Indicators - Section D'!$AT$10</definedName>
    <definedName name="_2e71836a_5af1_416c_932b_00631550138c">'Impact Indicators - Section B'!$AF$9</definedName>
    <definedName name="_2ef5dfde_8ec5_4b0f_b79e_1e3da16c9079">'Impact Indicators - Section B'!$X$9</definedName>
    <definedName name="_2ef9050b_c1ab_4df7_8595_656f220820e7">'Disaggregation Records'!$B$95</definedName>
    <definedName name="_2f779270_bafb_4509_b7c1_f9f5a5f6b50c">'Outcome Indicators - Section C'!$Y$10</definedName>
    <definedName name="_2f925802_ee4b_4280_9422_3a4a9db137c8">' Disaggregation - Section E'!$P$8</definedName>
    <definedName name="_304a4b38_aadb_465f_bec4_ede79462324a" comment="Display Map">'Account Role'!$A$30:$D$812</definedName>
    <definedName name="_30572134_8290_4750_a680_dd1dbf9fbe17" comment="Display Map">'Disaggregation Data'!$D$158:$Q$309</definedName>
    <definedName name="_309cb4e6_0866_4b59_9ad8_dce9deb459a4">'Coverage Indicators - Section D'!$AC$10</definedName>
    <definedName name="_30bf1a46_c9f4_4bc4_a488_fcb146f7c5d6">'Coverage Indicators - Section D'!$E$45</definedName>
    <definedName name="_3105ccf5_9cc6_4704_bb83_1b42895f7a2a">'WPTM - Section F'!$P$8</definedName>
    <definedName name="_31306633_9f79_4bea_ab54_3276e33671ea">'Impact Indicators - Section B'!$AD$9</definedName>
    <definedName name="_319841cb_9653_453c_bbe8_0dbeddb83526">'Coverage Indicators - Section D'!$AV$10</definedName>
    <definedName name="_319e4e82_c315_47b2_9413_95670d6e61c3">'Reference records(soft deleted)'!$G$84</definedName>
    <definedName name="_31abdfc0_7b3f_4421_9bb3_3010b64c33c6">'Reference Records'!$B$690</definedName>
    <definedName name="_32cc9015_aa43_492e_931d_d4dc3bcbbefd">'Impact Indicators - Section B'!$N$29</definedName>
    <definedName name="_33898a8c_e55b_4fb6_a523_fc8d172930cd" comment="Display Map">'Reference Records'!$B$3:$G$28</definedName>
    <definedName name="_339d96ff_1502_408b_8b62_a0d2a6d2aa31">'WPTM - Section F'!$J$93</definedName>
    <definedName name="_33f94c69_7ad0_42e4_ae97_cd43ab2f6fb1">'Disaggregation Data'!$D$315</definedName>
    <definedName name="_359b0f72_ed0e_44ca_a640_07ddf6593469">'Coverage Indicators - Section D'!$AH$10</definedName>
    <definedName name="_35d1b49a_9719_423f_baf2_fde871e1bd58">'Overview - Section A'!$O$31</definedName>
    <definedName name="_36760ff8_71ac_4804_83a7_bece45c85ebb">'WPTM - Section F'!$V$8</definedName>
    <definedName name="_3679d719_018c_46c1_a6c9_f5cb6af28e82">'Impact Indicators - Section B'!$A$9</definedName>
    <definedName name="_36c48884_8351_429d_866b_c7cb8ec9bdfb">'Overview - Section A'!$P$31</definedName>
    <definedName name="_3753db18_a6c5_4659_9a7b_6f3e612294c8">'Impact Indicators - Section B'!$Y$9</definedName>
    <definedName name="_388e9f7b_b253_414f_b074_2b51db867bec">'Overview - Section A'!$K$31</definedName>
    <definedName name="_392813d9_1ed5_446f_a952_c1eb0907e701">'Overview - Section A'!$AN$10</definedName>
    <definedName name="_3a54c0cb_5d61_44ab_9f5f_59c0b83c7017" comment="Save Map">'Account Role'!$B$814:$D$814</definedName>
    <definedName name="_3a87c5f7_0769_4a3a_a3e3_82a4b0341068">'Reference Records'!$C$348</definedName>
    <definedName name="_3bcdfaf5_b271_49d0_bd36_4a3396322792">' Disaggregation - Section E'!$F$8</definedName>
    <definedName name="_3c2344d6_25d2_47b1_b174_e16f09cd5031">'Outcome Indicators - Section C'!$W$10</definedName>
    <definedName name="_3c45532e_4503_44c3_aed1_88e3c7145bca">'Reference Records'!$E$131</definedName>
    <definedName name="_3c670222_be49_48d4_a6da_55d70e83d153" comment="Display Map">'Reference Records'!$A$355:$C$686</definedName>
    <definedName name="_3d3c76b6_9fcf_4cb5_b2a3_ba632337362e">'Overview - Section A'!$Y$120</definedName>
    <definedName name="_3e588f48_5b47_4e13_ab21_55c135645d97">'Reference Records'!$C$356</definedName>
    <definedName name="_3f450a54_eabe_42be_b6a5_18c086a5d786">'Overview - Section A'!$AA$120</definedName>
    <definedName name="_3fd30741_73e2_456a_bde5_e2500a98fec9">' Disaggregation - Section E'!$AC$326</definedName>
    <definedName name="_41035b85_dee5_4987_975b_e8a43c433c05">'Impact Indicators - Section B'!$AA$9</definedName>
    <definedName name="_41767207_265c_4167_ac65_a8fe55edeb17" comment="Display Map">'Reference records(soft deleted)'!$B$5:$G$38</definedName>
    <definedName name="_41e51ddb_6a25_46dc_8af3_4ccc6f48952e">'Impact Indicators - Section B'!$AG$9</definedName>
    <definedName name="_4266c6da_54ca_4a1a_a567_1b51c0445aba">'Overview - Section A'!$C$9</definedName>
    <definedName name="_4328025e_31a9_4656_9da6_43a7b71a143c">'Outcome Indicators - Section C'!$H$30</definedName>
    <definedName name="_450f1a8a_7aa9_485e_a1d2_42f5fc741efc">'Reference records(soft deleted)'!$B$84</definedName>
    <definedName name="_45f488a1_3258_4e32_b1ae_7890c4b57499">'Overview - Section A'!$A$19</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C'!$A$9:$AH$25</definedName>
    <definedName name="_48c10acb_0239_43bd_b1e5_78cda5a58d6a">'Impact Indicators - Section B'!$W$9</definedName>
    <definedName name="_49c180e4_6756_4b15_9899_7d02a2376717">'WPTM - Section F'!$X$8</definedName>
    <definedName name="_4a722a42_3427_4c97_a2ae_75ed784657ce">'Outcome Indicators - Section C'!$AH$10</definedName>
    <definedName name="_4aad1a51_3f1c_416c_b69e_77f5f7e3d827">'Overview - Section A'!$F$51</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c1ee9f0_1d73_4ecb_9583_fc4a01748218">' Disaggregation - Section E'!$P$167</definedName>
    <definedName name="_4cc22988_4307_4a30_889f_ad684342da5b">'WPTM - Section F'!$E$93</definedName>
    <definedName name="_4db5cf38_f801_4806_bf2c_599132967e52">'Overview - Section A'!$N$38</definedName>
    <definedName name="_4e0083d7_1d55_466c_9f41_d6713c9418d1">'Outcome Indicators - Section C'!$M$30</definedName>
    <definedName name="_4e038600_c291_44b6_ac34_659ae4373869">'Overview - Section A'!$O$38</definedName>
    <definedName name="_4e28d14a_809b_451a_94f7_5adb1a78a192">'Reference Records'!$B$169</definedName>
    <definedName name="_4e3ce3cc_8312_431b_a087_d993964fb260">'Overview - Section A'!$H$93</definedName>
    <definedName name="_4e82750a_5fea_44c6_80cf_72f682152f92">'Disaggregation Data'!$O$315</definedName>
    <definedName name="_4e9531b5_28be_4af4_97f1_0b341b6f101f">'WPTM - Section F'!$D$93</definedName>
    <definedName name="_4ede0df7_bdae_485c_a6aa_cd381b32466f">'Overview - Section A'!$A$120</definedName>
    <definedName name="_4f36af19_06bf_4c59_990d_586822b3d259">'Overview - Section A'!$A$69</definedName>
    <definedName name="_4f5b3252_6be2_48d6_8668_ae97ed3beb7b">'Reference Records'!$D$131</definedName>
    <definedName name="_4fbef69a_89a1_4fe0_a0d5_f835ba38ab8d">'WPTM - Section F'!$Q$8</definedName>
    <definedName name="_50928f1e_48c5_4ef6_88ff_d8326e7f2489">'Disaggregation Records'!$F$3</definedName>
    <definedName name="_5150ea96_8ae4_47fe_90fa_c78607579ac6">'Outcome Indicators - Section C'!$AE$10</definedName>
    <definedName name="_51962b0f_1846_4edc_a46f_b6dc9eeb3141">'Reference records(soft deleted)'!$G$44</definedName>
    <definedName name="_525c92bf_e026_479f_9074_848639bbcf7d">'Reference Records'!$D$32</definedName>
    <definedName name="_52ac63ca_c44a_489a_9f24_e18fba91d188">'Coverage Indicators - Section D'!$D$10</definedName>
    <definedName name="_52d6fc62_59f3_4757_a084_a8aeafb48d9b">'Overview - Section A'!$G$69</definedName>
    <definedName name="_53066892_24de_428a_ae98_ea86638a4c62">'Reference Records'!$B$32</definedName>
    <definedName name="_53d2ad41_b4cf_4891_8bce_8b891c472938">' Disaggregation - Section E'!$J$8</definedName>
    <definedName name="_5486feae_3dbd_4704_9f21_63bc76d59ea7">'WPTM - Section F'!$AR$8</definedName>
    <definedName name="_56054dfa_b687_4a06_b8be_e876776b18ab" comment="Display Map">'Coverage Indicators - Section D'!$B$44:$N$225</definedName>
    <definedName name="_564b0f85_8e08_4b67_8536_37f9c9c896e7">' Disaggregation - Section E'!$AA$326</definedName>
    <definedName name="_56838d50_0249_46fb_8476_da52a39ec03d">'Disaggregation Data'!$I$3</definedName>
    <definedName name="_56a50b53_97b0_4bb6_8da9_3f8e86042954">'Reference records(soft deleted)'!$B$84:$B$127</definedName>
    <definedName name="_572e42ad_37ba_41a9_bff2_b341932489fa">'Disaggregation Data'!$K$159</definedName>
    <definedName name="_57d881a2_e071_4f93_877d_86ed39358290">'Reference records(soft deleted)'!$B$235</definedName>
    <definedName name="_5ad0234d_a1bc_4ff2_bb3e_48d3fd8081e6">' Disaggregation - Section E'!$G$167</definedName>
    <definedName name="_5bbf0674_0b9d_43ea_a331_02264f85850a">'Coverage Indicators - Section D'!$W$10</definedName>
    <definedName name="_5bdd240d_fc66_4b36_8d87_3013bbac9fbc" comment="Display Map">' Disaggregation - Section E'!$A$325:$AD$626</definedName>
    <definedName name="_5dae1918_b6e8_4171_bf05_89160975fe45">'Outcome Indicators - Section C'!$AF$10</definedName>
    <definedName name="_5f68ec29_18be_452f_b553_c2120d23bdfe">'WPTM - Section F'!$D$8</definedName>
    <definedName name="_6017e447_f4b2_4605_8be3_67be82447dcf">'Outcome Indicators - Section C'!$A$30</definedName>
    <definedName name="_60cca16c_2bbf_4012_b9ed_84b4cc4c6513">'Overview - Section A'!$E$26</definedName>
    <definedName name="_6215a746_6f69_4789_9880_868918c15a62" comment="Display Map">'Reference records(soft deleted)'!$B$234:$G$425</definedName>
    <definedName name="_62fc5abc_c22f_4886_8298_ae4140ce6a16">'Disaggregation Data'!$N$315</definedName>
    <definedName name="_63de57f1_547d_4bd8_8c72_4f7979df3206" comment="Display Map">'Disaggregation Records'!$A$94:$G$182</definedName>
    <definedName name="_64c63797_ff12_4f02_aafc_7dc9cc39b6e1">'Overview - Section A'!$P$38</definedName>
    <definedName name="_651c1cff_29dc_4f61_8994_ff4aa592187f">'Reference Records'!$B$4</definedName>
    <definedName name="_654bca83_10b5_4fb3_962f_80e82dfc63ce">'Reference Records'!$B$342:$B$343</definedName>
    <definedName name="_6610fb82_a604_47fc_8eb9_548299e9c8fb">'Outcome Indicators - Section C'!$AA$10</definedName>
    <definedName name="_66d474de_58df_4c88_bfd9_511496d516be">'Coverage Indicators - Section D'!$AK$10</definedName>
    <definedName name="_67b8b43a_3fb1_409e_b668_e7721abed448">'Disaggregation Data'!$H$3</definedName>
    <definedName name="_6834aec6_db58_4138_a983_eb16ae5d5835">'Outcome Indicators - Section C'!$AR$10</definedName>
    <definedName name="_6a3dda26_b269_4afa_8b05_c602a881a167">'Overview - Section A'!$A$38</definedName>
    <definedName name="_6a75cc5f_3b0c_4580_bb35_63aef5086a2f">' Disaggregation - Section E'!$I$326</definedName>
    <definedName name="_6ac40e66_eebd_4709_828b_cf29aedf8621">'Reference Records'!$C$356:$C$687</definedName>
    <definedName name="_6b025dcb_afb5_4f12_840b_7ce35dbebad6">'Coverage Indicators - Section D'!$P$10</definedName>
    <definedName name="_6b293db8_2064_47cb_abbc_3f4c6d0caeda">'Overview - Section A'!$E$38</definedName>
    <definedName name="_6b7b095a_5e69_4c56_b186_9b24f30d5a48">'Overview - Section A'!#REF!</definedName>
    <definedName name="_6e6943dc_a39b_4021_932f_cfd2e12ee608">'Disaggregation Records'!$A$95</definedName>
    <definedName name="_6f41a97e_60db_4ff9_9cb8_8489c1984cb4">'Outcome Indicators - Section C'!$D$10</definedName>
    <definedName name="_6f7582ed_98ae_43a9_9cef_0388c533b04c" comment="Display Map">'Reference records(soft deleted)'!$B$43:$G$79</definedName>
    <definedName name="_6f7ec15b_c268_485e_b0b1_4f72a84c4bc6" comment="Display Map">'Overview - Section A'!$A$37:$U$44</definedName>
    <definedName name="_703f5ae6_20b0_41d5_8526_4d9f1e8e876a">' Disaggregation - Section E'!$V$326</definedName>
    <definedName name="_71b6afba_85be_4c4b_9b19_636242058b4f">' Disaggregation - Section E'!$E$326</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4e33414_8a7f_46a9_b32e_3324a299cfd2">'Reference Records'!$D$4</definedName>
    <definedName name="_75417d5f_8186_4610_b9ba_588590a586ac">'Disaggregation Data'!$N$3</definedName>
    <definedName name="_7638a94a_e06b_4d66_97b8_ac609d3da203" comment="Save Map">'Overview - Section A'!$E$67</definedName>
    <definedName name="_7643b6aa_7bef_476f_ad52_f8748c078a19">'Overview - Section A'!$E$69</definedName>
    <definedName name="_76ec722d_231e_43e2_a272_cb3feef456da" comment="Display Map">' Disaggregation - Section E'!$A$166:$Q$317</definedName>
    <definedName name="_779b0207_1267_4760_b2e2_850e0608884a">'Coverage Indicators - Section D'!$B$45</definedName>
    <definedName name="_77c14117_1741_49b6_9657_340ec6131151">'Reference Records'!$D$60</definedName>
    <definedName name="_7920b793_d507_4f7a_99e2_756c9f466e52">'Overview - Section A'!$F$93</definedName>
    <definedName name="_795b5b72_7a48_4bf6_8738_b2f153e5474a">'WPTM - Section F'!$W$8</definedName>
    <definedName name="_7966289a_2370_43a9_84dd_40ef53afb02e">'Impact Indicators - Section B'!$E$29</definedName>
    <definedName name="_79cb6c5b_35bb_459d_b637_3ab66cc0da0b">'Disaggregation Data'!$H$315</definedName>
    <definedName name="_7abccd6d_b26a_464a_a34f_823b62ef9461">'Reference Records'!$A$169</definedName>
    <definedName name="_7b4e9c66_19d0_4bba_aeb7_a550a1661370">'Reference Records'!$B$694</definedName>
    <definedName name="_7b9593e5_e6f7_4cc0_a365_ac1f2318e3f6">'Coverage Indicators - Section D'!$F$45</definedName>
    <definedName name="_7cdc6ffc_7316_43a3_8c10_94815252d4bc">'Overview - Section A'!$E$68</definedName>
    <definedName name="_7d389b70_30a1_4f62_9856_7d2b2982a285">'Reference Records'!$B$343</definedName>
    <definedName name="_7dd1a1e8_b3e5_4977_b435_92933762fedb">'Account Role'!$A$31</definedName>
    <definedName name="_7ea43aa2_3fad_4650_821c_ea2dc5b2b6d6">'Reference Records'!$A$60</definedName>
    <definedName name="_7fc44159_eb0c_4ec6_937c_83795558bd60">'Disaggregation Data'!$E$3</definedName>
    <definedName name="_8273a11c_a030_45ba_bf8f_2b577e1aa93b">'Overview - Section A'!$A$26</definedName>
    <definedName name="_8275e2f9_07b9_4fec_af79_daf5bf5849e5">'Reference Records'!$C$690</definedName>
    <definedName name="_82b810a8_4ed0_4323_bc38_7e1a937be1f8">'Overview - Section A'!$AB$120</definedName>
    <definedName name="_82c6fe25_167b_4681_a81d_dd3a270eb612">'Impact Indicators - Section B'!$U$9</definedName>
    <definedName name="_844af095_2d13_4e2f_ae22_27b26df79779">'Impact Indicators - Section B'!$C$29</definedName>
    <definedName name="_84592985_545c_4142_977f_19911c1d7be1">'Disaggregation Data'!$D$159</definedName>
    <definedName name="_854368c6_42dc_439d_afad_a72976a5ae58">'Disaggregation Data'!$I$159</definedName>
    <definedName name="_85dddee6_5e50_414d_af9f_ec761d50a3f0" comment="Display Map">'Impact Indicators - Section B'!$A$28:$O$119</definedName>
    <definedName name="_862ffe01_c829_453b_8951_9acfdd7e0f24">'Overview - Section A'!$G$93</definedName>
    <definedName name="_864425d0_252a_4246_909e_cc0826e707f2" comment="Display Map">'Account Role'!$A$2:$D$22</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A'!$U$38</definedName>
    <definedName name="_88742962_9892_4e0c_8720_18d9dc1263ac">'Disaggregation Data'!$S$315</definedName>
    <definedName name="_8945f316_fd9d_4e19_b3cd_c0c8202a52db">'Reference Records'!$D$131:$D$166</definedName>
    <definedName name="_898e31a7_87d5_4417_b5a3_9c08b08d0c03">'Impact Indicators - Section B'!$L$29</definedName>
    <definedName name="_8a9ff9a8_7b42_4a34_a7bb_8f85ce3a36e0">'Reference Records'!$C$343</definedName>
    <definedName name="_8b8bd34d_1680_4bfe_8d4d_5d4a3a13532b">'Coverage Indicators - Section D'!$K$45</definedName>
    <definedName name="_8bdffb40_ada5_405d_a855_4e648af0c780">'Reference records(soft deleted)'!$G$235</definedName>
    <definedName name="_8c3e2d71_f42b_4fed_ab9e_8cc83025c9c7">' Disaggregation - Section E'!$N$8</definedName>
    <definedName name="_8d086166_aaa3_4eec_872e_985dceb20c48">'Reference Records'!$B$348</definedName>
    <definedName name="_8d18a379_8755_4412_801e_3a24e67a6467" comment="Display Map">'Overview - Section A'!$A$30:$Q$30</definedName>
    <definedName name="_8d9f9399_d674_44d3_98fa_9bdc7c2dff17">'Impact Indicators - Section B'!$A$29</definedName>
    <definedName name="_8fa4d884_a5b1_4041_8cad_fbf4720a13d4">'Reference Records'!$G$60</definedName>
    <definedName name="_9163a4e6_3076_442b_bf37_db0a0a62793a">'Reference Records'!$G$32</definedName>
    <definedName name="_91bef1bb_da6b_42f9_863e_7291c9432256">'Disaggregation Data'!$O$3</definedName>
    <definedName name="_92015950_0d4a_4354_be6a_adcd93a70857">'Outcome Indicators - Section C'!#REF!</definedName>
    <definedName name="_930b7851_3ac3_4bcf_9e4b_22a06ac50203">' Disaggregation - Section E'!$E$167</definedName>
    <definedName name="_934f62de_b3cd_4c86_96c4_fc84071d804b">'Reference records(soft deleted)'!$B$44</definedName>
    <definedName name="_9582708a_3d25_4aaf_9f5e_81edd251a7a9">'Disaggregation Data'!$Q$159</definedName>
    <definedName name="_95a49378_9a3f_4412_a549_0577663ad28e">'Outcome Indicators - Section C'!$L$30</definedName>
    <definedName name="_9779d3f0_a8aa_4ddd_88cc_5c32bb1345d2">'Reference Records'!$A$356</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0c1f3f_e1b6_4202_89b5_5479d03834a4">'Reference Records'!$C$32</definedName>
    <definedName name="_99ec6a84_7b96_458d_8d73_26091058fcb9">'Disaggregation Data'!$F$159</definedName>
    <definedName name="_9a975b68_4a25_421c_bf56_ce3e9602ca12">'Account Role'!$D$815</definedName>
    <definedName name="_9b39d1e0_c0b7_49ac_97d2_8e23b0dd7fa3">'Disaggregation Data'!$F$315</definedName>
    <definedName name="_9bf8596b_d167_4c12_9307_191d3230ce20">'Disaggregation Records'!$B$3</definedName>
    <definedName name="_9c8612d6_cb9f_4fcd_b707_4fdfc8d07b47">'Account Role'!$B$815</definedName>
    <definedName name="_9c8b8abf_b80e_4321_bcd7_b3d3aeb39688">'Overview - Section A'!$M$38</definedName>
    <definedName name="_9c99db0f_f85b_4867_9f4b_773a2049f2ad">'Impact Indicators - Section B'!$E$9</definedName>
    <definedName name="_9cc45f22_4486_45fa_ba65_bfb65df72ba8">'Coverage Indicators - Section D'!$AJ$10</definedName>
    <definedName name="_a03a6191_0fac_4b3d_8708_48fbb91918a6">' Disaggregation - Section E'!$F$326</definedName>
    <definedName name="_a06ae70f_aaf6_4179_9a0c_964df3537fbf" comment="Display Map">'Overview - Section A'!$A$68:$H$81</definedName>
    <definedName name="_a06d7903_f4dc_429c_b13c_c30db338eb1e">'Outcome Indicators - Section C'!$AT$10</definedName>
    <definedName name="_a217263a_774f_4d9f_837f_30923f929a84">'Impact Indicators - Section B'!$AE$9</definedName>
    <definedName name="_a2cc523b_fc8c_4235_a911_df561470b96f">'Disaggregation Data'!$Q$3</definedName>
    <definedName name="_a3951dfa_8ab9_4b71_ba33_300ad83cf63d">'Disaggregation Records'!$E$95</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D'!$A$9:$AV$40</definedName>
    <definedName name="_a676465c_2e79_4840_afcd_6eb0129d896a">'Outcome Indicators - Section C'!$AR$30</definedName>
    <definedName name="_a6b1e14b_6c70_46bb_a2b1_bcee15bca4d8">' Disaggregation - Section E'!$G$8</definedName>
    <definedName name="_a6b20fb9_370d_458d_9f1c_8b11b3cb6b04">'Coverage Indicators - Section D'!$AF$10</definedName>
    <definedName name="_a7ecb8b9_6334_4d27_a6e4_bb07adb71898" localSheetId="5">'Overview - Section A'!#REF!</definedName>
    <definedName name="_a7ecb8b9_6334_4d27_a6e4_bb07adb71898" localSheetId="4">'Coverage Indicators - Section D'!#REF!</definedName>
    <definedName name="_a7ecb8b9_6334_4d27_a6e4_bb07adb71898" localSheetId="2">'Impact Indicators - Section B'!#REF!</definedName>
    <definedName name="_a7ecb8b9_6334_4d27_a6e4_bb07adb71898" localSheetId="3">'Outcome Indicators - Section C'!#REF!</definedName>
    <definedName name="_a7ecb8b9_6334_4d27_a6e4_bb07adb71898">'Overview - Section A'!#REF!</definedName>
    <definedName name="_a80237bb_7952_4c04_9a7a_1cdad38cbd16">'Overview - Section A'!$H$51</definedName>
    <definedName name="_a832b80c_0523_4735_817a_20d55c98a2a0" comment="Display Map">' Disaggregation - Section E'!$A$7:$Q$158</definedName>
    <definedName name="_a83e4f8e_6555_4631_9bf3_251d1129cedf">'Disaggregation Records'!$E$3</definedName>
    <definedName name="_a89648be_f01a_48dc_be25_9a6736d2a902">'Impact Indicators - Section B'!$D$29</definedName>
    <definedName name="_a8f46077_3c03_49ff_b812_2b8ac08cae66" comment="Display Map">'Reference Records'!$C$130:$H$165</definedName>
    <definedName name="_aab53756_edac_4749_b453_b2162385d317">' Disaggregation - Section E'!$I$8</definedName>
    <definedName name="_abbd2de4_555f_487e_a305_ee28249928f4">'Disaggregation Records'!$A$3</definedName>
    <definedName name="_abcb1332_3cc3_40cb_9eb6_e49185148047">'Account Role'!$B$31</definedName>
    <definedName name="_abf4f449_2762_4c27_8e64_d224ae6fa553">'WPTM - Section F'!$M$93</definedName>
    <definedName name="_aca578a2_431f_4e65_aec3_fe793d0f6c0f">'Coverage Indicators - Section D'!$F$10</definedName>
    <definedName name="_aca742d7_5b19_4aa5_8a32_739546d173c7">'Disaggregation Data'!$L$315</definedName>
    <definedName name="_ad718d62_e2fd_4c3a_a018_8c8f5eec5644">'Reference Records'!$C$4:$C$29</definedName>
    <definedName name="_aef23396_73a2_4449_b64b_574e315ee717">'Disaggregation Records'!$A$59</definedName>
    <definedName name="_af77494e_d16e_4bd0_ae5a_3ce96cdb701e">'Reference Records'!$C$60</definedName>
    <definedName name="_afcfcf56_da7f_494d_b6f8_20ddeb05746b">'Impact Indicators - Section B'!$C$9</definedName>
    <definedName name="_b01f6605_c50f_49e5_8841_306b902e21b5">'Reference Records'!$E$169</definedName>
    <definedName name="_b11cf680_a844_40de_8411_c7f96b2201c9">' Disaggregation - Section E'!$F$167</definedName>
    <definedName name="_b184a48f_c367_42e0_abea_de10491cdb89">'Overview - Section A'!$R$120</definedName>
    <definedName name="_b20faa88_f12c_42e0_a9d2_e7f40c97c811">' Disaggregation - Section E'!$H$167</definedName>
    <definedName name="_b29140ce_2067_4616_98b2_f6e9312dff45" comment="Display Map">'Reference Records'!$A$689:$C$691</definedName>
    <definedName name="_b29fac7f_0112_4608_9b2f_b935e3a5c47a">'Outcome Indicators - Section C'!#REF!</definedName>
    <definedName name="_b2dcf42e_b53d_4d97_b0ac_dd70231fb7f7">'WPTM - Section F'!$K$93</definedName>
    <definedName name="_b32d2c9d_011b_42a2_9968_5dc28fe2a35d">'WPTM - Section F'!$AA$8</definedName>
    <definedName name="_b3690b63_c962_4f4f_8079_62ad9538cdac">'WPTM - Section F'!$L$93</definedName>
    <definedName name="_b4434ba0_d6f3_42b1_9776_89790d7e69cb">' Disaggregation - Section E'!$AD$326</definedName>
    <definedName name="_b4a871df_6a0f_4103_a22f_8f40cae6fea8" comment="Display Map">'WPTM - Section F'!$A$92:$N$573</definedName>
    <definedName name="_b4d46ca2_f06b_4572_9f1c_bea02c988104">' Disaggregation - Section E'!$H$326</definedName>
    <definedName name="_b5821112_3c0f_46ea_8691_81e5396982ed">'Reference Records'!$B$342</definedName>
    <definedName name="_b5f4ae67_6686_4e2c_a794_c07fa81bab6f">'Overview - Section A'!$L$38</definedName>
    <definedName name="_b630336b_3644_4bf6_8d7c_9c418ad44fc5">'Disaggregation Data'!$D$3</definedName>
    <definedName name="_b63f3d51_4499_4687_8d69_16a24a2e9b52">' Disaggregation - Section E'!$H$8</definedName>
    <definedName name="_b679214d_fa3a_4c68_abe3_cb4505d36ab9">'Reference records(soft deleted)'!$B$6</definedName>
    <definedName name="_b68b7d29_cf0f_4ac6_ad8c_f148e1c62ae1">'Coverage Indicators - Section D'!$H$45</definedName>
    <definedName name="_b6919358_cf97_4469_b8d0_568a7fbf797c">'Outcome Indicators - Section C'!$J$30</definedName>
    <definedName name="_b8052551_c410_4999_9785_0b587a8b3604">'Overview - Section A'!$T$120</definedName>
    <definedName name="_b8a84c8e_2b95_4401_aeab_5de79cd1dd58">' Disaggregation - Section E'!$Q$8</definedName>
    <definedName name="_b90848be_1143_4ae1_8ff6_90dc5562ec8b">'Disaggregation Records'!$F$95</definedName>
    <definedName name="_b934b5c4_3a3d_4290_b4f5_665f1fa1d8f9">'Disaggregation Data'!$E$159</definedName>
    <definedName name="_b9c6b527_c2c5_4200_bb21_b9257f2bb2c1">' Disaggregation - Section E'!$A$8</definedName>
    <definedName name="_bd00bbab_41df_43cb_beed_c5e1b4ca6b64">'WPTM - Section F'!$N$8</definedName>
    <definedName name="_bd1b3fa4_d7e9_4bb0_ab88_109aadda5a25">'Impact Indicators - Section B'!$R$9</definedName>
    <definedName name="_bd8c6a42_6cde_4c17_9f1a_04e7b83fd063">'Reference Records'!$E$32</definedName>
    <definedName name="_bde8eea6_59dc_41d3_9c11_f259a774807f">'Outcome Indicators - Section C'!$G$30</definedName>
    <definedName name="_be50546c_31c0_486d_bfdf_73f44f0cb8fc">'Coverage Indicators - Section D'!$G$45</definedName>
    <definedName name="_be67395e_f578_42fc_bfe7_912f09db8571">'Disaggregation Records'!$G$3</definedName>
    <definedName name="_bf857707_f3ed_43ba_b26e_78e553c3b599">'Outcome Indicators - Section C'!$AT$30</definedName>
    <definedName name="_c021eee3_85ca_4b4c_871f_c2ca4000adb3" comment="Display Map">'Reference Records'!$B$31:$G$56</definedName>
    <definedName name="_c0991920_5aa5_4478_b1d1_bf35d975f176">'Reference records(soft deleted)'!$G$132</definedName>
    <definedName name="_c1254cf6_2c39_47f1_8974_856e15e5601c">'Disaggregation Data'!$P$3</definedName>
    <definedName name="_c2cb0bb7_8726_465b_941d_b2ba7942b23a">'Outcome Indicators - Section C'!$E$30</definedName>
    <definedName name="_c438aaa1_5662_46ac_b40e_79add5b8ca04">'Overview - Section A'!$C$17:$C$19</definedName>
    <definedName name="_c68c9230_a81a_494e_9d15_a3b3f7da6cca">'Outcome Indicators - Section C'!$U$10</definedName>
    <definedName name="_c7239f8e_e972_4d0a_ac9c_049341720ca8">'Reference Records'!$H$131</definedName>
    <definedName name="_c811d6c6_78b7_497a_b948_2c1cd9a8b3fc">'Overview - Section A'!$Z$120</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35f27c_36a4_492e_8057_f9b602d6efe6">'Disaggregation Data'!$R$315</definedName>
    <definedName name="_cb82ab4d_0b08_4dc3_9e91_f564b89a2d2f">'Coverage Indicators - Section D'!$AR$10</definedName>
    <definedName name="_cc652be8_c987_44b0_a7b8_b38f24a774fd">'Account Role'!$A$3</definedName>
    <definedName name="_cfcb4c96_c88e_4a35_803a_a889e9dd7d09" comment="Display Map">'Disaggregation Data'!$D$314:$S$615</definedName>
    <definedName name="_d0af162b_ba98_4147_a6fc_7c6ff1aaf471">'Disaggregation Data'!$N$159</definedName>
    <definedName name="_d0e6db09_4210_45d4_bc55_3258a5a7becd">'Reference Records'!$M$3:$M$29</definedName>
    <definedName name="_d1020d70_3fc5_4f3c_998e_c1e32cc621f2">' Disaggregation - Section E'!$N$167</definedName>
    <definedName name="_d107bcaf_7d33_4579_918a_339d84d3f725">'Reference records(soft deleted)'!$G$6</definedName>
    <definedName name="_d24f669d_00e1_4357_b04c_2c97c933dfec">'Overview - Section A'!$I$26</definedName>
    <definedName name="_d3eb7cad_d1db_4bc0_b960_bce22b805e0e" comment="Display Map">'Impact Indicators - Section B'!$A$8:$AH$24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A'!$A$18:$C$21</definedName>
    <definedName name="_d57e65c4_25a7_4d64_a885_cf577ee62283">'Impact Indicators - Section B'!$M$29</definedName>
    <definedName name="_d62bbd88_c7fe_4846_8ed9_76818d8946c8">'Reference Records'!$G$4</definedName>
    <definedName name="_d67f879b_13f5_4acc_a1c9_e73b75fb6179">'Overview - Section A'!$Q$38</definedName>
    <definedName name="_d72177c9_4374_45f7_b5a5_f0b6222e9566">'Reference Records'!$E$4</definedName>
    <definedName name="_d87efec4_c031_4381_b43e_3ae3f8a86788">'WPTM - Section F'!$U$8</definedName>
    <definedName name="_d8b44ed0_a865_499e_aa2c_09925ed64c24">'WPTM - Section F'!$A$93</definedName>
    <definedName name="_d9225ee9_4711_40fa_bb89_6747c9d62bad">'Overview - Section A'!$G$51</definedName>
    <definedName name="_d93c4c11_f795_4c65_88eb_c43040eba27e" comment="Display Map">'Overview - Section A'!$A$92:$J$108</definedName>
    <definedName name="_da1fbc0d_b853_4aec_a0fa_4471ef7dbf35">'Outcome Indicators - Section C'!$AB$10</definedName>
    <definedName name="_da6dbfc4_35ca_4dec_871d_3b2c3411e949">'Reference Records'!$C$4</definedName>
    <definedName name="_db4e2d75_1080_4f7d_bbb6_279cfc0396d6">'Reference Records'!$B$344</definedName>
    <definedName name="_dbe1d51c_e6c5_4bb2_a9ef_e1ea7c79ffe4">'Disaggregation Data'!$L$159</definedName>
    <definedName name="_dc25d21c_45d9_4b57_9fa2_820fd10faadb">' Disaggregation - Section E'!$E$8</definedName>
    <definedName name="_dcc99372_6828_4453_b9f7_743905cd8eab">' Disaggregation - Section E'!$U$326</definedName>
    <definedName name="_dd5cbb23_508a_4a49_9ee3_de02706f296e">'Reference Records'!$B$60</definedName>
    <definedName name="_de8310b5_e4d3_4b94_b262_26a424148ac2">'WPTM - Section F'!$C$8</definedName>
    <definedName name="_dfa0902f_181f_47c2_97b3_5aeacdb82d78">'Disaggregation Data'!$F$3</definedName>
    <definedName name="_e0977557_e4c5_4ef4_9559_6de2a1c73a50">'Overview - Section A'!$A$31</definedName>
    <definedName name="_e0bc3c4f_03b9_401c_9444_2ae25857d1f6">'Impact Indicators - Section B'!$J$29</definedName>
    <definedName name="_e1369199_9199_4522_8093_a9305b6b0ad3">' Disaggregation - Section E'!$G$326</definedName>
    <definedName name="_e1af20c6_4f38_4c15_abd2_bee7f531616a">'Reference Records'!$C$169</definedName>
    <definedName name="_e3fd5f4b_01b0_4087_9e0e_fd0199800be6">'Overview - Section A'!$I$93</definedName>
    <definedName name="_e4d5c4b2_89a1_4a54_bfec_f739e13aeb64">'Disaggregation Records'!$F$59</definedName>
    <definedName name="_e63a013d_079e_4585_b3d8_6950c06dcff4" comment="Display Map">'Reference records(soft deleted)'!$B$83:$G$126</definedName>
    <definedName name="_e63b29b6_c3c3_46bb_ac60_8c5d05f83ea9">' Disaggregation - Section E'!$I$167</definedName>
    <definedName name="_e6620337_bf44_48f3_a7fd_0125cc2c6be7">' Disaggregation - Section E'!$A$326</definedName>
    <definedName name="_e87ea5ec_8175_4472_bb44_1f8c96df1ee4" comment="Display Map">'WPTM - Section F'!$A$7:$AA$88</definedName>
    <definedName name="_e98d08cf_0653_443c_a6c7_187d38cd7784">'Reference records(soft deleted)'!$D$132</definedName>
    <definedName name="_ea0a6aff_050a_4e7c_bb67_efe887a6ff8c">'Reference Records'!$B$131:$B$165</definedName>
    <definedName name="_ea72c56b_d1e9_4c5d_ba1d_cc707a1c7a52">'Reference Records'!$C$344</definedName>
    <definedName name="_eab21347_0473_4b4a_b4eb_6c1a24a63d27">'WPTM - Section F'!$S$8</definedName>
    <definedName name="_eabb6097_6646_49fe_9d42_cce1d696601b">'Overview - Section A'!$A$93</definedName>
    <definedName name="_eac8e410_a131_431a_b1c9_590f4d486ca3">'Impact Indicators - Section B'!$G$29</definedName>
    <definedName name="_eb73ba93_44b7_40bb_bb65_6e4994d91799">'Reference Records'!$B$697</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Records'!$B$347</definedName>
    <definedName name="_edacc156_af86_4bf8_90dd_b9a22fc62817">'Account Role'!$D$3</definedName>
    <definedName name="_eecf7cf0_e9be_48ee_b1b4_c9465f1f4e45">'Outcome Indicators - Section C'!$A$10</definedName>
    <definedName name="_ef80fe40_edb6_4d5c_91cf_b13b0c4cfd1f">'Disaggregation Records'!$E$59</definedName>
    <definedName name="_f01d1473_f9e7_453c_95a5_ada7b865eabb">'Overview - Section A'!$H$69</definedName>
    <definedName name="_f1c519aa_961b_42b6_a4f4_d9f451ddf622" comment="Display Map">'Overview - Section A'!$A$50:$H$63</definedName>
    <definedName name="_f1de9552_9dee_457d_a62e_99567a2c1e69">'Outcome Indicators - Section C'!$Z$10</definedName>
    <definedName name="_f2045cc5_f4d7_4b1d_8aeb_d44e7918995b">'Disaggregation Data'!$K$3</definedName>
    <definedName name="_f25f0134_a952_4eb1_bd5d_4a854d76f318">'Outcome Indicators - Section C'!$AP$10</definedName>
    <definedName name="_f2677d9c_a2eb_4978_b5b4_5af38fa5f900">'Outcome Indicators - Section C'!$R$10</definedName>
    <definedName name="_f2e17f54_33e5_4fb3_8547_527de2a7d0ac">'Overview - Section A'!$C$19:$C$22</definedName>
    <definedName name="_f3654abd_3fbc_41ef_a2e7_0d54ea478341" comment="Display Map">'Disaggregation Records'!$A$2:$G$55</definedName>
    <definedName name="_f3aa8cb8_9b47_4b8e_b8b6_eb980ce8ad79">'Outcome Indicators - Section C'!$D$30</definedName>
    <definedName name="_f4439f5c_022d_4fe9_87c3_d70b4308f9e0">'Overview - Section A'!$E$8</definedName>
    <definedName name="_f4cd22ef_4b75_44f4_bb26_95b817823146">'Overview - Section A'!$J$93</definedName>
    <definedName name="_f58d18c7_1d35_433b_a6a3_d9e3f83484c8">'Impact Indicators - Section B'!$T$9</definedName>
    <definedName name="_f597b0f5_0c73_475b_ae28_45f5ed40876e">'Coverage Indicators - Section D'!$E$10</definedName>
    <definedName name="_f88f1c82_734f_4b81_abf5_18447fcc8f13">'Reference Records'!$C$131</definedName>
    <definedName name="_f8c9c9ae_11c5_4a6e_a62d_6275ddb276bd">'Coverage Indicators - Section D'!$AS$10</definedName>
    <definedName name="_f8d7ef06_1dee_470c_8158_06415f88b21a">'Coverage Indicators - Section D'!$N$45</definedName>
    <definedName name="_f8da171f_1ef1_4701_824e_35a927e47c50">'Overview - Section A'!$Q$120</definedName>
    <definedName name="_fa992af0_4163_4a50_a6d8_9464ddaa1ade">'Overview - Section A'!$F$69</definedName>
    <definedName name="_fb867405_b7fc_41a2_86b4_9ad76b58f183">'Reference records(soft deleted)'!$B$132</definedName>
    <definedName name="_fba43122_7879_4bc6_ab59_ece879d4dafd">'Coverage Indicators - Section D'!$A$10</definedName>
    <definedName name="_fccfb4fa_0a30_41be_9334_74bc5779fbd3">'Reference Records'!$C$342:$C$343</definedName>
    <definedName name="_fd286dae_26cb_4aad_a5f8_c4e877a2e920" comment="Display Map">'Reference Records'!$A$168:$E$333</definedName>
    <definedName name="_fdaed59b_d483_4f18_8960_9dec90ac9bf3">'Coverage Indicators - Section D'!$AI$10</definedName>
    <definedName name="_fe1fc4f2_e57c_4328_acb9_6e901a0a2e1c">'Reference Records'!$G$131</definedName>
    <definedName name="_fec64b4c_ecac_46d2_ac5b_ed3500a95d82">'Disaggregation Data'!$I$315</definedName>
    <definedName name="_ff650296_cc76_41f7_9d5d_969890e85ac1">'Reference records(soft deleted)'!$D$84</definedName>
    <definedName name="_ff85bbe8_e093_4bde_9ecb_ca8f310bef73">'Reference Records'!$B$131:$B$166</definedName>
    <definedName name="_ff85dfd2_7a0e_4ec1_ada1_39980e5d1634">'Impact Indicators - Section B'!$AB$9</definedName>
    <definedName name="_xlnm._FilterDatabase" localSheetId="5" hidden="1">' Disaggregation - Section E'!$A$325:$Q$325</definedName>
    <definedName name="_xlnm._FilterDatabase" localSheetId="12" hidden="1">'Account Role'!$B:$B</definedName>
    <definedName name="_xlnm._FilterDatabase" localSheetId="8" hidden="1">'Print View'!$A$77:$AJ$108</definedName>
    <definedName name="AccountRole">OFFSET('Account Role'!$C$3,1,0,MATCH("*",'Account Role'!$C$3:$C$23,-1)-1,1)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Records'!$B$343&lt;&gt;"",'Reference Records'!$B$343,OFFSET('Reference Records'!$A$356,1,0,MATCH(" ",'Reference Records'!$A$356:$A$687,-1)-1,1)),OFFSET('Reference Records'!$A$690,1,0,MATCH(" ",'Reference Records'!$A$690:$A$692,-1)-1,1))</definedName>
    <definedName name="Coverage_Module">OFFSET('Overview - Section A'!$E$93,1,0,MATCH(" ",'Overview - Section A'!$E$93:$E$116,-1)-1,1)</definedName>
    <definedName name="CoverageColumn">'Reference Records'!$A$60:$A$128</definedName>
    <definedName name="CoverageIndicator">OFFSET('Reference Records'!$E$60,1,0,MATCH("*",'Reference Records'!$E$60:$E$128,-1)-1,1)</definedName>
    <definedName name="CoverageStart">Coverage[Module]</definedName>
    <definedName name="_xlnm.Extract" localSheetId="12">'Account Role'!$C:$C</definedName>
    <definedName name="FundingRequestPR">IF('Overview - Section A'!$AN$5="Funding Request",IF('Reference Records'!$C$343&lt;&gt;"",OFFSET('Account Role'!$C$3,1,0,MATCH(" ",'Account Role'!$C$3:$C$23,-1)-1,1),OFFSET('Account Role'!$C$31,1,0,MATCH(" ",'Account Role'!$C$31:$C$815,-1)-1,1)),'Overview - Section A'!$AN$6)</definedName>
    <definedName name="ImpactIndicator">OFFSET('Reference Records'!$F$4,1,0,MATCH(" ",'Reference Records'!$F$4:$F$29,-1)-1,1)</definedName>
    <definedName name="Intervention_WPTM">OFFSET('Overview - Section A'!$W$120,1,0,MATCH("*",'Overview - Section A'!$W$120:$W$172,-1)-1,1)</definedName>
    <definedName name="KeyActivityColumn">'Overview - Section A'!$E$120:$E$172</definedName>
    <definedName name="KeyActivityStart">WPTM_Intervention[Module]</definedName>
    <definedName name="List" localSheetId="4">'Coverage Indicators - Section D'!$C$10:$D$42</definedName>
    <definedName name="List">'Account Role'!$B$2:$B$28</definedName>
    <definedName name="ModuleColumn">Intervention[Module]</definedName>
    <definedName name="Modules">OFFSET('Overview - Section A'!$E$93,1,0,MATCH(" ",'Overview - Section A'!$E$93:$E$109,-1)-1,1)</definedName>
    <definedName name="ModuleStart">'Reference Records'!$A$169</definedName>
    <definedName name="OutcomeIndicator">OFFSET('Reference Records'!$F$32,1,0,MATCH(" ",'Reference Records'!$F$32:$F$57,-1)-1,1)</definedName>
    <definedName name="PICKLISTKEYVALUEPAIR">apttusmetadata!$Y$1:$Z$2</definedName>
    <definedName name="_xlnm.Print_Area" localSheetId="5">' Disaggregation - Section E'!$A$1:$V$631</definedName>
    <definedName name="_xlnm.Print_Area" localSheetId="4">'Coverage Indicators - Section D'!$A$1:$V$228</definedName>
    <definedName name="_xlnm.Print_Area" localSheetId="2">'Impact Indicators - Section B'!$A$1:$Q$126</definedName>
    <definedName name="_xlnm.Print_Area" localSheetId="3">'Outcome Indicators - Section C'!$A$1:$Q$30</definedName>
    <definedName name="_xlnm.Print_Area" localSheetId="0">'Overview - Section A'!$A$1:$AB$179</definedName>
    <definedName name="ResponsiblePR">IF('Overview - Section A'!$AN$5="Funding Request",OFFSET('Overview - Section A'!$M$31,1,0,MATCH(" ",'Overview - Section A'!$M$31:$M$32,-1)-1,1),OFFSET('Overview - Section A'!$E$26,1,0,MATCH(" ",'Overview - Section A'!$E$26:$E$28,-1)-1,1))</definedName>
    <definedName name="Subset">OFFSET('Coverage Indicators - Section D'!$AA$10,1,0,MATCH(" ",'Coverage Indicators - Section D'!$AA$10:$AA$42,-1)-1,1)</definedName>
    <definedName name="XAuthorInvalidPicklistData">apttusmetadata!$B$1</definedName>
  </definedNames>
  <calcPr calcId="179017"/>
</workbook>
</file>

<file path=xl/calcChain.xml><?xml version="1.0" encoding="utf-8"?>
<calcChain xmlns="http://schemas.openxmlformats.org/spreadsheetml/2006/main">
  <c r="Q11" i="5" l="1" a="1"/>
  <c r="Q11" i="5" s="1"/>
  <c r="Y11" i="5" s="1"/>
  <c r="B327" i="9" s="1"/>
  <c r="AA327" i="9" s="1"/>
  <c r="C10" i="5"/>
  <c r="Q10" i="5" s="1" a="1"/>
  <c r="Q10" i="5" s="1"/>
  <c r="Y10" i="5" s="1"/>
  <c r="B326" i="9" s="1"/>
  <c r="X326" i="9" s="1"/>
  <c r="C95" i="20"/>
  <c r="D95" i="20" s="1"/>
  <c r="C96" i="20"/>
  <c r="D96" i="20"/>
  <c r="C97" i="20"/>
  <c r="D97" i="20" s="1"/>
  <c r="C100" i="20"/>
  <c r="C106" i="20"/>
  <c r="C107" i="20" s="1"/>
  <c r="D107" i="20" s="1"/>
  <c r="D106" i="20"/>
  <c r="C111" i="20"/>
  <c r="D111" i="20" s="1"/>
  <c r="C115" i="20"/>
  <c r="D115" i="20" s="1"/>
  <c r="C119" i="20"/>
  <c r="D119" i="20" s="1"/>
  <c r="C123" i="20"/>
  <c r="D123" i="20" s="1"/>
  <c r="C125" i="20"/>
  <c r="D125" i="20" s="1"/>
  <c r="C127" i="20"/>
  <c r="D127" i="20" s="1"/>
  <c r="C129" i="20"/>
  <c r="D129" i="20" s="1"/>
  <c r="C131" i="20"/>
  <c r="D131" i="20" s="1"/>
  <c r="C133" i="20"/>
  <c r="D133" i="20" s="1"/>
  <c r="C135" i="20"/>
  <c r="D135" i="20" s="1"/>
  <c r="C149" i="20"/>
  <c r="D149" i="20" s="1"/>
  <c r="C151" i="20"/>
  <c r="D151" i="20" s="1"/>
  <c r="C159" i="20"/>
  <c r="D159" i="20" s="1"/>
  <c r="C166" i="20"/>
  <c r="C167" i="20" s="1"/>
  <c r="D167" i="20" s="1"/>
  <c r="C171" i="20"/>
  <c r="D171" i="20" s="1"/>
  <c r="C175" i="20"/>
  <c r="D175" i="20" s="1"/>
  <c r="C177" i="20"/>
  <c r="D177" i="20" s="1"/>
  <c r="C179" i="20"/>
  <c r="D179" i="20" s="1"/>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B336" i="9"/>
  <c r="AA336" i="9" s="1"/>
  <c r="G337" i="9"/>
  <c r="Q12" i="5" a="1"/>
  <c r="Q12" i="5" s="1"/>
  <c r="Y12" i="5" s="1"/>
  <c r="B343" i="9" s="1"/>
  <c r="Q13" i="5" a="1"/>
  <c r="Q13" i="5" s="1"/>
  <c r="Y13" i="5" s="1"/>
  <c r="Q14" i="5" a="1"/>
  <c r="Q14" i="5" s="1"/>
  <c r="Y14" i="5" s="1"/>
  <c r="Q15" i="5" a="1"/>
  <c r="Q15" i="5" s="1"/>
  <c r="Y15" i="5" s="1"/>
  <c r="Q16" i="5" a="1"/>
  <c r="Q16" i="5" s="1"/>
  <c r="Y16" i="5" s="1"/>
  <c r="B377" i="9" s="1"/>
  <c r="X377" i="9" s="1"/>
  <c r="Q17" i="5" a="1"/>
  <c r="Q17" i="5" s="1"/>
  <c r="Y17" i="5" s="1"/>
  <c r="Q18" i="5" a="1"/>
  <c r="Q18" i="5" s="1"/>
  <c r="Y18" i="5" s="1"/>
  <c r="Q19" i="5" a="1"/>
  <c r="Q19" i="5" s="1"/>
  <c r="Y19" i="5" s="1"/>
  <c r="B416" i="9" s="1"/>
  <c r="Q20" i="5" a="1"/>
  <c r="Q20" i="5" s="1"/>
  <c r="Y20" i="5" s="1"/>
  <c r="B417" i="9" s="1"/>
  <c r="AA417" i="9" s="1"/>
  <c r="Q21" i="5" a="1"/>
  <c r="Q21" i="5"/>
  <c r="Y21" i="5" s="1"/>
  <c r="B429" i="9" s="1"/>
  <c r="Q22" i="5" a="1"/>
  <c r="Q22" i="5" s="1"/>
  <c r="Y22" i="5" s="1"/>
  <c r="B437" i="9" s="1"/>
  <c r="AA437" i="9" s="1"/>
  <c r="G440" i="9"/>
  <c r="G441" i="9"/>
  <c r="C23" i="5"/>
  <c r="Q23" i="5" s="1" a="1"/>
  <c r="Q23" i="5" s="1"/>
  <c r="Y23" i="5" s="1"/>
  <c r="B451" i="9" s="1"/>
  <c r="X451" i="9" s="1"/>
  <c r="H451" i="9" s="1" a="1"/>
  <c r="H451" i="9" s="1"/>
  <c r="Q24" i="5" a="1"/>
  <c r="Q24" i="5" s="1"/>
  <c r="Y24" i="5" s="1"/>
  <c r="Q25" i="5" a="1"/>
  <c r="Q25" i="5" s="1"/>
  <c r="Y25" i="5" s="1"/>
  <c r="B475" i="9" s="1"/>
  <c r="Q26" i="5" a="1"/>
  <c r="Q26" i="5" s="1"/>
  <c r="Y26" i="5" s="1"/>
  <c r="Q27" i="5" a="1"/>
  <c r="Q27" i="5"/>
  <c r="Y27" i="5" s="1"/>
  <c r="B488" i="9" s="1"/>
  <c r="X488" i="9" s="1"/>
  <c r="B492" i="9"/>
  <c r="X492" i="9" s="1"/>
  <c r="U492" i="9" s="1" a="1"/>
  <c r="U492" i="9" s="1"/>
  <c r="Q28" i="5" a="1"/>
  <c r="Q28" i="5" s="1"/>
  <c r="Y28" i="5" s="1"/>
  <c r="B498" i="9"/>
  <c r="X498" i="9" s="1"/>
  <c r="B502" i="9"/>
  <c r="Q29" i="5" a="1"/>
  <c r="Q29" i="5" s="1"/>
  <c r="Y29" i="5" s="1"/>
  <c r="B516" i="9" s="1"/>
  <c r="X516" i="9" s="1"/>
  <c r="I516" i="9" s="1" a="1"/>
  <c r="I516" i="9" s="1"/>
  <c r="Q30" i="5" a="1"/>
  <c r="Q30" i="5" s="1"/>
  <c r="Y30" i="5" s="1"/>
  <c r="B517" i="9" s="1"/>
  <c r="AA517" i="9" s="1"/>
  <c r="G519" i="9"/>
  <c r="G520" i="9"/>
  <c r="Q31" i="5" a="1"/>
  <c r="Q31" i="5" s="1"/>
  <c r="Y31" i="5" s="1"/>
  <c r="Q32" i="5" a="1"/>
  <c r="Q32" i="5" s="1"/>
  <c r="Y32" i="5" s="1"/>
  <c r="Q33" i="5" a="1"/>
  <c r="Q33" i="5" s="1"/>
  <c r="Y33" i="5" s="1"/>
  <c r="Q34" i="5" a="1"/>
  <c r="Q34" i="5" s="1"/>
  <c r="Y34" i="5" s="1"/>
  <c r="Q35" i="5" a="1"/>
  <c r="Q35" i="5" s="1"/>
  <c r="Y35" i="5" s="1"/>
  <c r="B567" i="9" s="1"/>
  <c r="X567" i="9" s="1"/>
  <c r="C36" i="5"/>
  <c r="Q36" i="5" s="1" a="1"/>
  <c r="Q36" i="5" s="1"/>
  <c r="Y36" i="5" s="1"/>
  <c r="C37" i="5"/>
  <c r="C38" i="5"/>
  <c r="Q38" i="5" a="1"/>
  <c r="Q38" i="5" s="1"/>
  <c r="Y38" i="5" s="1"/>
  <c r="C39" i="5"/>
  <c r="Q39" i="5" s="1" a="1"/>
  <c r="Q39" i="5" s="1"/>
  <c r="Y39" i="5" s="1"/>
  <c r="C40" i="5"/>
  <c r="Q40" i="5" s="1" a="1"/>
  <c r="Q40" i="5" s="1"/>
  <c r="Y40" i="5" s="1"/>
  <c r="B19" i="10"/>
  <c r="E129" i="5"/>
  <c r="E128" i="5"/>
  <c r="E127" i="5"/>
  <c r="G127" i="5" s="1"/>
  <c r="E126" i="5"/>
  <c r="E125" i="5"/>
  <c r="G125" i="5" s="1"/>
  <c r="E124" i="5"/>
  <c r="E24" i="5"/>
  <c r="G24" i="5" s="1"/>
  <c r="F185" i="5"/>
  <c r="E185" i="5"/>
  <c r="E184" i="5" s="1"/>
  <c r="G184" i="5" s="1"/>
  <c r="F186" i="5"/>
  <c r="F187" i="5"/>
  <c r="E187" i="5" s="1"/>
  <c r="F188" i="5"/>
  <c r="F189" i="5"/>
  <c r="E189" i="5" s="1"/>
  <c r="F184" i="5"/>
  <c r="E182" i="5"/>
  <c r="G182" i="5" s="1"/>
  <c r="E180" i="5"/>
  <c r="G180" i="5" s="1"/>
  <c r="E178" i="5"/>
  <c r="G178" i="5" s="1"/>
  <c r="F177" i="5"/>
  <c r="E177" i="5"/>
  <c r="F173" i="5"/>
  <c r="E173" i="5" s="1"/>
  <c r="F174" i="5"/>
  <c r="F175" i="5"/>
  <c r="E175" i="5" s="1"/>
  <c r="E174" i="5" s="1"/>
  <c r="F176" i="5"/>
  <c r="F172" i="5"/>
  <c r="E170" i="5"/>
  <c r="E168" i="5"/>
  <c r="E166" i="5"/>
  <c r="E164" i="5"/>
  <c r="G164" i="5" s="1"/>
  <c r="E162" i="5"/>
  <c r="E160" i="5"/>
  <c r="F159" i="5"/>
  <c r="F157" i="5"/>
  <c r="E157" i="5" s="1"/>
  <c r="G157" i="5" s="1"/>
  <c r="F155" i="5"/>
  <c r="E155" i="5" s="1"/>
  <c r="E153" i="5"/>
  <c r="G153" i="5" s="1"/>
  <c r="E152" i="5"/>
  <c r="G152" i="5" s="1"/>
  <c r="E151" i="5"/>
  <c r="G151" i="5" s="1"/>
  <c r="E150" i="5"/>
  <c r="E149" i="5"/>
  <c r="G149" i="5" s="1"/>
  <c r="E148" i="5"/>
  <c r="E146" i="5"/>
  <c r="E144" i="5"/>
  <c r="E142" i="5"/>
  <c r="F146" i="5"/>
  <c r="F144" i="5"/>
  <c r="F142" i="5"/>
  <c r="E141" i="5"/>
  <c r="G141" i="5" s="1"/>
  <c r="E139" i="5"/>
  <c r="E137" i="5"/>
  <c r="G137" i="5" s="1"/>
  <c r="F140" i="5"/>
  <c r="E140" i="5" s="1"/>
  <c r="G140" i="5" s="1"/>
  <c r="F138" i="5"/>
  <c r="E138" i="5" s="1"/>
  <c r="G138" i="5" s="1"/>
  <c r="F136" i="5"/>
  <c r="E136" i="5" s="1"/>
  <c r="G136" i="5" s="1"/>
  <c r="E135" i="5"/>
  <c r="E133" i="5"/>
  <c r="E132" i="5" s="1"/>
  <c r="G132" i="5" s="1"/>
  <c r="E131" i="5"/>
  <c r="E130" i="5" s="1"/>
  <c r="F134" i="5"/>
  <c r="F132" i="5"/>
  <c r="F130" i="5"/>
  <c r="E81" i="5"/>
  <c r="E79" i="5"/>
  <c r="E78" i="5" s="1"/>
  <c r="G78" i="5" s="1"/>
  <c r="E77" i="5"/>
  <c r="E99" i="5"/>
  <c r="E105" i="5" s="1"/>
  <c r="E97" i="5"/>
  <c r="E103" i="5" s="1"/>
  <c r="G103" i="5" s="1"/>
  <c r="E95" i="5"/>
  <c r="E94" i="5" s="1"/>
  <c r="E100" i="5" s="1"/>
  <c r="G100" i="5" s="1"/>
  <c r="F93" i="5"/>
  <c r="E93" i="5" s="1"/>
  <c r="E92" i="5" s="1"/>
  <c r="F91" i="5"/>
  <c r="F90" i="5" s="1"/>
  <c r="F89" i="5"/>
  <c r="F87" i="5"/>
  <c r="E87" i="5" s="1"/>
  <c r="E86" i="5" s="1"/>
  <c r="F85" i="5"/>
  <c r="F84" i="5" s="1"/>
  <c r="F83" i="5"/>
  <c r="E75" i="5"/>
  <c r="E74" i="5" s="1"/>
  <c r="G74" i="5" s="1"/>
  <c r="E73" i="5"/>
  <c r="E71" i="5"/>
  <c r="E70" i="5" s="1"/>
  <c r="G70" i="5" s="1"/>
  <c r="F57" i="5"/>
  <c r="F55" i="5"/>
  <c r="E55" i="5" s="1"/>
  <c r="G55" i="5" s="1"/>
  <c r="F53" i="5"/>
  <c r="E51" i="5"/>
  <c r="E50" i="5" s="1"/>
  <c r="G50" i="5" s="1"/>
  <c r="E49" i="5"/>
  <c r="E48" i="5" s="1"/>
  <c r="G48" i="5" s="1"/>
  <c r="E47" i="5"/>
  <c r="E46" i="5" s="1"/>
  <c r="G46" i="5" s="1"/>
  <c r="F86" i="5"/>
  <c r="G17" i="5"/>
  <c r="E39" i="10"/>
  <c r="D39" i="10" s="1"/>
  <c r="E38" i="10"/>
  <c r="D38" i="10" s="1"/>
  <c r="F38" i="10" s="1"/>
  <c r="E37" i="10"/>
  <c r="D37" i="10" s="1"/>
  <c r="F37" i="10" s="1"/>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C90" i="20"/>
  <c r="C91" i="20" s="1"/>
  <c r="D91" i="20" s="1"/>
  <c r="C88" i="20"/>
  <c r="D88" i="20" s="1"/>
  <c r="C84" i="20"/>
  <c r="C85" i="20" s="1"/>
  <c r="C86" i="20" s="1"/>
  <c r="C82" i="20"/>
  <c r="C80" i="20"/>
  <c r="C78" i="20"/>
  <c r="D78" i="20" s="1"/>
  <c r="C77" i="20"/>
  <c r="D77" i="20" s="1"/>
  <c r="C73" i="20"/>
  <c r="C74" i="20" s="1"/>
  <c r="C69" i="20"/>
  <c r="C70" i="20" s="1"/>
  <c r="C71" i="20" s="1"/>
  <c r="C67" i="20"/>
  <c r="C60" i="20"/>
  <c r="C48" i="20"/>
  <c r="D48" i="20" s="1"/>
  <c r="C44" i="20"/>
  <c r="C36" i="20"/>
  <c r="C34" i="20"/>
  <c r="C35" i="20" s="1"/>
  <c r="D35" i="20" s="1"/>
  <c r="C32" i="20"/>
  <c r="D32" i="20" s="1"/>
  <c r="C25" i="20"/>
  <c r="C26" i="20" s="1"/>
  <c r="C27" i="20" s="1"/>
  <c r="C17" i="20"/>
  <c r="D17" i="20" s="1"/>
  <c r="C15" i="20"/>
  <c r="C12" i="20"/>
  <c r="C10" i="20"/>
  <c r="C8" i="20"/>
  <c r="C6" i="20"/>
  <c r="C7" i="20" s="1"/>
  <c r="D7" i="20" s="1"/>
  <c r="C4" i="20"/>
  <c r="C5" i="20" s="1"/>
  <c r="D5" i="20" s="1"/>
  <c r="L43" i="1"/>
  <c r="L40" i="1"/>
  <c r="L39"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V14"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M88" i="6"/>
  <c r="V88" i="6" s="1"/>
  <c r="M87" i="6"/>
  <c r="V87" i="6" s="1"/>
  <c r="M86" i="6"/>
  <c r="V86" i="6" s="1"/>
  <c r="M85" i="6"/>
  <c r="V85" i="6" s="1"/>
  <c r="M84" i="6"/>
  <c r="V84" i="6" s="1"/>
  <c r="M83" i="6"/>
  <c r="V83" i="6" s="1"/>
  <c r="M82" i="6"/>
  <c r="V82" i="6" s="1"/>
  <c r="M81" i="6"/>
  <c r="V81" i="6" s="1"/>
  <c r="M80" i="6"/>
  <c r="V80" i="6" s="1"/>
  <c r="M79" i="6"/>
  <c r="V79" i="6" s="1"/>
  <c r="M78" i="6"/>
  <c r="V78" i="6" s="1"/>
  <c r="M77" i="6"/>
  <c r="V77" i="6" s="1"/>
  <c r="M76" i="6"/>
  <c r="V76" i="6" s="1"/>
  <c r="M75" i="6"/>
  <c r="V75" i="6" s="1"/>
  <c r="M74" i="6"/>
  <c r="V74" i="6" s="1"/>
  <c r="M73" i="6"/>
  <c r="V73" i="6" s="1"/>
  <c r="M72" i="6"/>
  <c r="V72" i="6" s="1"/>
  <c r="M71" i="6"/>
  <c r="V71" i="6" s="1"/>
  <c r="M70" i="6"/>
  <c r="V70" i="6" s="1"/>
  <c r="M69" i="6"/>
  <c r="V69" i="6" s="1"/>
  <c r="M68" i="6"/>
  <c r="V68" i="6" s="1"/>
  <c r="M67" i="6"/>
  <c r="V67" i="6" s="1"/>
  <c r="M66" i="6"/>
  <c r="V66" i="6" s="1"/>
  <c r="M65" i="6"/>
  <c r="V65" i="6" s="1"/>
  <c r="M64" i="6"/>
  <c r="V64" i="6" s="1"/>
  <c r="M63" i="6"/>
  <c r="V63" i="6" s="1"/>
  <c r="M62" i="6"/>
  <c r="V62" i="6" s="1"/>
  <c r="M61" i="6"/>
  <c r="V61" i="6" s="1"/>
  <c r="M60" i="6"/>
  <c r="V60" i="6" s="1"/>
  <c r="M59" i="6"/>
  <c r="V59" i="6" s="1"/>
  <c r="M58" i="6"/>
  <c r="V58" i="6" s="1"/>
  <c r="M57" i="6"/>
  <c r="V57" i="6" s="1"/>
  <c r="M56" i="6"/>
  <c r="V56" i="6" s="1"/>
  <c r="M55" i="6"/>
  <c r="V55" i="6" s="1"/>
  <c r="M54" i="6"/>
  <c r="V54" i="6" s="1"/>
  <c r="M53" i="6"/>
  <c r="V53" i="6" s="1"/>
  <c r="M52" i="6"/>
  <c r="V52" i="6" s="1"/>
  <c r="M51" i="6"/>
  <c r="V51" i="6" s="1"/>
  <c r="M50" i="6"/>
  <c r="V50" i="6" s="1"/>
  <c r="M49" i="6"/>
  <c r="V49" i="6" s="1"/>
  <c r="M48" i="6"/>
  <c r="V48" i="6" s="1"/>
  <c r="M47" i="6"/>
  <c r="V47" i="6" s="1"/>
  <c r="M46" i="6"/>
  <c r="V46" i="6" s="1"/>
  <c r="M45" i="6"/>
  <c r="V45" i="6" s="1"/>
  <c r="M44" i="6"/>
  <c r="V44" i="6" s="1"/>
  <c r="M43" i="6"/>
  <c r="V43" i="6" s="1"/>
  <c r="M42" i="6"/>
  <c r="V42" i="6" s="1"/>
  <c r="M41" i="6"/>
  <c r="V41" i="6" s="1"/>
  <c r="M40" i="6"/>
  <c r="V40" i="6" s="1"/>
  <c r="M39" i="6"/>
  <c r="V39" i="6" s="1"/>
  <c r="M38" i="6"/>
  <c r="V38" i="6" s="1"/>
  <c r="M37" i="6"/>
  <c r="V37" i="6" s="1"/>
  <c r="M36" i="6"/>
  <c r="V36" i="6" s="1"/>
  <c r="M35" i="6"/>
  <c r="V35" i="6" s="1"/>
  <c r="M34" i="6"/>
  <c r="V34" i="6" s="1"/>
  <c r="M33" i="6"/>
  <c r="V33" i="6" s="1"/>
  <c r="M32" i="6"/>
  <c r="V32" i="6" s="1"/>
  <c r="M31" i="6"/>
  <c r="V31" i="6" s="1"/>
  <c r="M30" i="6"/>
  <c r="V30" i="6" s="1"/>
  <c r="M29" i="6"/>
  <c r="V29" i="6" s="1"/>
  <c r="M28" i="6"/>
  <c r="V28" i="6" s="1"/>
  <c r="M27" i="6"/>
  <c r="V27" i="6" s="1"/>
  <c r="M26" i="6"/>
  <c r="V26" i="6" s="1"/>
  <c r="M25" i="6"/>
  <c r="V25" i="6" s="1"/>
  <c r="M24" i="6"/>
  <c r="V24" i="6" s="1"/>
  <c r="M23" i="6"/>
  <c r="V23" i="6" s="1"/>
  <c r="M22" i="6"/>
  <c r="V22" i="6" s="1"/>
  <c r="M21" i="6"/>
  <c r="V21" i="6" s="1"/>
  <c r="M20" i="6"/>
  <c r="V20" i="6" s="1"/>
  <c r="M19" i="6"/>
  <c r="V19" i="6" s="1"/>
  <c r="V18" i="6"/>
  <c r="V17" i="6"/>
  <c r="V16" i="6"/>
  <c r="V15" i="6"/>
  <c r="V13" i="6"/>
  <c r="V12" i="6"/>
  <c r="V11" i="6"/>
  <c r="V10" i="6"/>
  <c r="V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3" i="5"/>
  <c r="G181" i="5"/>
  <c r="G179" i="5"/>
  <c r="G175" i="5"/>
  <c r="G171" i="5"/>
  <c r="G170" i="5"/>
  <c r="G169" i="5"/>
  <c r="G168" i="5"/>
  <c r="G167" i="5"/>
  <c r="G166" i="5"/>
  <c r="G165" i="5"/>
  <c r="G163" i="5"/>
  <c r="G162" i="5"/>
  <c r="G161" i="5"/>
  <c r="G160" i="5"/>
  <c r="G155" i="5"/>
  <c r="G150" i="5"/>
  <c r="G148" i="5"/>
  <c r="G147" i="5"/>
  <c r="G145" i="5"/>
  <c r="G143" i="5"/>
  <c r="G139" i="5"/>
  <c r="G133" i="5"/>
  <c r="G129" i="5"/>
  <c r="G128" i="5"/>
  <c r="G126" i="5"/>
  <c r="G124" i="5"/>
  <c r="G117" i="5"/>
  <c r="G116" i="5"/>
  <c r="G115" i="5"/>
  <c r="G114" i="5"/>
  <c r="G113" i="5"/>
  <c r="G112" i="5"/>
  <c r="G111" i="5"/>
  <c r="G110" i="5"/>
  <c r="G109" i="5"/>
  <c r="G108" i="5"/>
  <c r="G107" i="5"/>
  <c r="G106" i="5"/>
  <c r="G105" i="5"/>
  <c r="G99" i="5"/>
  <c r="G95" i="5"/>
  <c r="G94" i="5"/>
  <c r="G93" i="5"/>
  <c r="G87" i="5"/>
  <c r="G79" i="5"/>
  <c r="G75" i="5"/>
  <c r="G71" i="5"/>
  <c r="G69" i="5"/>
  <c r="G68" i="5"/>
  <c r="G67" i="5"/>
  <c r="G66" i="5"/>
  <c r="G65" i="5"/>
  <c r="G64" i="5"/>
  <c r="G63" i="5"/>
  <c r="G62" i="5"/>
  <c r="G61" i="5"/>
  <c r="G60" i="5"/>
  <c r="G59" i="5"/>
  <c r="G58" i="5"/>
  <c r="G51" i="5"/>
  <c r="G47" i="5"/>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AO30" i="5"/>
  <c r="AO29" i="5"/>
  <c r="AO21" i="5"/>
  <c r="AO17"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U40" i="5"/>
  <c r="AO40" i="5" s="1"/>
  <c r="U39" i="5"/>
  <c r="AO39" i="5" s="1"/>
  <c r="U38" i="5"/>
  <c r="AO38" i="5" s="1"/>
  <c r="U37" i="5"/>
  <c r="AO37" i="5" s="1"/>
  <c r="U36" i="5"/>
  <c r="AO36" i="5" s="1"/>
  <c r="U35" i="5"/>
  <c r="AO35" i="5" s="1"/>
  <c r="AO34" i="5"/>
  <c r="AO33" i="5"/>
  <c r="AO32" i="5"/>
  <c r="AO31" i="5"/>
  <c r="AO28" i="5"/>
  <c r="AO27" i="5"/>
  <c r="AO26" i="5"/>
  <c r="AO25" i="5"/>
  <c r="AO24" i="5"/>
  <c r="AO23" i="5"/>
  <c r="AO22" i="5"/>
  <c r="AO20" i="5"/>
  <c r="AO19" i="5"/>
  <c r="AO18" i="5"/>
  <c r="AO16" i="5"/>
  <c r="AO15" i="5"/>
  <c r="AO14" i="5"/>
  <c r="AO13" i="5"/>
  <c r="AO12" i="5"/>
  <c r="AO11" i="5"/>
  <c r="T40" i="5"/>
  <c r="AH40" i="5" s="1"/>
  <c r="T39" i="5"/>
  <c r="AH39" i="5" s="1"/>
  <c r="T38" i="5"/>
  <c r="AH38" i="5" s="1"/>
  <c r="T37" i="5"/>
  <c r="AH37" i="5" s="1"/>
  <c r="T36" i="5"/>
  <c r="AH36" i="5" s="1"/>
  <c r="T35" i="5"/>
  <c r="AH35" i="5" s="1"/>
  <c r="T34" i="5"/>
  <c r="AH34" i="5" s="1"/>
  <c r="T33" i="5"/>
  <c r="AH33" i="5" s="1"/>
  <c r="T32" i="5"/>
  <c r="AH32" i="5" s="1"/>
  <c r="T31" i="5"/>
  <c r="AH31" i="5" s="1"/>
  <c r="T30" i="5"/>
  <c r="AH30" i="5" s="1"/>
  <c r="T29" i="5"/>
  <c r="AH29" i="5" s="1"/>
  <c r="T28" i="5"/>
  <c r="AH28" i="5" s="1"/>
  <c r="T27" i="5"/>
  <c r="AH27" i="5" s="1"/>
  <c r="T26" i="5"/>
  <c r="AH26" i="5" s="1"/>
  <c r="T25" i="5"/>
  <c r="AH25" i="5" s="1"/>
  <c r="T24" i="5"/>
  <c r="AH24" i="5" s="1"/>
  <c r="AH23" i="5"/>
  <c r="T22" i="5"/>
  <c r="AH22" i="5" s="1"/>
  <c r="T21" i="5"/>
  <c r="AH21" i="5" s="1"/>
  <c r="T20" i="5"/>
  <c r="AH20" i="5" s="1"/>
  <c r="T19" i="5"/>
  <c r="AH19" i="5" s="1"/>
  <c r="T18" i="5"/>
  <c r="AH18" i="5" s="1"/>
  <c r="T17" i="5"/>
  <c r="AH17" i="5" s="1"/>
  <c r="T16" i="5"/>
  <c r="AH16" i="5" s="1"/>
  <c r="T15" i="5"/>
  <c r="AH15" i="5" s="1"/>
  <c r="T14" i="5"/>
  <c r="AH14" i="5" s="1"/>
  <c r="T13" i="5"/>
  <c r="AH13" i="5" s="1"/>
  <c r="T12" i="5"/>
  <c r="AH12" i="5" s="1"/>
  <c r="T11" i="5"/>
  <c r="AH11" i="5" s="1"/>
  <c r="S40" i="5"/>
  <c r="S39" i="5"/>
  <c r="S38" i="5"/>
  <c r="S37" i="5"/>
  <c r="L105" i="21" s="1"/>
  <c r="S36" i="5"/>
  <c r="S35" i="5"/>
  <c r="S34" i="5"/>
  <c r="S33" i="5"/>
  <c r="L101" i="21" s="1"/>
  <c r="S32" i="5"/>
  <c r="S31" i="5"/>
  <c r="S30" i="5"/>
  <c r="S29" i="5"/>
  <c r="L97" i="21" s="1"/>
  <c r="S28" i="5"/>
  <c r="S27" i="5"/>
  <c r="S26" i="5"/>
  <c r="S25" i="5"/>
  <c r="L93" i="21" s="1"/>
  <c r="S24" i="5"/>
  <c r="S23" i="5"/>
  <c r="S22" i="5"/>
  <c r="S21" i="5"/>
  <c r="L89" i="21" s="1"/>
  <c r="S20" i="5"/>
  <c r="S19" i="5"/>
  <c r="S18" i="5"/>
  <c r="S17" i="5"/>
  <c r="L85" i="21" s="1"/>
  <c r="S16" i="5"/>
  <c r="S15" i="5"/>
  <c r="S14" i="5"/>
  <c r="S13" i="5"/>
  <c r="L81" i="21" s="1"/>
  <c r="S12" i="5"/>
  <c r="S11" i="5"/>
  <c r="N40" i="5"/>
  <c r="N39" i="5"/>
  <c r="N38" i="5"/>
  <c r="N37" i="5"/>
  <c r="N36" i="5"/>
  <c r="N35" i="5"/>
  <c r="N34" i="5"/>
  <c r="N33" i="5"/>
  <c r="N32" i="5"/>
  <c r="N31" i="5"/>
  <c r="N30" i="5"/>
  <c r="N29" i="5"/>
  <c r="N28" i="5"/>
  <c r="N27" i="5"/>
  <c r="N26" i="5"/>
  <c r="N25" i="5"/>
  <c r="N24" i="5"/>
  <c r="N22" i="5"/>
  <c r="N21" i="5"/>
  <c r="N20" i="5"/>
  <c r="N19" i="5"/>
  <c r="N18" i="5"/>
  <c r="N17" i="5"/>
  <c r="N16" i="5"/>
  <c r="N15" i="5"/>
  <c r="N14" i="5"/>
  <c r="N13" i="5"/>
  <c r="N12" i="5"/>
  <c r="N11" i="5"/>
  <c r="G40" i="5"/>
  <c r="G108" i="21" s="1"/>
  <c r="G39" i="5"/>
  <c r="G38" i="5"/>
  <c r="G37" i="5"/>
  <c r="G36" i="5"/>
  <c r="G35" i="5"/>
  <c r="G34" i="5"/>
  <c r="G33" i="5"/>
  <c r="G32" i="5"/>
  <c r="G100" i="21" s="1"/>
  <c r="G31" i="5"/>
  <c r="G30" i="5"/>
  <c r="G29" i="5"/>
  <c r="G28" i="5"/>
  <c r="G96" i="21" s="1"/>
  <c r="G27" i="5"/>
  <c r="G26" i="5"/>
  <c r="G25" i="5"/>
  <c r="G22" i="5"/>
  <c r="G90" i="21" s="1"/>
  <c r="G21" i="5"/>
  <c r="G20" i="5"/>
  <c r="G19" i="5"/>
  <c r="G18" i="5"/>
  <c r="G86" i="21" s="1"/>
  <c r="G16" i="5"/>
  <c r="G15" i="5"/>
  <c r="G14" i="5"/>
  <c r="G13" i="5"/>
  <c r="G12" i="5"/>
  <c r="G11" i="5"/>
  <c r="AG40" i="5" a="1"/>
  <c r="AG40" i="5" s="1"/>
  <c r="B38" i="5"/>
  <c r="X38" i="5" s="1"/>
  <c r="X34" i="5"/>
  <c r="AC33" i="5"/>
  <c r="AG32" i="5" a="1"/>
  <c r="AG32" i="5" s="1"/>
  <c r="X30" i="5"/>
  <c r="AG28" i="5" a="1"/>
  <c r="AG28" i="5" s="1"/>
  <c r="X26" i="5"/>
  <c r="AA25" i="5"/>
  <c r="M131" i="5" s="1"/>
  <c r="AG24" i="5" a="1"/>
  <c r="AG24" i="5" s="1"/>
  <c r="X22" i="5"/>
  <c r="AG21" i="5" a="1"/>
  <c r="AG21" i="5"/>
  <c r="X18" i="5"/>
  <c r="AC17" i="5"/>
  <c r="AG16" i="5" a="1"/>
  <c r="AG16" i="5" s="1"/>
  <c r="X14" i="5"/>
  <c r="AG13" i="5" a="1"/>
  <c r="AG13" i="5" s="1"/>
  <c r="AG12" i="5" a="1"/>
  <c r="AG12" i="5" s="1"/>
  <c r="Y12" i="10"/>
  <c r="Y11" i="10"/>
  <c r="T25" i="10"/>
  <c r="T24" i="10"/>
  <c r="T23" i="10"/>
  <c r="T22" i="10"/>
  <c r="T21" i="10"/>
  <c r="T20" i="10"/>
  <c r="T19" i="10"/>
  <c r="T18" i="10"/>
  <c r="T17" i="10"/>
  <c r="T16" i="10"/>
  <c r="T15" i="10"/>
  <c r="T14" i="10"/>
  <c r="T13" i="10"/>
  <c r="T12" i="10"/>
  <c r="T11" i="10"/>
  <c r="Q25" i="10"/>
  <c r="Y25" i="10" s="1"/>
  <c r="Q24" i="10"/>
  <c r="Y24" i="10" s="1"/>
  <c r="Q23" i="10"/>
  <c r="Y23" i="10" s="1"/>
  <c r="Q22" i="10"/>
  <c r="Y22" i="10" s="1"/>
  <c r="Q21" i="10"/>
  <c r="Y21" i="10"/>
  <c r="Q20" i="10"/>
  <c r="Y20" i="10" s="1"/>
  <c r="Q19" i="10"/>
  <c r="Y19" i="10" s="1"/>
  <c r="Y18" i="10"/>
  <c r="Y17" i="10"/>
  <c r="Y16" i="10"/>
  <c r="Y15" i="10"/>
  <c r="Y14" i="10"/>
  <c r="Y13" i="10"/>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B24" i="10"/>
  <c r="B23" i="10"/>
  <c r="B22" i="10"/>
  <c r="U22" i="10" s="1"/>
  <c r="B21" i="10"/>
  <c r="G21" i="10" s="1" a="1"/>
  <c r="G21" i="10" s="1"/>
  <c r="S21" i="10" s="1"/>
  <c r="B20" i="10"/>
  <c r="X20" i="10" s="1" a="1"/>
  <c r="X20" i="10" s="1"/>
  <c r="V19" i="10"/>
  <c r="U18" i="10"/>
  <c r="G17" i="10" a="1"/>
  <c r="G17" i="10" s="1"/>
  <c r="S17" i="10" s="1"/>
  <c r="X16" i="10" a="1"/>
  <c r="X16" i="10" s="1"/>
  <c r="V15" i="10"/>
  <c r="U14" i="10"/>
  <c r="G13" i="10" a="1"/>
  <c r="G13" i="10" s="1"/>
  <c r="S13" i="10" s="1"/>
  <c r="X12" i="10" a="1"/>
  <c r="X12" i="10" s="1"/>
  <c r="V11" i="10"/>
  <c r="L34" i="10" s="1"/>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1" i="12"/>
  <c r="L59" i="12"/>
  <c r="L58" i="12"/>
  <c r="L57" i="12"/>
  <c r="L55" i="12"/>
  <c r="L53" i="12"/>
  <c r="L52" i="12"/>
  <c r="L51" i="12"/>
  <c r="L47" i="12"/>
  <c r="L46" i="12"/>
  <c r="L45" i="12"/>
  <c r="L41" i="12"/>
  <c r="L40" i="12"/>
  <c r="L39" i="12"/>
  <c r="L35" i="12"/>
  <c r="L34" i="12"/>
  <c r="L33"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1" i="12"/>
  <c r="F59" i="12"/>
  <c r="F58" i="12"/>
  <c r="F57" i="12"/>
  <c r="F55" i="12"/>
  <c r="F53" i="12"/>
  <c r="F52" i="12"/>
  <c r="F51" i="12"/>
  <c r="F47" i="12"/>
  <c r="F46" i="12"/>
  <c r="F45" i="12"/>
  <c r="F44" i="12"/>
  <c r="F43" i="12"/>
  <c r="F42" i="12"/>
  <c r="F41" i="12"/>
  <c r="F40" i="12"/>
  <c r="F39" i="12"/>
  <c r="F38" i="12"/>
  <c r="F37" i="12"/>
  <c r="F36" i="12"/>
  <c r="F35" i="12"/>
  <c r="F34" i="12"/>
  <c r="F33" i="12"/>
  <c r="F32" i="12"/>
  <c r="F31" i="12"/>
  <c r="F30" i="12"/>
  <c r="C114" i="12"/>
  <c r="C115" i="12" s="1"/>
  <c r="C116" i="12" s="1"/>
  <c r="C117" i="12" s="1"/>
  <c r="C118" i="12" s="1"/>
  <c r="C119" i="12" s="1"/>
  <c r="C108" i="12"/>
  <c r="C109" i="12" s="1"/>
  <c r="C110" i="12" s="1"/>
  <c r="C111" i="12" s="1"/>
  <c r="C112" i="12" s="1"/>
  <c r="C113" i="12" s="1"/>
  <c r="C102" i="12"/>
  <c r="C103" i="12" s="1"/>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9" i="12" s="1"/>
  <c r="C80" i="12" s="1"/>
  <c r="C81" i="12" s="1"/>
  <c r="C82" i="12" s="1"/>
  <c r="C83" i="12" s="1"/>
  <c r="C72" i="12"/>
  <c r="C73" i="12" s="1"/>
  <c r="C74" i="12" s="1"/>
  <c r="C75" i="12" s="1"/>
  <c r="C76" i="12" s="1"/>
  <c r="C77" i="12" s="1"/>
  <c r="C66" i="12"/>
  <c r="C67" i="12" s="1"/>
  <c r="C68" i="12" s="1"/>
  <c r="C69" i="12" s="1"/>
  <c r="C70" i="12" s="1"/>
  <c r="C71" i="12" s="1"/>
  <c r="C60" i="12"/>
  <c r="C61" i="12" s="1"/>
  <c r="C62" i="12" s="1"/>
  <c r="C63" i="12" s="1"/>
  <c r="C64" i="12" s="1"/>
  <c r="C65" i="12" s="1"/>
  <c r="C54" i="12"/>
  <c r="C55" i="12" s="1"/>
  <c r="C56" i="12" s="1"/>
  <c r="C57" i="12" s="1"/>
  <c r="C58" i="12" s="1"/>
  <c r="C59" i="12" s="1"/>
  <c r="C48" i="12"/>
  <c r="C49" i="12" s="1"/>
  <c r="C50" i="12" s="1"/>
  <c r="C51" i="12" s="1"/>
  <c r="C52" i="12" s="1"/>
  <c r="C53" i="12" s="1"/>
  <c r="C42" i="12"/>
  <c r="C43" i="12" s="1"/>
  <c r="C44" i="12" s="1"/>
  <c r="C45" i="12" s="1"/>
  <c r="C46" i="12" s="1"/>
  <c r="C47" i="12" s="1"/>
  <c r="C36" i="12"/>
  <c r="C37" i="12" s="1"/>
  <c r="C38" i="12" s="1"/>
  <c r="C39" i="12" s="1"/>
  <c r="C40" i="12" s="1"/>
  <c r="C41"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K170" i="1"/>
  <c r="E170" i="1" s="1"/>
  <c r="U170" i="1" s="1"/>
  <c r="K169" i="1"/>
  <c r="K168" i="1"/>
  <c r="AA168" i="1" s="1"/>
  <c r="K167" i="1"/>
  <c r="Y167" i="1" s="1"/>
  <c r="K166" i="1"/>
  <c r="W166" i="1" s="1"/>
  <c r="K165" i="1"/>
  <c r="E165" i="1" s="1"/>
  <c r="U165" i="1" s="1"/>
  <c r="K164" i="1"/>
  <c r="AA164" i="1" s="1"/>
  <c r="K163" i="1"/>
  <c r="Y163" i="1" s="1"/>
  <c r="K162" i="1"/>
  <c r="AA162" i="1" s="1"/>
  <c r="K161" i="1"/>
  <c r="K160" i="1"/>
  <c r="E160" i="1" s="1"/>
  <c r="U160" i="1" s="1"/>
  <c r="K159" i="1"/>
  <c r="W159" i="1" s="1"/>
  <c r="K158" i="1"/>
  <c r="Y158" i="1" s="1"/>
  <c r="K157" i="1"/>
  <c r="K156" i="1"/>
  <c r="E156" i="1" s="1"/>
  <c r="AA156" i="1"/>
  <c r="K155" i="1"/>
  <c r="AA155" i="1" s="1"/>
  <c r="K154" i="1"/>
  <c r="W154" i="1" s="1"/>
  <c r="K153" i="1"/>
  <c r="AA153" i="1" s="1"/>
  <c r="K152" i="1"/>
  <c r="K151" i="1"/>
  <c r="K150" i="1"/>
  <c r="K149" i="1"/>
  <c r="AA149" i="1" s="1"/>
  <c r="K148" i="1"/>
  <c r="K147" i="1"/>
  <c r="W147" i="1" s="1"/>
  <c r="K146" i="1"/>
  <c r="Y146" i="1" s="1"/>
  <c r="K145" i="1"/>
  <c r="K144" i="1"/>
  <c r="Y144" i="1" s="1"/>
  <c r="K143" i="1"/>
  <c r="E143" i="1" s="1"/>
  <c r="K142" i="1"/>
  <c r="AA142" i="1" s="1"/>
  <c r="K141" i="1"/>
  <c r="AA141" i="1" s="1"/>
  <c r="K140" i="1"/>
  <c r="AA140" i="1" s="1"/>
  <c r="K139" i="1"/>
  <c r="E139" i="1" s="1"/>
  <c r="U139" i="1" s="1"/>
  <c r="K138" i="1"/>
  <c r="K137" i="1"/>
  <c r="K136" i="1"/>
  <c r="W136" i="1" s="1"/>
  <c r="K135" i="1"/>
  <c r="AA135" i="1" s="1"/>
  <c r="K134" i="1"/>
  <c r="K133" i="1"/>
  <c r="AA133" i="1" s="1"/>
  <c r="K132" i="1"/>
  <c r="K131" i="1"/>
  <c r="W131" i="1" s="1"/>
  <c r="K130" i="1"/>
  <c r="K129" i="1"/>
  <c r="K128" i="1"/>
  <c r="AA128" i="1" s="1"/>
  <c r="AA125" i="1"/>
  <c r="AA124" i="1"/>
  <c r="Y123" i="1"/>
  <c r="AA121" i="1"/>
  <c r="E108" i="1"/>
  <c r="E107" i="1"/>
  <c r="I107" i="1" s="1"/>
  <c r="E106" i="1"/>
  <c r="I105" i="1"/>
  <c r="I104" i="1"/>
  <c r="I102" i="1"/>
  <c r="I101" i="1"/>
  <c r="I100" i="1"/>
  <c r="I98" i="1"/>
  <c r="I97" i="1"/>
  <c r="I96" i="1"/>
  <c r="I94" i="1"/>
  <c r="G81" i="1"/>
  <c r="G80" i="1"/>
  <c r="G79" i="1"/>
  <c r="G78" i="1"/>
  <c r="G77" i="1"/>
  <c r="G76" i="1"/>
  <c r="G75" i="1"/>
  <c r="G74" i="1"/>
  <c r="G73" i="1"/>
  <c r="G72" i="1"/>
  <c r="G71" i="1"/>
  <c r="G70" i="1"/>
  <c r="G63" i="1"/>
  <c r="G62" i="1"/>
  <c r="G61" i="1"/>
  <c r="G60" i="1"/>
  <c r="G59" i="1"/>
  <c r="G58" i="1"/>
  <c r="G57" i="1"/>
  <c r="G56" i="1"/>
  <c r="G55" i="1"/>
  <c r="G54" i="1"/>
  <c r="G53" i="1"/>
  <c r="G52"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4" i="10"/>
  <c r="M72" i="10"/>
  <c r="M71" i="10"/>
  <c r="M70" i="10"/>
  <c r="M68" i="10"/>
  <c r="M66" i="10"/>
  <c r="M65" i="10"/>
  <c r="M64" i="10"/>
  <c r="M60" i="10"/>
  <c r="M59" i="10"/>
  <c r="M58" i="10"/>
  <c r="M54" i="10"/>
  <c r="M53" i="10"/>
  <c r="M52" i="10"/>
  <c r="M48" i="10"/>
  <c r="M47" i="10"/>
  <c r="M46" i="10"/>
  <c r="M42" i="10"/>
  <c r="M41" i="10"/>
  <c r="M40" i="10"/>
  <c r="M36" i="10"/>
  <c r="M35" i="10"/>
  <c r="M34"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4" i="10"/>
  <c r="F72" i="10"/>
  <c r="F71" i="10"/>
  <c r="F70" i="10"/>
  <c r="F68" i="10"/>
  <c r="F66" i="10"/>
  <c r="F65" i="10"/>
  <c r="F64" i="10"/>
  <c r="F60" i="10"/>
  <c r="F59" i="10"/>
  <c r="F58" i="10"/>
  <c r="F57" i="10"/>
  <c r="F56" i="10"/>
  <c r="F55" i="10"/>
  <c r="F54" i="10"/>
  <c r="F53" i="10"/>
  <c r="F52" i="10"/>
  <c r="F51" i="10"/>
  <c r="F50" i="10"/>
  <c r="F49" i="10"/>
  <c r="F48" i="10"/>
  <c r="F47" i="10"/>
  <c r="F46" i="10"/>
  <c r="F45" i="10"/>
  <c r="F44" i="10"/>
  <c r="F43" i="10"/>
  <c r="F42" i="10"/>
  <c r="F41" i="10"/>
  <c r="F40" i="10"/>
  <c r="F39" i="10"/>
  <c r="F36" i="10"/>
  <c r="F35" i="10"/>
  <c r="F34" i="10"/>
  <c r="F33" i="10"/>
  <c r="F32" i="10"/>
  <c r="F31"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s="1"/>
  <c r="C94" i="10" s="1"/>
  <c r="C95" i="10" s="1"/>
  <c r="C96" i="10" s="1"/>
  <c r="C85" i="10"/>
  <c r="C86" i="10" s="1"/>
  <c r="C87" i="10" s="1"/>
  <c r="C88" i="10" s="1"/>
  <c r="C89" i="10" s="1"/>
  <c r="C90" i="10" s="1"/>
  <c r="C79" i="10"/>
  <c r="C80" i="10" s="1"/>
  <c r="C81" i="10" s="1"/>
  <c r="C82" i="10" s="1"/>
  <c r="C83" i="10" s="1"/>
  <c r="C84" i="10" s="1"/>
  <c r="C73" i="10"/>
  <c r="C74" i="10" s="1"/>
  <c r="C75" i="10" s="1"/>
  <c r="C76" i="10" s="1"/>
  <c r="C77" i="10" s="1"/>
  <c r="C78" i="10" s="1"/>
  <c r="C67" i="10"/>
  <c r="C68" i="10" s="1"/>
  <c r="C69" i="10" s="1"/>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c r="C45" i="10" s="1"/>
  <c r="C46" i="10" s="1"/>
  <c r="C47" i="10" s="1"/>
  <c r="C48" i="10" s="1"/>
  <c r="C37" i="10"/>
  <c r="C38" i="10" s="1"/>
  <c r="C39" i="10" s="1"/>
  <c r="C40" i="10" s="1"/>
  <c r="C41" i="10" s="1"/>
  <c r="C42" i="10" s="1"/>
  <c r="C31" i="10"/>
  <c r="C32" i="10" s="1"/>
  <c r="C33" i="10" s="1"/>
  <c r="C34" i="10" s="1"/>
  <c r="C35" i="10" s="1"/>
  <c r="C36" i="10" s="1"/>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Y13" i="12"/>
  <c r="U24" i="12"/>
  <c r="U23" i="12"/>
  <c r="U22" i="12"/>
  <c r="U21" i="12"/>
  <c r="U20" i="12"/>
  <c r="U19" i="12"/>
  <c r="U18" i="12"/>
  <c r="U17" i="12"/>
  <c r="U16" i="12"/>
  <c r="U15" i="12"/>
  <c r="U14" i="12"/>
  <c r="U13" i="12"/>
  <c r="U12" i="12"/>
  <c r="U11" i="12"/>
  <c r="U10" i="12"/>
  <c r="Q24" i="12"/>
  <c r="Y24" i="12" s="1"/>
  <c r="Q23" i="12"/>
  <c r="Y23" i="12" s="1"/>
  <c r="Q22" i="12"/>
  <c r="Y22" i="12" s="1"/>
  <c r="Q21" i="12"/>
  <c r="Y21" i="12" s="1"/>
  <c r="Q20" i="12"/>
  <c r="Y20" i="12" s="1"/>
  <c r="Q19" i="12"/>
  <c r="Y19" i="12" s="1"/>
  <c r="Q18" i="12"/>
  <c r="Y18" i="12" s="1"/>
  <c r="Q17" i="12"/>
  <c r="Y17" i="12" s="1"/>
  <c r="Q16" i="12"/>
  <c r="Y16" i="12" s="1"/>
  <c r="Y15" i="12"/>
  <c r="Y14" i="12"/>
  <c r="Y12" i="12"/>
  <c r="Y11" i="12"/>
  <c r="Y10" i="12"/>
  <c r="I24" i="12"/>
  <c r="I23" i="12"/>
  <c r="I22" i="12"/>
  <c r="I21" i="12"/>
  <c r="I20" i="12"/>
  <c r="I19" i="12"/>
  <c r="I18" i="12"/>
  <c r="I17" i="12"/>
  <c r="I16" i="12"/>
  <c r="I15" i="12"/>
  <c r="I14" i="12"/>
  <c r="I13" i="12"/>
  <c r="I12" i="12"/>
  <c r="I11" i="12"/>
  <c r="I10" i="12"/>
  <c r="H24" i="12"/>
  <c r="H51" i="21" s="1"/>
  <c r="H23" i="12"/>
  <c r="H50" i="21" s="1"/>
  <c r="AJ50" i="21" s="1"/>
  <c r="H22" i="12"/>
  <c r="H21" i="12"/>
  <c r="H20" i="12"/>
  <c r="H19" i="12"/>
  <c r="H46" i="21" s="1"/>
  <c r="H18" i="12"/>
  <c r="H17" i="12"/>
  <c r="H16" i="12"/>
  <c r="H15" i="12"/>
  <c r="H42" i="21" s="1"/>
  <c r="AJ42" i="21" s="1"/>
  <c r="H14" i="12"/>
  <c r="H13" i="12"/>
  <c r="H12" i="12"/>
  <c r="H11" i="12"/>
  <c r="H38" i="21" s="1"/>
  <c r="H10" i="12"/>
  <c r="B24" i="12"/>
  <c r="X24" i="12" s="1" a="1"/>
  <c r="X24" i="12" s="1"/>
  <c r="B23" i="12"/>
  <c r="B50" i="21" s="1"/>
  <c r="B22" i="12"/>
  <c r="G22" i="12" s="1" a="1"/>
  <c r="G22" i="12" s="1"/>
  <c r="S22" i="12" s="1"/>
  <c r="B21" i="12"/>
  <c r="B20" i="12"/>
  <c r="B19" i="12"/>
  <c r="V19" i="12" s="1"/>
  <c r="K86" i="12" s="1"/>
  <c r="B18" i="12"/>
  <c r="B17" i="12"/>
  <c r="V17" i="12" s="1"/>
  <c r="B16" i="12"/>
  <c r="V15" i="12"/>
  <c r="V14" i="12"/>
  <c r="K59" i="12" s="1"/>
  <c r="T13" i="12"/>
  <c r="X12" i="12" a="1"/>
  <c r="X12" i="12" s="1"/>
  <c r="V11" i="12"/>
  <c r="V10" i="12"/>
  <c r="D6" i="20"/>
  <c r="B79" i="10"/>
  <c r="L41" i="1"/>
  <c r="D4" i="20"/>
  <c r="D26" i="20"/>
  <c r="D84" i="20"/>
  <c r="C33" i="20"/>
  <c r="D33" i="20" s="1"/>
  <c r="C79" i="20"/>
  <c r="D79" i="20" s="1"/>
  <c r="E164" i="1"/>
  <c r="U164" i="1" s="1"/>
  <c r="C49" i="20"/>
  <c r="D49" i="20" s="1"/>
  <c r="C89" i="20"/>
  <c r="D89" i="20" s="1"/>
  <c r="L42" i="1"/>
  <c r="L44" i="1"/>
  <c r="D10" i="20"/>
  <c r="C11" i="20"/>
  <c r="D11" i="20" s="1"/>
  <c r="C45" i="20"/>
  <c r="D44" i="20"/>
  <c r="L36" i="10"/>
  <c r="L33" i="10"/>
  <c r="C16" i="20"/>
  <c r="D16" i="20" s="1"/>
  <c r="D15" i="20"/>
  <c r="C61" i="20"/>
  <c r="D61" i="20" s="1"/>
  <c r="D60" i="20"/>
  <c r="C83" i="20"/>
  <c r="D83" i="20" s="1"/>
  <c r="D82" i="20"/>
  <c r="D70" i="20"/>
  <c r="C18" i="20"/>
  <c r="D34" i="20"/>
  <c r="D69" i="20"/>
  <c r="D85" i="20"/>
  <c r="D90" i="20"/>
  <c r="D25" i="20"/>
  <c r="B31" i="10"/>
  <c r="L35" i="10"/>
  <c r="L79" i="10"/>
  <c r="B55" i="10"/>
  <c r="L84" i="10"/>
  <c r="L82" i="10"/>
  <c r="U11" i="10"/>
  <c r="G15" i="10" a="1"/>
  <c r="G15" i="10" s="1"/>
  <c r="S15" i="10" s="1"/>
  <c r="B216" i="9" s="1"/>
  <c r="M216" i="9" s="1"/>
  <c r="G16" i="10" a="1"/>
  <c r="G16" i="10" s="1"/>
  <c r="S16" i="10" s="1"/>
  <c r="B221" i="9" s="1"/>
  <c r="N221" i="9" s="1"/>
  <c r="U12" i="10"/>
  <c r="V12" i="10"/>
  <c r="L41" i="10" s="1"/>
  <c r="U125" i="1"/>
  <c r="G12" i="10" a="1"/>
  <c r="G12" i="10" s="1"/>
  <c r="S12" i="10" s="1"/>
  <c r="G24" i="10" a="1"/>
  <c r="G24" i="10" s="1"/>
  <c r="S24" i="10" s="1"/>
  <c r="B302" i="9" s="1"/>
  <c r="L302" i="9" s="1"/>
  <c r="U24" i="10"/>
  <c r="U121" i="1"/>
  <c r="U124" i="1"/>
  <c r="E153" i="1"/>
  <c r="U153" i="1" s="1"/>
  <c r="G11" i="10" a="1"/>
  <c r="G11" i="10" s="1"/>
  <c r="S11" i="10" s="1"/>
  <c r="B172" i="9" s="1"/>
  <c r="U16" i="10"/>
  <c r="V16" i="10"/>
  <c r="X18" i="10" a="1"/>
  <c r="X18" i="10" s="1"/>
  <c r="T18" i="12"/>
  <c r="X11" i="12" a="1"/>
  <c r="X11" i="12" s="1"/>
  <c r="G10" i="12" a="1"/>
  <c r="G10" i="12" s="1"/>
  <c r="S10" i="12" s="1"/>
  <c r="T10" i="12"/>
  <c r="G15" i="12" a="1"/>
  <c r="G15" i="12" s="1"/>
  <c r="S15" i="12" s="1"/>
  <c r="T14" i="12"/>
  <c r="K63" i="12"/>
  <c r="G13" i="12" a="1"/>
  <c r="G13" i="12" s="1"/>
  <c r="S13" i="12" s="1"/>
  <c r="B40" i="9" s="1"/>
  <c r="X14" i="12" a="1"/>
  <c r="X14" i="12" s="1"/>
  <c r="B60" i="12"/>
  <c r="K33" i="12"/>
  <c r="K65" i="12"/>
  <c r="G18" i="10" a="1"/>
  <c r="G18" i="10" s="1"/>
  <c r="S18" i="10" s="1"/>
  <c r="B246" i="9" s="1"/>
  <c r="N246" i="9" s="1"/>
  <c r="U13" i="10"/>
  <c r="U19" i="10"/>
  <c r="V14" i="10"/>
  <c r="L50" i="10" s="1"/>
  <c r="X15" i="10" a="1"/>
  <c r="X15" i="10" s="1"/>
  <c r="X12" i="5"/>
  <c r="G14" i="12" a="1"/>
  <c r="G14" i="12" s="1"/>
  <c r="G19" i="12" a="1"/>
  <c r="G19" i="12" s="1"/>
  <c r="S19" i="12" s="1"/>
  <c r="B99" i="9" s="1"/>
  <c r="M99" i="9" s="1"/>
  <c r="T15" i="12"/>
  <c r="X10" i="12" a="1"/>
  <c r="X10" i="12" s="1"/>
  <c r="X15" i="12" a="1"/>
  <c r="X15" i="12" s="1"/>
  <c r="G94" i="1"/>
  <c r="K54" i="12"/>
  <c r="K62" i="12"/>
  <c r="G14" i="10" a="1"/>
  <c r="G14" i="10" s="1"/>
  <c r="S14" i="10" s="1"/>
  <c r="G19" i="10" a="1"/>
  <c r="G19" i="10" s="1"/>
  <c r="S19" i="10" s="1"/>
  <c r="U15" i="10"/>
  <c r="V21" i="10"/>
  <c r="B91" i="10" s="1"/>
  <c r="X11" i="10" a="1"/>
  <c r="X11" i="10" s="1"/>
  <c r="X17" i="10" a="1"/>
  <c r="X17" i="10" s="1"/>
  <c r="X22" i="10" a="1"/>
  <c r="X22" i="10" s="1"/>
  <c r="AA17" i="5"/>
  <c r="G102" i="1"/>
  <c r="V17" i="10"/>
  <c r="L71" i="10" s="1"/>
  <c r="X13" i="10" a="1"/>
  <c r="X13" i="10" s="1"/>
  <c r="AG20" i="5" a="1"/>
  <c r="AG20" i="5" s="1"/>
  <c r="X20" i="5"/>
  <c r="AG36" i="5" a="1"/>
  <c r="AG36" i="5" s="1"/>
  <c r="G11" i="12" a="1"/>
  <c r="G11" i="12" s="1"/>
  <c r="S11" i="12" s="1"/>
  <c r="T11" i="12"/>
  <c r="X13" i="12" a="1"/>
  <c r="X13" i="12" s="1"/>
  <c r="G95" i="1"/>
  <c r="I95" i="1"/>
  <c r="G99" i="1"/>
  <c r="I99" i="1"/>
  <c r="G103" i="1"/>
  <c r="I103" i="1"/>
  <c r="G22" i="10" a="1"/>
  <c r="G22" i="10" s="1"/>
  <c r="S22" i="10" s="1"/>
  <c r="B278" i="9" s="1"/>
  <c r="N278" i="9" s="1"/>
  <c r="U17" i="10"/>
  <c r="V13" i="10"/>
  <c r="L44" i="10" s="1"/>
  <c r="V18" i="10"/>
  <c r="X14" i="10" a="1"/>
  <c r="X14" i="10" s="1"/>
  <c r="X19" i="10" a="1"/>
  <c r="X19" i="10" s="1"/>
  <c r="X28" i="5"/>
  <c r="X13" i="5"/>
  <c r="AC13" i="5"/>
  <c r="AA13" i="5"/>
  <c r="X17" i="5"/>
  <c r="AG17" i="5" a="1"/>
  <c r="AG17" i="5" s="1"/>
  <c r="X21" i="5"/>
  <c r="AC21" i="5"/>
  <c r="AA21" i="5"/>
  <c r="M107" i="5" s="1"/>
  <c r="X25" i="5"/>
  <c r="AG25" i="5" a="1"/>
  <c r="AG25" i="5" s="1"/>
  <c r="X29" i="5"/>
  <c r="AC29" i="5"/>
  <c r="AA29" i="5"/>
  <c r="X33" i="5"/>
  <c r="AG33" i="5" a="1"/>
  <c r="AG33" i="5" s="1"/>
  <c r="B37" i="5"/>
  <c r="X37" i="5" s="1"/>
  <c r="AC37" i="5"/>
  <c r="AA37" i="5"/>
  <c r="AA33" i="5"/>
  <c r="M178" i="5" s="1"/>
  <c r="AC25" i="5"/>
  <c r="AG29" i="5" a="1"/>
  <c r="AG29" i="5" s="1"/>
  <c r="AA14" i="5"/>
  <c r="M64" i="5" s="1"/>
  <c r="AA22" i="5"/>
  <c r="M113" i="5" s="1"/>
  <c r="AA30" i="5"/>
  <c r="C160" i="5" s="1"/>
  <c r="AA38" i="5"/>
  <c r="AC14" i="5"/>
  <c r="AC22" i="5"/>
  <c r="AC30" i="5"/>
  <c r="AC38" i="5"/>
  <c r="AG18" i="5" a="1"/>
  <c r="AG18" i="5" s="1"/>
  <c r="AG26" i="5" a="1"/>
  <c r="AG26" i="5" s="1"/>
  <c r="AG34" i="5" a="1"/>
  <c r="AG34" i="5" s="1"/>
  <c r="AA18" i="5"/>
  <c r="AA26" i="5"/>
  <c r="C136" i="5" s="1"/>
  <c r="AA34" i="5"/>
  <c r="M184" i="5" s="1"/>
  <c r="AC18" i="5"/>
  <c r="AC26" i="5"/>
  <c r="AC34" i="5"/>
  <c r="AG14" i="5" a="1"/>
  <c r="AG14" i="5" s="1"/>
  <c r="AG22" i="5" a="1"/>
  <c r="AG22" i="5" s="1"/>
  <c r="AG30" i="5" a="1"/>
  <c r="AG30" i="5" s="1"/>
  <c r="AG38" i="5" a="1"/>
  <c r="AG38" i="5" s="1"/>
  <c r="G98" i="1"/>
  <c r="G101" i="1"/>
  <c r="U127" i="1"/>
  <c r="W127" i="1"/>
  <c r="W163" i="1"/>
  <c r="Y155" i="1"/>
  <c r="AA147" i="1"/>
  <c r="U156" i="1"/>
  <c r="W122" i="1"/>
  <c r="W126" i="1"/>
  <c r="W130" i="1"/>
  <c r="W138" i="1"/>
  <c r="W146" i="1"/>
  <c r="W162" i="1"/>
  <c r="W170" i="1"/>
  <c r="Y122" i="1"/>
  <c r="Y126" i="1"/>
  <c r="Y130" i="1"/>
  <c r="Y134" i="1"/>
  <c r="Y142" i="1"/>
  <c r="Y170" i="1"/>
  <c r="AA122" i="1"/>
  <c r="AA126" i="1"/>
  <c r="AA138" i="1"/>
  <c r="AA154" i="1"/>
  <c r="AA170" i="1"/>
  <c r="Y127" i="1"/>
  <c r="Y135" i="1"/>
  <c r="AA123" i="1"/>
  <c r="U122" i="1"/>
  <c r="W144" i="1"/>
  <c r="Y164" i="1"/>
  <c r="AA160" i="1"/>
  <c r="W123" i="1"/>
  <c r="W139" i="1"/>
  <c r="W151" i="1"/>
  <c r="AA127" i="1"/>
  <c r="AA151" i="1"/>
  <c r="U126" i="1"/>
  <c r="W124" i="1"/>
  <c r="W132" i="1"/>
  <c r="W156" i="1"/>
  <c r="W168" i="1"/>
  <c r="Y124" i="1"/>
  <c r="Y156" i="1"/>
  <c r="G97" i="1"/>
  <c r="G105" i="1"/>
  <c r="W121" i="1"/>
  <c r="W125" i="1"/>
  <c r="W133" i="1"/>
  <c r="W137" i="1"/>
  <c r="W153" i="1"/>
  <c r="W157" i="1"/>
  <c r="W161" i="1"/>
  <c r="Y121" i="1"/>
  <c r="Y125" i="1"/>
  <c r="Y141" i="1"/>
  <c r="Y149" i="1"/>
  <c r="Y153" i="1"/>
  <c r="Y157" i="1"/>
  <c r="Y165" i="1"/>
  <c r="X27" i="5"/>
  <c r="X19" i="5"/>
  <c r="X35" i="5"/>
  <c r="X11" i="5"/>
  <c r="AG11" i="5" a="1"/>
  <c r="AG11" i="5" s="1"/>
  <c r="AC11" i="5"/>
  <c r="AA11" i="5"/>
  <c r="AG15" i="5" a="1"/>
  <c r="AG15" i="5" s="1"/>
  <c r="AC15" i="5"/>
  <c r="AA15" i="5"/>
  <c r="M71" i="5" s="1"/>
  <c r="AG19" i="5" a="1"/>
  <c r="AG19" i="5" s="1"/>
  <c r="AC19" i="5"/>
  <c r="AA19" i="5"/>
  <c r="AG23" i="5" a="1"/>
  <c r="AG23" i="5" s="1"/>
  <c r="AC23" i="5"/>
  <c r="AA23" i="5"/>
  <c r="M123" i="5" s="1"/>
  <c r="AG27" i="5" a="1"/>
  <c r="AG27" i="5" s="1"/>
  <c r="AC27" i="5"/>
  <c r="AA27" i="5"/>
  <c r="M145" i="5" s="1"/>
  <c r="AG31" i="5" a="1"/>
  <c r="AG31" i="5" s="1"/>
  <c r="AC31" i="5"/>
  <c r="AA31" i="5"/>
  <c r="AG35" i="5" a="1"/>
  <c r="AG35" i="5" s="1"/>
  <c r="AC35" i="5"/>
  <c r="AA35" i="5"/>
  <c r="M195" i="5" s="1"/>
  <c r="AG39" i="5" a="1"/>
  <c r="AG39" i="5" s="1"/>
  <c r="AC39" i="5"/>
  <c r="AA39" i="5"/>
  <c r="M214" i="5" s="1"/>
  <c r="B39" i="5"/>
  <c r="X39" i="5" s="1"/>
  <c r="B40" i="5"/>
  <c r="B108" i="21" s="1"/>
  <c r="AA12" i="5"/>
  <c r="M52" i="5" s="1"/>
  <c r="AA16" i="5"/>
  <c r="M81" i="5" s="1"/>
  <c r="AA20" i="5"/>
  <c r="AA24" i="5"/>
  <c r="M129" i="5" s="1"/>
  <c r="AA28" i="5"/>
  <c r="AA32" i="5"/>
  <c r="M172" i="5" s="1"/>
  <c r="AA36" i="5"/>
  <c r="M201" i="5" s="1"/>
  <c r="AA40" i="5"/>
  <c r="M221" i="5" s="1"/>
  <c r="AC12" i="5"/>
  <c r="AC16" i="5"/>
  <c r="AC20" i="5"/>
  <c r="AC24" i="5"/>
  <c r="AC28" i="5"/>
  <c r="AC32" i="5"/>
  <c r="AC36" i="5"/>
  <c r="AC40" i="5"/>
  <c r="V12" i="12"/>
  <c r="K45" i="12" s="1"/>
  <c r="V20" i="12"/>
  <c r="V24" i="12"/>
  <c r="K116" i="12" s="1"/>
  <c r="V13" i="12"/>
  <c r="K48" i="12" s="1"/>
  <c r="V21" i="12"/>
  <c r="K98" i="12" s="1"/>
  <c r="T12" i="12"/>
  <c r="T20" i="12"/>
  <c r="T24" i="12"/>
  <c r="G12" i="12" a="1"/>
  <c r="G12" i="12"/>
  <c r="S12" i="12" s="1"/>
  <c r="B35" i="9" s="1"/>
  <c r="G16" i="12" a="1"/>
  <c r="G16" i="12" s="1"/>
  <c r="S16" i="12" s="1"/>
  <c r="B75" i="9" s="1"/>
  <c r="N75" i="9" s="1"/>
  <c r="G24" i="12" a="1"/>
  <c r="G24" i="12" s="1"/>
  <c r="S24" i="12" s="1"/>
  <c r="E155" i="1"/>
  <c r="U155" i="1" s="1"/>
  <c r="G96" i="1"/>
  <c r="G100" i="1"/>
  <c r="G104" i="1"/>
  <c r="B697" i="16"/>
  <c r="C50" i="20"/>
  <c r="C51" i="20" s="1"/>
  <c r="D51" i="20" s="1"/>
  <c r="C62" i="20"/>
  <c r="D62" i="20" s="1"/>
  <c r="B306" i="9"/>
  <c r="B305" i="9"/>
  <c r="B304" i="9"/>
  <c r="B37" i="10"/>
  <c r="B241" i="9"/>
  <c r="N241" i="9" s="1"/>
  <c r="B215" i="9"/>
  <c r="M215" i="9" s="1"/>
  <c r="E215" i="9" s="1" a="1"/>
  <c r="E215" i="9" s="1"/>
  <c r="B16" i="9"/>
  <c r="M16" i="9" s="1"/>
  <c r="B10" i="9"/>
  <c r="M10" i="9" s="1"/>
  <c r="B13" i="9"/>
  <c r="B257" i="9"/>
  <c r="AA516" i="9"/>
  <c r="Z516" i="9"/>
  <c r="B254" i="9"/>
  <c r="B198" i="9"/>
  <c r="B199" i="9"/>
  <c r="N199" i="9" s="1"/>
  <c r="B204" i="9"/>
  <c r="N204" i="9" s="1"/>
  <c r="B202" i="9"/>
  <c r="N202" i="9" s="1"/>
  <c r="B203" i="9"/>
  <c r="B200" i="9"/>
  <c r="N200" i="9" s="1"/>
  <c r="B61" i="9"/>
  <c r="B64" i="9"/>
  <c r="N64" i="9" s="1"/>
  <c r="B65" i="9"/>
  <c r="N65" i="9" s="1"/>
  <c r="B226" i="9"/>
  <c r="N226" i="9" s="1"/>
  <c r="B174" i="9"/>
  <c r="L174" i="9" s="1"/>
  <c r="B171" i="9"/>
  <c r="L171" i="9" s="1"/>
  <c r="L66" i="10"/>
  <c r="L62" i="10"/>
  <c r="L65" i="10"/>
  <c r="L64" i="10"/>
  <c r="L63" i="10"/>
  <c r="M189" i="5"/>
  <c r="M185" i="5"/>
  <c r="C184" i="5"/>
  <c r="M187" i="5"/>
  <c r="M186" i="5"/>
  <c r="M116" i="5"/>
  <c r="M112" i="5"/>
  <c r="M115" i="5"/>
  <c r="L54" i="10"/>
  <c r="B49" i="10"/>
  <c r="L53" i="10"/>
  <c r="M168" i="5"/>
  <c r="M223" i="5"/>
  <c r="M140" i="5"/>
  <c r="M205" i="5"/>
  <c r="M204" i="5"/>
  <c r="M203" i="5"/>
  <c r="M202" i="5"/>
  <c r="M108" i="5"/>
  <c r="M84" i="5"/>
  <c r="L91" i="10"/>
  <c r="M120" i="5"/>
  <c r="M122" i="5"/>
  <c r="C118" i="5"/>
  <c r="M73" i="5"/>
  <c r="M75" i="5"/>
  <c r="M74" i="5"/>
  <c r="C70" i="5"/>
  <c r="M49" i="5"/>
  <c r="M51" i="5"/>
  <c r="M50" i="5"/>
  <c r="M89" i="5"/>
  <c r="M92" i="5"/>
  <c r="M88" i="5"/>
  <c r="C88" i="5"/>
  <c r="M213" i="5"/>
  <c r="M209" i="5"/>
  <c r="M208" i="5"/>
  <c r="C208" i="5"/>
  <c r="M211" i="5"/>
  <c r="L75" i="10"/>
  <c r="L74" i="10"/>
  <c r="L77" i="10"/>
  <c r="L72" i="10"/>
  <c r="B67" i="10"/>
  <c r="L70" i="10"/>
  <c r="B48" i="12"/>
  <c r="K47" i="12"/>
  <c r="M57" i="5"/>
  <c r="K74" i="12"/>
  <c r="M173" i="5"/>
  <c r="C172" i="5"/>
  <c r="M80" i="5"/>
  <c r="M79" i="5"/>
  <c r="M78" i="5"/>
  <c r="M215" i="5"/>
  <c r="C214" i="5"/>
  <c r="M165" i="5"/>
  <c r="M163" i="5"/>
  <c r="M179" i="5"/>
  <c r="M157" i="5"/>
  <c r="M156" i="5"/>
  <c r="M158" i="5"/>
  <c r="M154" i="5"/>
  <c r="C154" i="5"/>
  <c r="M60" i="5"/>
  <c r="M63" i="5"/>
  <c r="M58" i="5"/>
  <c r="C58" i="5"/>
  <c r="L48" i="10"/>
  <c r="B43" i="10"/>
  <c r="L47" i="10"/>
  <c r="L46" i="10"/>
  <c r="L45" i="10"/>
  <c r="U123" i="1"/>
  <c r="U143" i="1"/>
  <c r="X32" i="5"/>
  <c r="X31" i="5"/>
  <c r="X24" i="5"/>
  <c r="X23" i="5"/>
  <c r="X16" i="5"/>
  <c r="X15" i="5"/>
  <c r="K38" i="1"/>
  <c r="T38" i="1" s="1"/>
  <c r="AA475" i="9"/>
  <c r="N10" i="9"/>
  <c r="N61" i="9"/>
  <c r="N203" i="9"/>
  <c r="N198" i="9"/>
  <c r="AA502" i="9"/>
  <c r="AA343" i="9"/>
  <c r="AA416" i="9"/>
  <c r="AA488" i="9"/>
  <c r="Z377" i="9"/>
  <c r="AA498" i="9"/>
  <c r="AA567" i="9"/>
  <c r="C8" i="6"/>
  <c r="B8" i="6"/>
  <c r="B10" i="5"/>
  <c r="B10" i="10"/>
  <c r="G10" i="10" s="1" a="1"/>
  <c r="G10" i="10" s="1"/>
  <c r="S10" i="10" s="1"/>
  <c r="B167" i="9" s="1"/>
  <c r="M167" i="9" s="1"/>
  <c r="B9" i="12"/>
  <c r="X9" i="12" s="1" a="1"/>
  <c r="X9" i="12" s="1"/>
  <c r="K120" i="1"/>
  <c r="W120" i="1" s="1"/>
  <c r="E93" i="1"/>
  <c r="AE27" i="5" a="1"/>
  <c r="AE27" i="5" s="1"/>
  <c r="X139" i="1"/>
  <c r="G69" i="1"/>
  <c r="K10" i="1"/>
  <c r="E31" i="1"/>
  <c r="L31" i="1" s="1"/>
  <c r="J93" i="6"/>
  <c r="E6" i="1"/>
  <c r="E5" i="1"/>
  <c r="C4" i="21" s="1"/>
  <c r="AN9" i="1"/>
  <c r="F131" i="16"/>
  <c r="B131" i="16" a="1"/>
  <c r="B131" i="16" s="1"/>
  <c r="U10" i="5"/>
  <c r="AO10" i="5" s="1"/>
  <c r="S8" i="6"/>
  <c r="R8" i="6"/>
  <c r="M8" i="6"/>
  <c r="V8" i="6" s="1"/>
  <c r="AR195" i="1"/>
  <c r="B38" i="1"/>
  <c r="A38" i="1" s="1"/>
  <c r="E8" i="6"/>
  <c r="F8" i="6"/>
  <c r="S10" i="5"/>
  <c r="N10" i="5"/>
  <c r="H10" i="10"/>
  <c r="AJ59" i="21" s="1"/>
  <c r="I10" i="10"/>
  <c r="H9" i="12"/>
  <c r="I9" i="12"/>
  <c r="AB10" i="5"/>
  <c r="T10" i="10"/>
  <c r="U9" i="12"/>
  <c r="T10" i="5"/>
  <c r="AH10" i="5" s="1"/>
  <c r="Q10" i="10"/>
  <c r="Y10" i="10" s="1"/>
  <c r="Q9" i="12"/>
  <c r="Y9" i="12" s="1"/>
  <c r="M73" i="10"/>
  <c r="G9" i="12" a="1"/>
  <c r="G9" i="12" s="1"/>
  <c r="S9" i="12" s="1"/>
  <c r="B8" i="9" s="1"/>
  <c r="G45" i="5"/>
  <c r="F30" i="10"/>
  <c r="F29" i="12"/>
  <c r="G10" i="5"/>
  <c r="L60" i="12"/>
  <c r="M67" i="10"/>
  <c r="L54" i="12"/>
  <c r="C30" i="10"/>
  <c r="C29" i="12"/>
  <c r="X10" i="10" a="1"/>
  <c r="X10" i="10" s="1"/>
  <c r="J159" i="22"/>
  <c r="F215" i="9" a="1"/>
  <c r="F215" i="9" s="1"/>
  <c r="G215" i="9" a="1"/>
  <c r="G215" i="9" s="1"/>
  <c r="V516" i="9" a="1"/>
  <c r="V516" i="9" s="1"/>
  <c r="H516" i="9" a="1"/>
  <c r="H516" i="9" s="1"/>
  <c r="U516" i="9" a="1"/>
  <c r="U516" i="9" s="1"/>
  <c r="J516" i="9" a="1"/>
  <c r="J516" i="9" s="1"/>
  <c r="V498" i="9" a="1"/>
  <c r="V498" i="9" s="1"/>
  <c r="J488" i="9" a="1"/>
  <c r="J488" i="9" s="1"/>
  <c r="I498" i="9" a="1"/>
  <c r="I498" i="9" s="1"/>
  <c r="U377" i="9" a="1"/>
  <c r="U377" i="9" s="1"/>
  <c r="I492" i="9" a="1"/>
  <c r="I492" i="9" s="1"/>
  <c r="U498" i="9" a="1"/>
  <c r="U498" i="9" s="1"/>
  <c r="I377" i="9" a="1"/>
  <c r="I377" i="9" s="1"/>
  <c r="H498" i="9" a="1"/>
  <c r="H498" i="9" s="1"/>
  <c r="H377" i="9" a="1"/>
  <c r="H377" i="9" s="1"/>
  <c r="I488" i="9" a="1"/>
  <c r="I488" i="9" s="1"/>
  <c r="J3" i="22"/>
  <c r="AG10" i="5" a="1"/>
  <c r="AG10" i="5"/>
  <c r="AC10" i="5"/>
  <c r="C35" i="21"/>
  <c r="B35"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H100" i="21"/>
  <c r="B101" i="21"/>
  <c r="C101" i="21"/>
  <c r="D101" i="21"/>
  <c r="E101" i="21"/>
  <c r="F101" i="21"/>
  <c r="G101" i="21"/>
  <c r="H101" i="21"/>
  <c r="B102" i="21"/>
  <c r="C102" i="21"/>
  <c r="D102" i="21"/>
  <c r="E102" i="21"/>
  <c r="F102" i="21"/>
  <c r="G102" i="21"/>
  <c r="H102" i="21"/>
  <c r="B103" i="21"/>
  <c r="C103" i="21"/>
  <c r="D103" i="21"/>
  <c r="E103" i="21"/>
  <c r="F103" i="21"/>
  <c r="G103" i="21"/>
  <c r="H103" i="21"/>
  <c r="C104" i="21"/>
  <c r="D104" i="21"/>
  <c r="E104" i="21"/>
  <c r="F104" i="21"/>
  <c r="G104" i="21"/>
  <c r="H104" i="21"/>
  <c r="C105" i="21"/>
  <c r="D105" i="21"/>
  <c r="E105" i="21"/>
  <c r="F105" i="21"/>
  <c r="G105" i="21"/>
  <c r="H105" i="21"/>
  <c r="C106" i="21"/>
  <c r="D106" i="21"/>
  <c r="E106" i="21"/>
  <c r="F106" i="21"/>
  <c r="G106" i="21"/>
  <c r="H106" i="21"/>
  <c r="C107" i="21"/>
  <c r="D107" i="21"/>
  <c r="E107" i="21"/>
  <c r="F107" i="21"/>
  <c r="G107" i="21"/>
  <c r="H107" i="21"/>
  <c r="C108" i="21"/>
  <c r="D108" i="21"/>
  <c r="E108" i="21"/>
  <c r="F108" i="21"/>
  <c r="H108" i="21"/>
  <c r="I80" i="21"/>
  <c r="J80" i="21"/>
  <c r="K80" i="21"/>
  <c r="L80" i="21"/>
  <c r="M80" i="21"/>
  <c r="N80" i="21"/>
  <c r="O80" i="21"/>
  <c r="I81" i="21"/>
  <c r="J81" i="21"/>
  <c r="K81" i="21"/>
  <c r="M81" i="21"/>
  <c r="N81" i="21"/>
  <c r="O81" i="21"/>
  <c r="I82" i="21"/>
  <c r="J82" i="21"/>
  <c r="K82" i="21"/>
  <c r="L82" i="21"/>
  <c r="M82" i="21"/>
  <c r="N82" i="21"/>
  <c r="O82" i="21"/>
  <c r="I83" i="21"/>
  <c r="J83" i="21"/>
  <c r="K83" i="21"/>
  <c r="L83" i="21"/>
  <c r="M83" i="21"/>
  <c r="N83" i="21"/>
  <c r="O83" i="21"/>
  <c r="I84" i="21"/>
  <c r="J84" i="21"/>
  <c r="K84" i="21"/>
  <c r="L84" i="21"/>
  <c r="M84" i="21"/>
  <c r="N84" i="21"/>
  <c r="O84" i="21"/>
  <c r="I85" i="21"/>
  <c r="J85" i="21"/>
  <c r="K85" i="21"/>
  <c r="M85" i="21"/>
  <c r="N85" i="21"/>
  <c r="O85" i="21"/>
  <c r="I86" i="21"/>
  <c r="J86" i="21"/>
  <c r="K86" i="21"/>
  <c r="L86" i="21"/>
  <c r="M86" i="21"/>
  <c r="N86" i="21"/>
  <c r="O86" i="21"/>
  <c r="I87" i="21"/>
  <c r="J87" i="21"/>
  <c r="K87" i="21"/>
  <c r="L87" i="21"/>
  <c r="M87" i="21"/>
  <c r="N87" i="21"/>
  <c r="O87" i="21"/>
  <c r="I88" i="21"/>
  <c r="J88" i="21"/>
  <c r="K88" i="21"/>
  <c r="L88" i="21"/>
  <c r="M88" i="21"/>
  <c r="N88" i="21"/>
  <c r="O88" i="21"/>
  <c r="I89" i="21"/>
  <c r="K89" i="21"/>
  <c r="M89" i="21"/>
  <c r="N89" i="21"/>
  <c r="O89" i="21"/>
  <c r="I90" i="21"/>
  <c r="J90" i="21"/>
  <c r="K90" i="21"/>
  <c r="L90" i="21"/>
  <c r="M90" i="21"/>
  <c r="N90" i="21"/>
  <c r="O90" i="21"/>
  <c r="I91" i="21"/>
  <c r="J91" i="21"/>
  <c r="K91" i="21"/>
  <c r="L91" i="21"/>
  <c r="M91" i="21"/>
  <c r="N91" i="21"/>
  <c r="O91" i="21"/>
  <c r="I92" i="21"/>
  <c r="J92" i="21"/>
  <c r="K92" i="21"/>
  <c r="L92" i="21"/>
  <c r="M92" i="21"/>
  <c r="N92" i="21"/>
  <c r="O92" i="21"/>
  <c r="I93" i="21"/>
  <c r="J93" i="21"/>
  <c r="K93" i="21"/>
  <c r="M93" i="21"/>
  <c r="N93" i="21"/>
  <c r="O93" i="21"/>
  <c r="I94" i="21"/>
  <c r="J94" i="21"/>
  <c r="K94" i="21"/>
  <c r="L94" i="21"/>
  <c r="M94" i="21"/>
  <c r="N94" i="21"/>
  <c r="O94" i="21"/>
  <c r="I95" i="21"/>
  <c r="J95" i="21"/>
  <c r="K95" i="21"/>
  <c r="L95" i="21"/>
  <c r="M95" i="21"/>
  <c r="N95" i="21"/>
  <c r="O95" i="21"/>
  <c r="I96" i="21"/>
  <c r="J96" i="21"/>
  <c r="K96" i="21"/>
  <c r="L96" i="21"/>
  <c r="M96" i="21"/>
  <c r="N96" i="21"/>
  <c r="O96" i="21"/>
  <c r="I97" i="21"/>
  <c r="J97" i="21"/>
  <c r="K97" i="21"/>
  <c r="M97" i="21"/>
  <c r="N97" i="21"/>
  <c r="O97" i="21"/>
  <c r="I98" i="21"/>
  <c r="J98" i="21"/>
  <c r="K98" i="21"/>
  <c r="L98" i="21"/>
  <c r="M98" i="21"/>
  <c r="N98" i="21"/>
  <c r="O98" i="21"/>
  <c r="I99" i="21"/>
  <c r="J99" i="21"/>
  <c r="K99" i="21"/>
  <c r="L99" i="21"/>
  <c r="M99" i="21"/>
  <c r="N99" i="21"/>
  <c r="O99" i="21"/>
  <c r="I100" i="21"/>
  <c r="J100" i="21"/>
  <c r="K100" i="21"/>
  <c r="L100" i="21"/>
  <c r="M100" i="21"/>
  <c r="N100" i="21"/>
  <c r="O100" i="21"/>
  <c r="I101" i="21"/>
  <c r="J101" i="21"/>
  <c r="K101" i="21"/>
  <c r="M101" i="21"/>
  <c r="N101" i="21"/>
  <c r="O101" i="21"/>
  <c r="I102" i="21"/>
  <c r="J102" i="21"/>
  <c r="K102" i="21"/>
  <c r="L102" i="21"/>
  <c r="M102" i="21"/>
  <c r="N102" i="21"/>
  <c r="O102" i="21"/>
  <c r="I103" i="21"/>
  <c r="J103" i="21"/>
  <c r="K103" i="21"/>
  <c r="L103" i="21"/>
  <c r="M103" i="21"/>
  <c r="N103" i="21"/>
  <c r="O103" i="21"/>
  <c r="I104" i="21"/>
  <c r="J104" i="21"/>
  <c r="K104" i="21"/>
  <c r="L104" i="21"/>
  <c r="M104" i="21"/>
  <c r="N104" i="21"/>
  <c r="O104" i="21"/>
  <c r="I105" i="21"/>
  <c r="K105" i="21"/>
  <c r="M105" i="21"/>
  <c r="O105" i="21"/>
  <c r="I106" i="21"/>
  <c r="J106" i="21"/>
  <c r="K106" i="21"/>
  <c r="L106" i="21"/>
  <c r="M106" i="21"/>
  <c r="N106" i="21"/>
  <c r="O106" i="21"/>
  <c r="I107" i="21"/>
  <c r="J107" i="21"/>
  <c r="K107" i="21"/>
  <c r="L107" i="21"/>
  <c r="M107" i="21"/>
  <c r="N107" i="21"/>
  <c r="O107" i="21"/>
  <c r="I108" i="21"/>
  <c r="J108" i="21"/>
  <c r="K108" i="21"/>
  <c r="L108" i="21"/>
  <c r="M108" i="21"/>
  <c r="N108" i="21"/>
  <c r="O108" i="21"/>
  <c r="J79" i="21"/>
  <c r="K79" i="21"/>
  <c r="L79" i="21"/>
  <c r="M79" i="21"/>
  <c r="N79" i="21"/>
  <c r="O79" i="21"/>
  <c r="I79" i="21"/>
  <c r="C79" i="21"/>
  <c r="D79" i="21"/>
  <c r="E79" i="21"/>
  <c r="F79" i="21"/>
  <c r="G79" i="21"/>
  <c r="H79" i="21"/>
  <c r="AJ62" i="21"/>
  <c r="AJ70" i="21"/>
  <c r="I63" i="21"/>
  <c r="I71" i="21"/>
  <c r="B59" i="21"/>
  <c r="D59" i="21"/>
  <c r="E59" i="21"/>
  <c r="F59" i="21"/>
  <c r="G59" i="21"/>
  <c r="B60" i="21"/>
  <c r="D60" i="21"/>
  <c r="E60" i="21"/>
  <c r="F60" i="21"/>
  <c r="G60" i="21"/>
  <c r="B61" i="21"/>
  <c r="D61" i="21"/>
  <c r="E61" i="21"/>
  <c r="F61" i="21"/>
  <c r="G61" i="21"/>
  <c r="B62" i="21"/>
  <c r="D62" i="21"/>
  <c r="E62" i="21"/>
  <c r="F62" i="21"/>
  <c r="G62" i="21"/>
  <c r="B63" i="21"/>
  <c r="C63" i="21"/>
  <c r="D63" i="21"/>
  <c r="E63" i="21"/>
  <c r="F63" i="21"/>
  <c r="G63" i="21"/>
  <c r="B64" i="21"/>
  <c r="D64" i="21"/>
  <c r="E64" i="21"/>
  <c r="F64" i="21"/>
  <c r="G64" i="21"/>
  <c r="B65" i="21"/>
  <c r="D65" i="21"/>
  <c r="E65" i="21"/>
  <c r="F65" i="21"/>
  <c r="G65" i="21"/>
  <c r="B66" i="21"/>
  <c r="D66" i="21"/>
  <c r="E66" i="21"/>
  <c r="F66" i="21"/>
  <c r="G66" i="21"/>
  <c r="B67" i="21"/>
  <c r="D67" i="21"/>
  <c r="E67" i="21"/>
  <c r="F67" i="21"/>
  <c r="G67" i="21"/>
  <c r="D68" i="21"/>
  <c r="E68" i="21"/>
  <c r="F68" i="21"/>
  <c r="G68" i="21"/>
  <c r="B69" i="21"/>
  <c r="D69" i="21"/>
  <c r="E69" i="21"/>
  <c r="F69" i="21"/>
  <c r="G69" i="21"/>
  <c r="B70" i="21"/>
  <c r="D70" i="21"/>
  <c r="E70" i="21"/>
  <c r="F70" i="21"/>
  <c r="G70" i="21"/>
  <c r="B71" i="21"/>
  <c r="C71" i="21"/>
  <c r="D71" i="21"/>
  <c r="E71" i="21"/>
  <c r="F71" i="21"/>
  <c r="G71" i="21"/>
  <c r="B72" i="21"/>
  <c r="D72" i="21"/>
  <c r="E72" i="21"/>
  <c r="F72" i="21"/>
  <c r="G72" i="21"/>
  <c r="B58" i="21"/>
  <c r="B38" i="21"/>
  <c r="C38" i="21"/>
  <c r="D38" i="21"/>
  <c r="E38" i="21"/>
  <c r="F38" i="21"/>
  <c r="G38" i="21"/>
  <c r="B39" i="21"/>
  <c r="C39" i="21"/>
  <c r="D39" i="21"/>
  <c r="E39" i="21"/>
  <c r="F39" i="21"/>
  <c r="H39" i="21"/>
  <c r="I39" i="21" s="1"/>
  <c r="B40" i="21"/>
  <c r="C40" i="21"/>
  <c r="D40" i="21"/>
  <c r="E40" i="21"/>
  <c r="F40" i="21"/>
  <c r="H40" i="21"/>
  <c r="B41" i="21"/>
  <c r="C41" i="21"/>
  <c r="D41" i="21"/>
  <c r="E41" i="21"/>
  <c r="F41" i="21"/>
  <c r="H41" i="21"/>
  <c r="B42" i="21"/>
  <c r="C42" i="21"/>
  <c r="D42" i="21"/>
  <c r="E42" i="21"/>
  <c r="F42" i="21"/>
  <c r="G42" i="21"/>
  <c r="B43" i="21"/>
  <c r="C43" i="21"/>
  <c r="D43" i="21"/>
  <c r="E43" i="21"/>
  <c r="F43" i="21"/>
  <c r="H43" i="21"/>
  <c r="B44" i="21"/>
  <c r="C44" i="21"/>
  <c r="D44" i="21"/>
  <c r="E44" i="21"/>
  <c r="F44" i="21"/>
  <c r="H44" i="21"/>
  <c r="B45" i="21"/>
  <c r="C45" i="21"/>
  <c r="D45" i="21"/>
  <c r="E45" i="21"/>
  <c r="F45" i="21"/>
  <c r="H45" i="21"/>
  <c r="I45" i="21" s="1"/>
  <c r="C46" i="21"/>
  <c r="D46" i="21"/>
  <c r="E46" i="21"/>
  <c r="F46" i="21"/>
  <c r="G46" i="21"/>
  <c r="B47" i="21"/>
  <c r="C47" i="21"/>
  <c r="D47" i="21"/>
  <c r="E47" i="21"/>
  <c r="F47" i="21"/>
  <c r="H47" i="21"/>
  <c r="I47" i="21" s="1"/>
  <c r="B48" i="21"/>
  <c r="C48" i="21"/>
  <c r="D48" i="21"/>
  <c r="E48" i="21"/>
  <c r="F48" i="21"/>
  <c r="H48" i="21"/>
  <c r="I48" i="21" s="1"/>
  <c r="C49" i="21"/>
  <c r="D49" i="21"/>
  <c r="E49" i="21"/>
  <c r="F49" i="21"/>
  <c r="H49" i="21"/>
  <c r="I49" i="21" s="1"/>
  <c r="C50" i="21"/>
  <c r="D50" i="21"/>
  <c r="E50" i="21"/>
  <c r="F50" i="21"/>
  <c r="B51" i="21"/>
  <c r="C51" i="21"/>
  <c r="D51" i="21"/>
  <c r="E51" i="21"/>
  <c r="F51" i="21"/>
  <c r="G51" i="21"/>
  <c r="C37" i="21"/>
  <c r="D37" i="21"/>
  <c r="E37" i="21"/>
  <c r="F37" i="21"/>
  <c r="G37" i="21"/>
  <c r="H37" i="21"/>
  <c r="I37" i="21" s="1"/>
  <c r="B37" i="21"/>
  <c r="I8" i="21"/>
  <c r="AJ45" i="21"/>
  <c r="F32" i="16" a="1"/>
  <c r="F32" i="16" s="1"/>
  <c r="F4" i="16" a="1"/>
  <c r="F4" i="16" s="1"/>
  <c r="F113" i="21"/>
  <c r="E113" i="21"/>
  <c r="B113" i="21"/>
  <c r="C113" i="21"/>
  <c r="D113" i="21"/>
  <c r="A113" i="21"/>
  <c r="A111" i="21"/>
  <c r="AI78" i="21"/>
  <c r="AG78" i="21"/>
  <c r="AH78" i="21"/>
  <c r="AF78" i="21"/>
  <c r="AC78" i="21"/>
  <c r="AD78" i="21"/>
  <c r="AE78" i="21"/>
  <c r="AB78" i="21"/>
  <c r="Y78" i="21"/>
  <c r="Z78" i="21"/>
  <c r="AA78" i="21"/>
  <c r="X78" i="21"/>
  <c r="U78" i="21"/>
  <c r="V78" i="21"/>
  <c r="W78" i="21"/>
  <c r="T78" i="21"/>
  <c r="S78" i="21"/>
  <c r="Q78" i="21"/>
  <c r="R78" i="21"/>
  <c r="P78" i="21"/>
  <c r="B79" i="21"/>
  <c r="AJ77" i="21"/>
  <c r="O77" i="21"/>
  <c r="J77" i="21"/>
  <c r="K77" i="21"/>
  <c r="L77" i="21"/>
  <c r="M77" i="21"/>
  <c r="N77" i="21"/>
  <c r="I77" i="21"/>
  <c r="B77" i="21"/>
  <c r="C77" i="21"/>
  <c r="D77" i="21"/>
  <c r="E77" i="21"/>
  <c r="F77" i="21"/>
  <c r="G77" i="21"/>
  <c r="H77" i="21"/>
  <c r="A75" i="21"/>
  <c r="A54" i="21"/>
  <c r="D58" i="21"/>
  <c r="E58" i="21"/>
  <c r="F58" i="21"/>
  <c r="G58" i="21"/>
  <c r="AJ56" i="21"/>
  <c r="AH57" i="21"/>
  <c r="AE57" i="21"/>
  <c r="AF57" i="21"/>
  <c r="AG57" i="21"/>
  <c r="AD57" i="21"/>
  <c r="Z57" i="21"/>
  <c r="AA57" i="21"/>
  <c r="AB57" i="21"/>
  <c r="AC57" i="21"/>
  <c r="Y57" i="21"/>
  <c r="U57" i="21"/>
  <c r="V57" i="21"/>
  <c r="W57" i="21"/>
  <c r="X57" i="21"/>
  <c r="T57" i="21"/>
  <c r="P57" i="21"/>
  <c r="Q57" i="21"/>
  <c r="R57" i="21"/>
  <c r="S57" i="21"/>
  <c r="O57" i="21"/>
  <c r="K57" i="21"/>
  <c r="L57" i="21"/>
  <c r="M57" i="21"/>
  <c r="N57" i="21"/>
  <c r="J57" i="21"/>
  <c r="I56" i="21"/>
  <c r="B56" i="21"/>
  <c r="C56" i="21"/>
  <c r="D56" i="21"/>
  <c r="E56" i="21"/>
  <c r="F56" i="21"/>
  <c r="G56" i="21"/>
  <c r="H56" i="21"/>
  <c r="AH36" i="21"/>
  <c r="AE36" i="21"/>
  <c r="AF36" i="21"/>
  <c r="AG36" i="21"/>
  <c r="AD36" i="21"/>
  <c r="AJ35" i="21"/>
  <c r="Z36" i="21"/>
  <c r="AA36" i="21"/>
  <c r="AB36" i="21"/>
  <c r="AC36" i="21"/>
  <c r="Y36" i="21"/>
  <c r="U36" i="21"/>
  <c r="V36" i="21"/>
  <c r="W36" i="21"/>
  <c r="X36" i="21"/>
  <c r="T36" i="21"/>
  <c r="S36" i="21"/>
  <c r="P36" i="21"/>
  <c r="Q36" i="21"/>
  <c r="R36" i="21"/>
  <c r="O36" i="21"/>
  <c r="K36" i="21"/>
  <c r="L36" i="21"/>
  <c r="M36" i="21"/>
  <c r="N36" i="21"/>
  <c r="J36" i="21"/>
  <c r="I35" i="21"/>
  <c r="O18" i="21"/>
  <c r="O19" i="21"/>
  <c r="O20" i="21"/>
  <c r="O21" i="21"/>
  <c r="O22" i="21"/>
  <c r="O23" i="21"/>
  <c r="O24" i="21"/>
  <c r="O25" i="21"/>
  <c r="O26" i="21"/>
  <c r="O27" i="21"/>
  <c r="O28" i="21"/>
  <c r="O17" i="21"/>
  <c r="B18" i="21"/>
  <c r="B19" i="21"/>
  <c r="B20" i="21"/>
  <c r="B21" i="21"/>
  <c r="B22" i="21"/>
  <c r="B23" i="21"/>
  <c r="B24" i="21"/>
  <c r="B25" i="21"/>
  <c r="B26" i="21"/>
  <c r="B27" i="21"/>
  <c r="B28" i="21"/>
  <c r="B17" i="21"/>
  <c r="I6" i="21"/>
  <c r="I7" i="21"/>
  <c r="I9" i="21"/>
  <c r="I10" i="21"/>
  <c r="I11" i="21"/>
  <c r="I12" i="21"/>
  <c r="I13" i="21"/>
  <c r="I5" i="21"/>
  <c r="E6" i="21"/>
  <c r="E7" i="21"/>
  <c r="E8" i="21"/>
  <c r="E9" i="21"/>
  <c r="E10" i="21"/>
  <c r="E11" i="21"/>
  <c r="E12" i="21"/>
  <c r="E13" i="21"/>
  <c r="E5" i="21"/>
  <c r="O16" i="21"/>
  <c r="B16" i="21"/>
  <c r="O4" i="21"/>
  <c r="I4" i="21"/>
  <c r="E4" i="21"/>
  <c r="C8" i="21"/>
  <c r="C9" i="21"/>
  <c r="B8" i="21"/>
  <c r="B9" i="21"/>
  <c r="C6" i="21"/>
  <c r="C7" i="21"/>
  <c r="C5" i="21"/>
  <c r="H35" i="21"/>
  <c r="G35" i="21"/>
  <c r="F35" i="21"/>
  <c r="E35" i="21"/>
  <c r="D35" i="21"/>
  <c r="A33" i="21"/>
  <c r="B7" i="21"/>
  <c r="B6" i="21"/>
  <c r="B5" i="21"/>
  <c r="B4" i="21"/>
  <c r="A1" i="21"/>
  <c r="B93" i="6"/>
  <c r="K93" i="6"/>
  <c r="AC76" i="21"/>
  <c r="Q8" i="21"/>
  <c r="Q5" i="21"/>
  <c r="O9" i="21"/>
  <c r="Q10" i="21"/>
  <c r="O7" i="21"/>
  <c r="Q76" i="21"/>
  <c r="Q81" i="21" s="1" a="1"/>
  <c r="Q81" i="21" s="1"/>
  <c r="Q7" i="21"/>
  <c r="O8" i="21"/>
  <c r="Y76" i="21"/>
  <c r="Q12" i="21"/>
  <c r="Q9" i="21"/>
  <c r="O6" i="21"/>
  <c r="O10" i="21"/>
  <c r="O5" i="21"/>
  <c r="U76" i="21"/>
  <c r="V87" i="21" s="1" a="1"/>
  <c r="V87" i="21" s="1"/>
  <c r="Q6" i="21"/>
  <c r="O11" i="21"/>
  <c r="AG76" i="21"/>
  <c r="Q11" i="21"/>
  <c r="O12" i="21"/>
  <c r="C31" i="19" a="1"/>
  <c r="C31" i="19" s="1"/>
  <c r="C32" i="19" s="1" a="1"/>
  <c r="C32" i="19" s="1"/>
  <c r="C3" i="19" a="1"/>
  <c r="C3" i="19" s="1"/>
  <c r="C4" i="19" s="1" a="1"/>
  <c r="C4" i="19" s="1"/>
  <c r="I93" i="6"/>
  <c r="AA10" i="5"/>
  <c r="M45" i="5" s="1"/>
  <c r="L45" i="5"/>
  <c r="V10" i="10"/>
  <c r="L30" i="10" s="1"/>
  <c r="Z120" i="1"/>
  <c r="G93" i="1"/>
  <c r="G51" i="1"/>
  <c r="V91" i="21" a="1"/>
  <c r="V91" i="21" s="1"/>
  <c r="U79" i="21" a="1"/>
  <c r="U79" i="21" s="1"/>
  <c r="W99" i="21" a="1"/>
  <c r="W99" i="21" s="1"/>
  <c r="P98" i="21" a="1"/>
  <c r="P98" i="21" s="1"/>
  <c r="P79" i="21" a="1"/>
  <c r="P79" i="21" s="1"/>
  <c r="W90" i="21" a="1"/>
  <c r="W90" i="21" s="1"/>
  <c r="V106" i="21" a="1"/>
  <c r="V106" i="21" s="1"/>
  <c r="R104" i="21" a="1"/>
  <c r="R104" i="21" s="1"/>
  <c r="W84" i="21" a="1"/>
  <c r="W84" i="21" s="1"/>
  <c r="W104" i="21" a="1"/>
  <c r="W104" i="21" s="1"/>
  <c r="U98" i="21" a="1"/>
  <c r="U98" i="21" s="1"/>
  <c r="V96" i="21" a="1"/>
  <c r="V96" i="21" s="1"/>
  <c r="T94" i="21" a="1"/>
  <c r="T94" i="21" s="1"/>
  <c r="P87" i="21" a="1"/>
  <c r="P87" i="21" s="1"/>
  <c r="P105" i="21" a="1"/>
  <c r="P105" i="21" s="1"/>
  <c r="S93" i="21" a="1"/>
  <c r="S93" i="21" s="1"/>
  <c r="W106" i="21" a="1"/>
  <c r="W106" i="21" s="1"/>
  <c r="S80" i="21" a="1"/>
  <c r="S80" i="21" s="1"/>
  <c r="V90" i="21" a="1"/>
  <c r="V90" i="21" s="1"/>
  <c r="P89" i="21" a="1"/>
  <c r="P89" i="21" s="1"/>
  <c r="Q106" i="21" a="1"/>
  <c r="Q106" i="21" s="1"/>
  <c r="V89" i="21" a="1"/>
  <c r="V89" i="21" s="1"/>
  <c r="T87" i="21" a="1"/>
  <c r="T87" i="21" s="1"/>
  <c r="W81" i="21" a="1"/>
  <c r="W81" i="21" s="1"/>
  <c r="W101" i="21" a="1"/>
  <c r="W101" i="21" s="1"/>
  <c r="U91" i="21" a="1"/>
  <c r="U91" i="21" s="1"/>
  <c r="P92" i="21" a="1"/>
  <c r="P92" i="21" s="1"/>
  <c r="Q90" i="21" a="1"/>
  <c r="Q90" i="21" s="1"/>
  <c r="Q101" i="21" a="1"/>
  <c r="Q101" i="21" s="1"/>
  <c r="S105" i="21" a="1"/>
  <c r="S105" i="21" s="1"/>
  <c r="S90" i="21" a="1"/>
  <c r="S90" i="21" s="1"/>
  <c r="W102" i="21" a="1"/>
  <c r="W102" i="21" s="1"/>
  <c r="T92" i="21" a="1"/>
  <c r="T92" i="21" s="1"/>
  <c r="Q91" i="21" a="1"/>
  <c r="Q91" i="21" s="1"/>
  <c r="R98" i="21" a="1"/>
  <c r="R98" i="21" s="1"/>
  <c r="AA326" i="9"/>
  <c r="A1626" i="19" a="1"/>
  <c r="A1626" i="19" s="1"/>
  <c r="C59" i="20"/>
  <c r="D59" i="20" s="1"/>
  <c r="C3" i="20"/>
  <c r="D3" i="20" s="1"/>
  <c r="T9" i="12"/>
  <c r="V9" i="12"/>
  <c r="B29" i="12" s="1"/>
  <c r="J567" i="9" a="1"/>
  <c r="J567" i="9" s="1"/>
  <c r="H567" i="9" a="1"/>
  <c r="H567" i="9" s="1"/>
  <c r="I567" i="9" a="1"/>
  <c r="I567" i="9" s="1"/>
  <c r="U567" i="9" a="1"/>
  <c r="U567" i="9" s="1"/>
  <c r="U86" i="6" l="1" a="1"/>
  <c r="U86" i="6" s="1"/>
  <c r="U88" i="6" a="1"/>
  <c r="U88" i="6" s="1"/>
  <c r="AJ38" i="21"/>
  <c r="I38" i="21"/>
  <c r="I51" i="21"/>
  <c r="AJ51" i="21"/>
  <c r="U107" i="21" a="1"/>
  <c r="U107" i="21" s="1"/>
  <c r="U87" i="21" a="1"/>
  <c r="U87" i="21" s="1"/>
  <c r="W97" i="21" a="1"/>
  <c r="W97" i="21" s="1"/>
  <c r="T103" i="21" a="1"/>
  <c r="T103" i="21" s="1"/>
  <c r="T83" i="21" a="1"/>
  <c r="T83" i="21" s="1"/>
  <c r="V81" i="21" a="1"/>
  <c r="V81" i="21" s="1"/>
  <c r="U101" i="21" a="1"/>
  <c r="U101" i="21" s="1"/>
  <c r="W91" i="21" a="1"/>
  <c r="W91" i="21" s="1"/>
  <c r="T101" i="21" a="1"/>
  <c r="T101" i="21" s="1"/>
  <c r="V83" i="21" a="1"/>
  <c r="V83" i="21" s="1"/>
  <c r="AJ49" i="21"/>
  <c r="G49" i="21"/>
  <c r="B68" i="21"/>
  <c r="C65" i="21"/>
  <c r="I62" i="21"/>
  <c r="AJ61" i="21"/>
  <c r="B170" i="9"/>
  <c r="B177" i="9"/>
  <c r="B220" i="9"/>
  <c r="N220" i="9" s="1"/>
  <c r="N257" i="9"/>
  <c r="L257" i="9"/>
  <c r="B244" i="9"/>
  <c r="N244" i="9" s="1"/>
  <c r="L305" i="9"/>
  <c r="M305" i="9"/>
  <c r="AA144" i="1"/>
  <c r="M61" i="5"/>
  <c r="M62" i="5"/>
  <c r="B15" i="9"/>
  <c r="N15" i="9" s="1"/>
  <c r="B14" i="9"/>
  <c r="K77" i="12"/>
  <c r="B72" i="12"/>
  <c r="E83" i="5"/>
  <c r="F82" i="5"/>
  <c r="B27" i="9"/>
  <c r="B24" i="9"/>
  <c r="M24" i="9" s="1"/>
  <c r="B347" i="9"/>
  <c r="X347" i="9" s="1"/>
  <c r="B350" i="9"/>
  <c r="AA350" i="9" s="1"/>
  <c r="V98" i="21" a="1"/>
  <c r="V98" i="21" s="1"/>
  <c r="W82" i="21" a="1"/>
  <c r="W82" i="21" s="1"/>
  <c r="T90" i="21" a="1"/>
  <c r="T90" i="21" s="1"/>
  <c r="V88" i="21" a="1"/>
  <c r="V88" i="21" s="1"/>
  <c r="U94" i="21" a="1"/>
  <c r="U94" i="21" s="1"/>
  <c r="W100" i="21" a="1"/>
  <c r="W100" i="21" s="1"/>
  <c r="V82" i="21" a="1"/>
  <c r="V82" i="21" s="1"/>
  <c r="AB77" i="21"/>
  <c r="B46" i="21"/>
  <c r="I70" i="21"/>
  <c r="AJ69" i="21"/>
  <c r="N105" i="21"/>
  <c r="S95" i="21" a="1"/>
  <c r="S95" i="21" s="1"/>
  <c r="P107" i="21" a="1"/>
  <c r="P107" i="21" s="1"/>
  <c r="U96" i="21" a="1"/>
  <c r="U96" i="21" s="1"/>
  <c r="R107" i="21" a="1"/>
  <c r="R107" i="21" s="1"/>
  <c r="S101" i="21" a="1"/>
  <c r="S101" i="21" s="1"/>
  <c r="Q82" i="21" a="1"/>
  <c r="Q82" i="21" s="1"/>
  <c r="U103" i="21" a="1"/>
  <c r="U103" i="21" s="1"/>
  <c r="U83" i="21" a="1"/>
  <c r="U83" i="21" s="1"/>
  <c r="W89" i="21" a="1"/>
  <c r="W89" i="21" s="1"/>
  <c r="T99" i="21" a="1"/>
  <c r="T99" i="21" s="1"/>
  <c r="W79" i="21" a="1"/>
  <c r="W79" i="21" s="1"/>
  <c r="S99" i="21" a="1"/>
  <c r="S99" i="21" s="1"/>
  <c r="T96" i="21" a="1"/>
  <c r="T96" i="21" s="1"/>
  <c r="U100" i="21" a="1"/>
  <c r="U100" i="21" s="1"/>
  <c r="S100" i="21" a="1"/>
  <c r="S100" i="21" s="1"/>
  <c r="T106" i="21" a="1"/>
  <c r="T106" i="21" s="1"/>
  <c r="V108" i="21" a="1"/>
  <c r="V108" i="21" s="1"/>
  <c r="T79" i="21" a="1"/>
  <c r="T79" i="21" s="1"/>
  <c r="U90" i="21" a="1"/>
  <c r="U90" i="21" s="1"/>
  <c r="W92" i="21" a="1"/>
  <c r="W92" i="21" s="1"/>
  <c r="P93" i="21" a="1"/>
  <c r="P93" i="21" s="1"/>
  <c r="U104" i="21" a="1"/>
  <c r="U104" i="21" s="1"/>
  <c r="S103" i="21" a="1"/>
  <c r="S103" i="21" s="1"/>
  <c r="U93" i="21" a="1"/>
  <c r="U93" i="21" s="1"/>
  <c r="W83" i="21" a="1"/>
  <c r="W83" i="21" s="1"/>
  <c r="T93" i="21" a="1"/>
  <c r="T93" i="21" s="1"/>
  <c r="M207" i="5"/>
  <c r="C202" i="5"/>
  <c r="U21" i="10"/>
  <c r="E130" i="1"/>
  <c r="U130" i="1" s="1"/>
  <c r="AA130" i="1"/>
  <c r="W169" i="1"/>
  <c r="Y169" i="1"/>
  <c r="L83" i="10"/>
  <c r="L81" i="10"/>
  <c r="U61" i="6" a="1"/>
  <c r="U61" i="6" s="1"/>
  <c r="M164" i="5"/>
  <c r="M162" i="5"/>
  <c r="C82" i="5"/>
  <c r="M82" i="5"/>
  <c r="L93" i="10"/>
  <c r="L95" i="10"/>
  <c r="D45" i="20"/>
  <c r="C46" i="20"/>
  <c r="T16" i="12"/>
  <c r="V16" i="12"/>
  <c r="AA132" i="1"/>
  <c r="Y132" i="1"/>
  <c r="E140" i="1"/>
  <c r="U140" i="1" s="1"/>
  <c r="Y140" i="1"/>
  <c r="E152" i="1"/>
  <c r="W152" i="1"/>
  <c r="B49" i="21"/>
  <c r="C67" i="21"/>
  <c r="C59" i="21"/>
  <c r="I67" i="21"/>
  <c r="I59" i="21"/>
  <c r="AJ66" i="21"/>
  <c r="B105" i="21"/>
  <c r="AE37" i="5" a="1"/>
  <c r="AE37" i="5" s="1"/>
  <c r="N305" i="9"/>
  <c r="M174" i="9"/>
  <c r="M160" i="5"/>
  <c r="L92" i="10"/>
  <c r="K115" i="12"/>
  <c r="B168" i="9"/>
  <c r="B218" i="9"/>
  <c r="N218" i="9" s="1"/>
  <c r="B224" i="9"/>
  <c r="N224" i="9" s="1"/>
  <c r="B26" i="9"/>
  <c r="M26" i="9" s="1"/>
  <c r="M148" i="5"/>
  <c r="M149" i="5"/>
  <c r="M47" i="5"/>
  <c r="M48" i="5"/>
  <c r="C46" i="5"/>
  <c r="W140" i="1"/>
  <c r="B59" i="9"/>
  <c r="N59" i="9" s="1"/>
  <c r="B60" i="9"/>
  <c r="N60" i="9" s="1"/>
  <c r="AA134" i="1"/>
  <c r="W134" i="1"/>
  <c r="AA150" i="1"/>
  <c r="E150" i="1"/>
  <c r="U150" i="1" s="1"/>
  <c r="AA157" i="1"/>
  <c r="E157" i="1"/>
  <c r="S83" i="21" a="1"/>
  <c r="S83" i="21" s="1"/>
  <c r="T104" i="21" a="1"/>
  <c r="T104" i="21" s="1"/>
  <c r="U84" i="21" a="1"/>
  <c r="U84" i="21" s="1"/>
  <c r="S94" i="21" a="1"/>
  <c r="S94" i="21" s="1"/>
  <c r="Q105" i="21" a="1"/>
  <c r="Q105" i="21" s="1"/>
  <c r="P96" i="21" a="1"/>
  <c r="P96" i="21" s="1"/>
  <c r="U99" i="21" a="1"/>
  <c r="U99" i="21" s="1"/>
  <c r="W105" i="21" a="1"/>
  <c r="W105" i="21" s="1"/>
  <c r="W85" i="21" a="1"/>
  <c r="W85" i="21" s="1"/>
  <c r="T95" i="21" a="1"/>
  <c r="T95" i="21" s="1"/>
  <c r="V101" i="21" a="1"/>
  <c r="V101" i="21" s="1"/>
  <c r="R90" i="21" a="1"/>
  <c r="R90" i="21" s="1"/>
  <c r="V102" i="21" a="1"/>
  <c r="V102" i="21" s="1"/>
  <c r="U88" i="21" a="1"/>
  <c r="U88" i="21" s="1"/>
  <c r="R99" i="21" a="1"/>
  <c r="R99" i="21" s="1"/>
  <c r="T98" i="21" a="1"/>
  <c r="T98" i="21" s="1"/>
  <c r="V104" i="21" a="1"/>
  <c r="V104" i="21" s="1"/>
  <c r="U106" i="21" a="1"/>
  <c r="U106" i="21" s="1"/>
  <c r="W108" i="21" a="1"/>
  <c r="W108" i="21" s="1"/>
  <c r="W88" i="21" a="1"/>
  <c r="W88" i="21" s="1"/>
  <c r="T88" i="21" a="1"/>
  <c r="T88" i="21" s="1"/>
  <c r="U92" i="21" a="1"/>
  <c r="U92" i="21" s="1"/>
  <c r="R79" i="21" a="1"/>
  <c r="R79" i="21" s="1"/>
  <c r="U85" i="21" a="1"/>
  <c r="U85" i="21" s="1"/>
  <c r="V99" i="21" a="1"/>
  <c r="V99" i="21" s="1"/>
  <c r="AJ39" i="21"/>
  <c r="G43" i="21"/>
  <c r="G40" i="21"/>
  <c r="C69" i="21"/>
  <c r="C61" i="21"/>
  <c r="I66" i="21"/>
  <c r="AJ58" i="21"/>
  <c r="AJ65" i="21"/>
  <c r="B106" i="21"/>
  <c r="X155" i="1"/>
  <c r="X156" i="1"/>
  <c r="AE26" i="5" a="1"/>
  <c r="AE26" i="5" s="1"/>
  <c r="AE10" i="5" a="1"/>
  <c r="AE10" i="5" s="1"/>
  <c r="M257" i="9"/>
  <c r="J257" i="9" s="1" a="1"/>
  <c r="J257" i="9" s="1"/>
  <c r="M59" i="5"/>
  <c r="M161" i="5"/>
  <c r="M54" i="5"/>
  <c r="L67" i="10"/>
  <c r="M46" i="5"/>
  <c r="M196" i="5"/>
  <c r="M146" i="5"/>
  <c r="M83" i="5"/>
  <c r="M206" i="5"/>
  <c r="M66" i="5"/>
  <c r="L40" i="10"/>
  <c r="B222" i="9"/>
  <c r="N222" i="9" s="1"/>
  <c r="B173" i="9"/>
  <c r="N173" i="9" s="1"/>
  <c r="B223" i="9"/>
  <c r="N223" i="9" s="1"/>
  <c r="B63" i="9"/>
  <c r="N63" i="9" s="1"/>
  <c r="B68" i="9"/>
  <c r="N68" i="9" s="1"/>
  <c r="B11" i="9"/>
  <c r="L42" i="10"/>
  <c r="B300" i="9"/>
  <c r="M300" i="9" s="1"/>
  <c r="M171" i="5"/>
  <c r="C166" i="5"/>
  <c r="W150" i="1"/>
  <c r="E144" i="1"/>
  <c r="M93" i="5"/>
  <c r="M90" i="5"/>
  <c r="M212" i="5"/>
  <c r="M210" i="5"/>
  <c r="M155" i="5"/>
  <c r="M159" i="5"/>
  <c r="L78" i="10"/>
  <c r="L73" i="10"/>
  <c r="G107" i="1"/>
  <c r="X21" i="10" a="1"/>
  <c r="X21" i="10" s="1"/>
  <c r="C130" i="5"/>
  <c r="X22" i="12" a="1"/>
  <c r="X22" i="12" s="1"/>
  <c r="T22" i="12"/>
  <c r="E134" i="1"/>
  <c r="U134" i="1" s="1"/>
  <c r="V22" i="10"/>
  <c r="L80" i="10"/>
  <c r="D73" i="20"/>
  <c r="X16" i="12" a="1"/>
  <c r="X16" i="12" s="1"/>
  <c r="V22" i="12"/>
  <c r="E151" i="1"/>
  <c r="U151" i="1" s="1"/>
  <c r="Y151" i="1"/>
  <c r="X24" i="10" a="1"/>
  <c r="X24" i="10" s="1"/>
  <c r="V24" i="10"/>
  <c r="Q37" i="5" a="1"/>
  <c r="Q37" i="5" s="1"/>
  <c r="AG37" i="5" a="1"/>
  <c r="AG37" i="5" s="1"/>
  <c r="E85" i="5"/>
  <c r="G86" i="5"/>
  <c r="G144" i="5"/>
  <c r="G146" i="5"/>
  <c r="I44" i="21"/>
  <c r="AJ44" i="21"/>
  <c r="I41" i="21"/>
  <c r="AJ41" i="21"/>
  <c r="P94" i="21" a="1"/>
  <c r="P94" i="21" s="1"/>
  <c r="Q84" i="21" a="1"/>
  <c r="Q84" i="21" s="1"/>
  <c r="R87" i="21" a="1"/>
  <c r="R87" i="21" s="1"/>
  <c r="S92" i="21" a="1"/>
  <c r="S92" i="21" s="1"/>
  <c r="R82" i="21" a="1"/>
  <c r="R82" i="21" s="1"/>
  <c r="P95" i="21" a="1"/>
  <c r="P95" i="21" s="1"/>
  <c r="Q89" i="21" a="1"/>
  <c r="Q89" i="21" s="1"/>
  <c r="R88" i="21" a="1"/>
  <c r="R88" i="21" s="1"/>
  <c r="S85" i="21" a="1"/>
  <c r="S85" i="21" s="1"/>
  <c r="Q83" i="21" a="1"/>
  <c r="Q83" i="21" s="1"/>
  <c r="S102" i="21" a="1"/>
  <c r="S102" i="21" s="1"/>
  <c r="P81" i="21" a="1"/>
  <c r="P81" i="21" s="1"/>
  <c r="R102" i="21" a="1"/>
  <c r="R102" i="21" s="1"/>
  <c r="Q94" i="21" a="1"/>
  <c r="Q94" i="21" s="1"/>
  <c r="S108" i="21" a="1"/>
  <c r="S108" i="21" s="1"/>
  <c r="S82" i="21" a="1"/>
  <c r="S82" i="21" s="1"/>
  <c r="S98" i="21" a="1"/>
  <c r="S98" i="21" s="1"/>
  <c r="Q102" i="21" a="1"/>
  <c r="Q102" i="21" s="1"/>
  <c r="R108" i="21" a="1"/>
  <c r="R108" i="21" s="1"/>
  <c r="P82" i="21" a="1"/>
  <c r="P82" i="21" s="1"/>
  <c r="Q88" i="21" a="1"/>
  <c r="Q88" i="21" s="1"/>
  <c r="R91" i="21" a="1"/>
  <c r="R91" i="21" s="1"/>
  <c r="S96" i="21" a="1"/>
  <c r="S96" i="21" s="1"/>
  <c r="Q107" i="21" a="1"/>
  <c r="Q107" i="21" s="1"/>
  <c r="R101" i="21" a="1"/>
  <c r="R101" i="21" s="1"/>
  <c r="Q93" i="21" a="1"/>
  <c r="Q93" i="21" s="1"/>
  <c r="R96" i="21" a="1"/>
  <c r="R96" i="21" s="1"/>
  <c r="S89" i="21" a="1"/>
  <c r="S89" i="21" s="1"/>
  <c r="Q95" i="21" a="1"/>
  <c r="Q95" i="21" s="1"/>
  <c r="S87" i="21" a="1"/>
  <c r="S87" i="21" s="1"/>
  <c r="P88" i="21" a="1"/>
  <c r="P88" i="21" s="1"/>
  <c r="P106" i="21" a="1"/>
  <c r="P106" i="21" s="1"/>
  <c r="Q98" i="21" a="1"/>
  <c r="Q98" i="21" s="1"/>
  <c r="R89" i="21" a="1"/>
  <c r="R89" i="21" s="1"/>
  <c r="S86" i="21" a="1"/>
  <c r="S86" i="21" s="1"/>
  <c r="R103" i="21" a="1"/>
  <c r="R103" i="21" s="1"/>
  <c r="P101" i="21" a="1"/>
  <c r="P101" i="21" s="1"/>
  <c r="Q103" i="21" a="1"/>
  <c r="Q103" i="21" s="1"/>
  <c r="Q108" i="21" a="1"/>
  <c r="Q108" i="21" s="1"/>
  <c r="R106" i="21" a="1"/>
  <c r="R106" i="21" s="1"/>
  <c r="Q87" i="21" a="1"/>
  <c r="Q87" i="21" s="1"/>
  <c r="P91" i="21" a="1"/>
  <c r="P91" i="21" s="1"/>
  <c r="Q79" i="21" a="1"/>
  <c r="Q79" i="21" s="1"/>
  <c r="S107" i="21" a="1"/>
  <c r="S107" i="21" s="1"/>
  <c r="S104" i="21" a="1"/>
  <c r="S104" i="21" s="1"/>
  <c r="P102" i="21" a="1"/>
  <c r="P102" i="21" s="1"/>
  <c r="S14" i="12"/>
  <c r="G41" i="21"/>
  <c r="U152" i="1"/>
  <c r="X152" i="1"/>
  <c r="K29" i="12"/>
  <c r="X10" i="5"/>
  <c r="G39" i="21"/>
  <c r="I215" i="9" a="1"/>
  <c r="I215" i="9" s="1"/>
  <c r="M31" i="1"/>
  <c r="N31" i="1"/>
  <c r="U56" i="6" a="1"/>
  <c r="U56" i="6" s="1"/>
  <c r="U49" i="6" a="1"/>
  <c r="U49" i="6" s="1"/>
  <c r="AE15" i="5" a="1"/>
  <c r="AE15" i="5" s="1"/>
  <c r="AE30" i="5" a="1"/>
  <c r="AE30" i="5" s="1"/>
  <c r="AE20" i="5" a="1"/>
  <c r="AE20" i="5" s="1"/>
  <c r="X165" i="1"/>
  <c r="AE22" i="5" a="1"/>
  <c r="AE22" i="5" s="1"/>
  <c r="X151" i="1"/>
  <c r="X153" i="1"/>
  <c r="I16" i="9" a="1"/>
  <c r="I16" i="9" s="1"/>
  <c r="L26" i="9"/>
  <c r="N26" i="9"/>
  <c r="M171" i="9"/>
  <c r="N302" i="9"/>
  <c r="L43" i="10"/>
  <c r="M219" i="5"/>
  <c r="M175" i="5"/>
  <c r="C124" i="5"/>
  <c r="M220" i="5"/>
  <c r="K117" i="12"/>
  <c r="M166" i="5"/>
  <c r="L49" i="10"/>
  <c r="M114" i="5"/>
  <c r="M188" i="5"/>
  <c r="B247" i="9"/>
  <c r="N247" i="9" s="1"/>
  <c r="Y133" i="1"/>
  <c r="W141" i="1"/>
  <c r="Y152" i="1"/>
  <c r="AA163" i="1"/>
  <c r="U20" i="10"/>
  <c r="K39" i="12"/>
  <c r="K36" i="12"/>
  <c r="K38" i="12"/>
  <c r="K64" i="12"/>
  <c r="K61" i="12"/>
  <c r="K60" i="12"/>
  <c r="V18" i="12"/>
  <c r="X18" i="12" a="1"/>
  <c r="X18" i="12" s="1"/>
  <c r="G18" i="12" a="1"/>
  <c r="G18" i="12" s="1"/>
  <c r="T21" i="12"/>
  <c r="X21" i="12" a="1"/>
  <c r="X21" i="12" s="1"/>
  <c r="G21" i="12" a="1"/>
  <c r="G21" i="12" s="1"/>
  <c r="C75" i="20"/>
  <c r="D74" i="20"/>
  <c r="AE16" i="5" a="1"/>
  <c r="AE16" i="5" s="1"/>
  <c r="X130" i="1"/>
  <c r="AE38" i="5" a="1"/>
  <c r="AE38" i="5" s="1"/>
  <c r="AE28" i="5" a="1"/>
  <c r="AE28" i="5" s="1"/>
  <c r="AE25" i="5" a="1"/>
  <c r="AE25" i="5" s="1"/>
  <c r="X164" i="1"/>
  <c r="N171" i="9"/>
  <c r="X40" i="5"/>
  <c r="B30" i="9"/>
  <c r="M224" i="5"/>
  <c r="K114" i="12"/>
  <c r="M167" i="5"/>
  <c r="D50" i="20"/>
  <c r="K69" i="12"/>
  <c r="K67" i="12"/>
  <c r="M119" i="5"/>
  <c r="M121" i="5"/>
  <c r="M118" i="5"/>
  <c r="L76" i="10"/>
  <c r="B73" i="10"/>
  <c r="E148" i="1"/>
  <c r="U148" i="1" s="1"/>
  <c r="Y148" i="1"/>
  <c r="AA152" i="1"/>
  <c r="E158" i="1"/>
  <c r="U158" i="1" s="1"/>
  <c r="W158" i="1"/>
  <c r="E162" i="1"/>
  <c r="U162" i="1" s="1"/>
  <c r="Y162" i="1"/>
  <c r="E166" i="1"/>
  <c r="U166" i="1" s="1"/>
  <c r="AA166" i="1"/>
  <c r="V23" i="10"/>
  <c r="G23" i="10" a="1"/>
  <c r="G23" i="10" s="1"/>
  <c r="S23" i="10" s="1"/>
  <c r="B296" i="9" s="1"/>
  <c r="U23" i="10"/>
  <c r="M133" i="5"/>
  <c r="M134" i="5"/>
  <c r="M132" i="5"/>
  <c r="M130" i="5"/>
  <c r="J174" i="9" a="1"/>
  <c r="J174" i="9" s="1"/>
  <c r="U9" i="6" a="1"/>
  <c r="U9" i="6" s="1"/>
  <c r="AE24" i="5" a="1"/>
  <c r="AE24" i="5" s="1"/>
  <c r="AE32" i="5" a="1"/>
  <c r="AE32" i="5" s="1"/>
  <c r="X134" i="1"/>
  <c r="AE35" i="5" a="1"/>
  <c r="AE35" i="5" s="1"/>
  <c r="AE29" i="5" a="1"/>
  <c r="AE29" i="5" s="1"/>
  <c r="AE18" i="5" a="1"/>
  <c r="AE18" i="5" s="1"/>
  <c r="L215" i="9"/>
  <c r="B36" i="9"/>
  <c r="M36" i="9" s="1"/>
  <c r="M222" i="5"/>
  <c r="K119" i="12"/>
  <c r="M117" i="5"/>
  <c r="C112" i="5"/>
  <c r="M85" i="5"/>
  <c r="M87" i="5"/>
  <c r="L96" i="10"/>
  <c r="L94" i="10"/>
  <c r="B214" i="9"/>
  <c r="B210" i="9"/>
  <c r="I106" i="1"/>
  <c r="G106" i="1"/>
  <c r="AA129" i="1"/>
  <c r="E129" i="1"/>
  <c r="W129" i="1"/>
  <c r="Y129" i="1"/>
  <c r="AA137" i="1"/>
  <c r="E137" i="1"/>
  <c r="U137" i="1" s="1"/>
  <c r="AA145" i="1"/>
  <c r="W145" i="1"/>
  <c r="Y145" i="1"/>
  <c r="E159" i="1"/>
  <c r="U159" i="1" s="1"/>
  <c r="Y159" i="1"/>
  <c r="E167" i="1"/>
  <c r="W167" i="1"/>
  <c r="AA167" i="1"/>
  <c r="D8" i="20"/>
  <c r="C9" i="20"/>
  <c r="D9" i="20" s="1"/>
  <c r="D36" i="20"/>
  <c r="C37" i="20"/>
  <c r="C87" i="20"/>
  <c r="D87" i="20" s="1"/>
  <c r="D86" i="20"/>
  <c r="M225" i="5"/>
  <c r="C220" i="5"/>
  <c r="M125" i="5"/>
  <c r="M124" i="5"/>
  <c r="M169" i="5"/>
  <c r="M170" i="5"/>
  <c r="M72" i="5"/>
  <c r="M70" i="5"/>
  <c r="Y137" i="1"/>
  <c r="W149" i="1"/>
  <c r="AA148" i="1"/>
  <c r="W148" i="1"/>
  <c r="AA158" i="1"/>
  <c r="Y166" i="1"/>
  <c r="AA159" i="1"/>
  <c r="W155" i="1"/>
  <c r="E163" i="1"/>
  <c r="U163" i="1" s="1"/>
  <c r="L68" i="10"/>
  <c r="L69" i="10"/>
  <c r="M135" i="5"/>
  <c r="L61" i="10"/>
  <c r="B61" i="10"/>
  <c r="E141" i="1"/>
  <c r="V20" i="10"/>
  <c r="L38" i="10"/>
  <c r="L39" i="10"/>
  <c r="E149" i="1"/>
  <c r="E138" i="1"/>
  <c r="Y138" i="1"/>
  <c r="E142" i="1"/>
  <c r="W142" i="1"/>
  <c r="E146" i="1"/>
  <c r="U146" i="1" s="1"/>
  <c r="AA146" i="1"/>
  <c r="G97" i="5"/>
  <c r="G131" i="5"/>
  <c r="E96" i="5"/>
  <c r="V567" i="9" a="1"/>
  <c r="V567" i="9" s="1"/>
  <c r="J498" i="9" a="1"/>
  <c r="J498" i="9" s="1"/>
  <c r="U488" i="9" a="1"/>
  <c r="U488" i="9" s="1"/>
  <c r="J377" i="9" a="1"/>
  <c r="J377" i="9" s="1"/>
  <c r="V347" i="9" a="1"/>
  <c r="V347" i="9" s="1"/>
  <c r="B335" i="9"/>
  <c r="AA335" i="9" s="1"/>
  <c r="D166" i="20"/>
  <c r="X127" i="1"/>
  <c r="X143" i="1"/>
  <c r="G142" i="5"/>
  <c r="B334" i="9"/>
  <c r="AA334" i="9" s="1"/>
  <c r="B495" i="9"/>
  <c r="X495" i="9" s="1"/>
  <c r="B448" i="9"/>
  <c r="B330" i="9"/>
  <c r="AA330" i="9" s="1"/>
  <c r="I451" i="9" a="1"/>
  <c r="I451" i="9" s="1"/>
  <c r="Z451" i="9"/>
  <c r="M126" i="5"/>
  <c r="M128" i="5"/>
  <c r="H488" i="9" a="1"/>
  <c r="H488" i="9" s="1"/>
  <c r="V451" i="9" a="1"/>
  <c r="V451" i="9" s="1"/>
  <c r="J492" i="9" a="1"/>
  <c r="J492" i="9" s="1"/>
  <c r="U451" i="9" a="1"/>
  <c r="U451" i="9" s="1"/>
  <c r="J451" i="9" a="1"/>
  <c r="J451" i="9" s="1"/>
  <c r="J347" i="9" a="1"/>
  <c r="J347" i="9" s="1"/>
  <c r="AA377" i="9"/>
  <c r="AA451" i="9"/>
  <c r="Z347" i="9"/>
  <c r="M127" i="5"/>
  <c r="Z492" i="9"/>
  <c r="J326" i="9" a="1"/>
  <c r="J326" i="9" s="1"/>
  <c r="I326" i="9" a="1"/>
  <c r="I326" i="9" s="1"/>
  <c r="Z326" i="9"/>
  <c r="I495" i="9" a="1"/>
  <c r="I495" i="9" s="1"/>
  <c r="V495" i="9" a="1"/>
  <c r="V495" i="9" s="1"/>
  <c r="Y326" i="9"/>
  <c r="U495" i="9" a="1"/>
  <c r="U495" i="9" s="1"/>
  <c r="H492" i="9" a="1"/>
  <c r="H492" i="9" s="1"/>
  <c r="Z495" i="9"/>
  <c r="Z567" i="9"/>
  <c r="V488" i="9" a="1"/>
  <c r="V488" i="9" s="1"/>
  <c r="V377" i="9" a="1"/>
  <c r="V377" i="9" s="1"/>
  <c r="V492" i="9" a="1"/>
  <c r="V492" i="9" s="1"/>
  <c r="AA492" i="9"/>
  <c r="Z498" i="9"/>
  <c r="Z488" i="9"/>
  <c r="AA347" i="9"/>
  <c r="AA495" i="9"/>
  <c r="H167" i="9" a="1"/>
  <c r="H167" i="9" s="1"/>
  <c r="F167" i="9" a="1"/>
  <c r="F167" i="9" s="1"/>
  <c r="J167" i="9" a="1"/>
  <c r="J167" i="9" s="1"/>
  <c r="I167" i="9" a="1"/>
  <c r="I167" i="9" s="1"/>
  <c r="M192" i="5"/>
  <c r="M191" i="5"/>
  <c r="M194" i="5"/>
  <c r="M193" i="5"/>
  <c r="K104" i="12"/>
  <c r="K102" i="12"/>
  <c r="B102" i="12"/>
  <c r="H326" i="9" a="1"/>
  <c r="H326" i="9" s="1"/>
  <c r="E326" i="9" a="1"/>
  <c r="E326" i="9" s="1"/>
  <c r="B107" i="21"/>
  <c r="E257" i="9" a="1"/>
  <c r="E257" i="9" s="1"/>
  <c r="F257" i="9" a="1"/>
  <c r="F257" i="9" s="1"/>
  <c r="U33" i="6" a="1"/>
  <c r="U33" i="6" s="1"/>
  <c r="U59" i="6" a="1"/>
  <c r="U59" i="6" s="1"/>
  <c r="U64" i="6" a="1"/>
  <c r="U64" i="6" s="1"/>
  <c r="U79" i="6" a="1"/>
  <c r="U79" i="6" s="1"/>
  <c r="U40" i="6" a="1"/>
  <c r="U40" i="6" s="1"/>
  <c r="K96" i="12"/>
  <c r="L254" i="9"/>
  <c r="M254" i="9"/>
  <c r="N254" i="9"/>
  <c r="L16" i="9"/>
  <c r="N16" i="9"/>
  <c r="L278" i="9"/>
  <c r="M278" i="9"/>
  <c r="B281" i="9"/>
  <c r="B282" i="9"/>
  <c r="B283" i="9"/>
  <c r="B279" i="9"/>
  <c r="L296" i="9"/>
  <c r="N296" i="9"/>
  <c r="U62" i="6" a="1"/>
  <c r="U62" i="6" s="1"/>
  <c r="U78" i="6" a="1"/>
  <c r="U78" i="6" s="1"/>
  <c r="U30" i="6" a="1"/>
  <c r="U30" i="6" s="1"/>
  <c r="U47" i="6" a="1"/>
  <c r="U47" i="6" s="1"/>
  <c r="U27" i="6" a="1"/>
  <c r="U27" i="6" s="1"/>
  <c r="U25" i="6" a="1"/>
  <c r="U25" i="6" s="1"/>
  <c r="U42" i="6" a="1"/>
  <c r="U42" i="6" s="1"/>
  <c r="U22" i="6" a="1"/>
  <c r="U22" i="6" s="1"/>
  <c r="U35" i="6" a="1"/>
  <c r="U35" i="6" s="1"/>
  <c r="U80" i="6" a="1"/>
  <c r="U80" i="6" s="1"/>
  <c r="U36" i="6" a="1"/>
  <c r="U36" i="6" s="1"/>
  <c r="U81" i="6" a="1"/>
  <c r="U81" i="6" s="1"/>
  <c r="U75" i="6" a="1"/>
  <c r="U75" i="6" s="1"/>
  <c r="U68" i="6" a="1"/>
  <c r="U68" i="6" s="1"/>
  <c r="U43" i="6" a="1"/>
  <c r="U43" i="6" s="1"/>
  <c r="U24" i="6" a="1"/>
  <c r="U24" i="6" s="1"/>
  <c r="U29" i="6" a="1"/>
  <c r="U29" i="6" s="1"/>
  <c r="U60" i="6" a="1"/>
  <c r="U60" i="6" s="1"/>
  <c r="U11" i="6" a="1"/>
  <c r="U11" i="6" s="1"/>
  <c r="U83" i="6" a="1"/>
  <c r="U83" i="6" s="1"/>
  <c r="U63" i="6" a="1"/>
  <c r="U63" i="6" s="1"/>
  <c r="K93" i="12"/>
  <c r="K90" i="12"/>
  <c r="B90" i="12"/>
  <c r="M101" i="5"/>
  <c r="M103" i="5"/>
  <c r="M97" i="5"/>
  <c r="M95" i="5"/>
  <c r="M99" i="5"/>
  <c r="C94" i="5"/>
  <c r="D18" i="20"/>
  <c r="C19" i="20"/>
  <c r="K88" i="12"/>
  <c r="B84" i="12"/>
  <c r="K89" i="12"/>
  <c r="E176" i="5"/>
  <c r="G177" i="5"/>
  <c r="X429" i="9"/>
  <c r="E429" i="9" s="1" a="1"/>
  <c r="E429" i="9" s="1"/>
  <c r="AA429" i="9"/>
  <c r="U326" i="9" a="1"/>
  <c r="U326" i="9" s="1"/>
  <c r="C58" i="21"/>
  <c r="C72" i="21"/>
  <c r="C70" i="21"/>
  <c r="C68" i="21"/>
  <c r="C66" i="21"/>
  <c r="C64" i="21"/>
  <c r="C62" i="21"/>
  <c r="C60" i="21"/>
  <c r="I58" i="21"/>
  <c r="I69" i="21"/>
  <c r="I65" i="21"/>
  <c r="I61" i="21"/>
  <c r="AJ72" i="21"/>
  <c r="AJ68" i="21"/>
  <c r="AJ64" i="21"/>
  <c r="AJ60" i="21"/>
  <c r="U20" i="6" a="1"/>
  <c r="U20" i="6" s="1"/>
  <c r="U51" i="6" a="1"/>
  <c r="U51" i="6" s="1"/>
  <c r="U26" i="6" a="1"/>
  <c r="U26" i="6" s="1"/>
  <c r="U84" i="6" a="1"/>
  <c r="U84" i="6" s="1"/>
  <c r="U32" i="6" a="1"/>
  <c r="U32" i="6" s="1"/>
  <c r="M94" i="5"/>
  <c r="G300" i="9" a="1"/>
  <c r="G300" i="9" s="1"/>
  <c r="I300" i="9" a="1"/>
  <c r="I300" i="9" s="1"/>
  <c r="B71" i="9"/>
  <c r="B70" i="9"/>
  <c r="M137" i="5"/>
  <c r="M139" i="5"/>
  <c r="M136" i="5"/>
  <c r="M141" i="5"/>
  <c r="M138" i="5"/>
  <c r="M68" i="5"/>
  <c r="C64" i="5"/>
  <c r="M65" i="5"/>
  <c r="M67" i="5"/>
  <c r="M183" i="5"/>
  <c r="C178" i="5"/>
  <c r="M182" i="5"/>
  <c r="M180" i="5"/>
  <c r="M109" i="5"/>
  <c r="M110" i="5"/>
  <c r="M111" i="5"/>
  <c r="M106" i="5"/>
  <c r="B180" i="9"/>
  <c r="B187" i="9"/>
  <c r="B109" i="10"/>
  <c r="L111" i="10"/>
  <c r="L109" i="10"/>
  <c r="L110" i="10"/>
  <c r="U129" i="1"/>
  <c r="X129" i="1"/>
  <c r="B477" i="9"/>
  <c r="B484" i="9"/>
  <c r="X448" i="9"/>
  <c r="F448" i="9" s="1" a="1"/>
  <c r="F448" i="9" s="1"/>
  <c r="AA448" i="9"/>
  <c r="Z448" i="9"/>
  <c r="F326" i="9" a="1"/>
  <c r="F326" i="9" s="1"/>
  <c r="V326" i="9" a="1"/>
  <c r="V326" i="9" s="1"/>
  <c r="U108" i="21" a="1"/>
  <c r="U108" i="21" s="1"/>
  <c r="W94" i="21" a="1"/>
  <c r="W94" i="21" s="1"/>
  <c r="U95" i="21" a="1"/>
  <c r="U95" i="21" s="1"/>
  <c r="V79" i="21" a="1"/>
  <c r="V79" i="21" s="1"/>
  <c r="W93" i="21" a="1"/>
  <c r="W93" i="21" s="1"/>
  <c r="T107" i="21" a="1"/>
  <c r="T107" i="21" s="1"/>
  <c r="T91" i="21" a="1"/>
  <c r="T91" i="21" s="1"/>
  <c r="V105" i="21" a="1"/>
  <c r="V105" i="21" s="1"/>
  <c r="T108" i="21" a="1"/>
  <c r="T108" i="21" s="1"/>
  <c r="W86" i="21" a="1"/>
  <c r="W86" i="21" s="1"/>
  <c r="T102" i="21" a="1"/>
  <c r="T102" i="21" s="1"/>
  <c r="T82" i="21" a="1"/>
  <c r="T82" i="21" s="1"/>
  <c r="V92" i="21" a="1"/>
  <c r="V92" i="21" s="1"/>
  <c r="U102" i="21" a="1"/>
  <c r="U102" i="21" s="1"/>
  <c r="U82" i="21" a="1"/>
  <c r="U82" i="21" s="1"/>
  <c r="W96" i="21" a="1"/>
  <c r="W96" i="21" s="1"/>
  <c r="W80" i="21" a="1"/>
  <c r="W80" i="21" s="1"/>
  <c r="V94" i="21" a="1"/>
  <c r="V94" i="21" s="1"/>
  <c r="W98" i="21" a="1"/>
  <c r="W98" i="21" s="1"/>
  <c r="W107" i="21" a="1"/>
  <c r="W107" i="21" s="1"/>
  <c r="V107" i="21" a="1"/>
  <c r="V107" i="21" s="1"/>
  <c r="U10" i="10"/>
  <c r="X77" i="21"/>
  <c r="I50" i="21"/>
  <c r="I72" i="21"/>
  <c r="I68" i="21"/>
  <c r="I64" i="21"/>
  <c r="I60" i="21"/>
  <c r="AJ71" i="21"/>
  <c r="AJ67" i="21"/>
  <c r="AJ63" i="21"/>
  <c r="J89" i="21"/>
  <c r="U8" i="6" a="1"/>
  <c r="U8" i="6" s="1"/>
  <c r="F300" i="9" a="1"/>
  <c r="F300" i="9" s="1"/>
  <c r="J300" i="9" a="1"/>
  <c r="J300" i="9" s="1"/>
  <c r="H215" i="9" a="1"/>
  <c r="H215" i="9" s="1"/>
  <c r="J215" i="9" a="1"/>
  <c r="J215" i="9" s="1"/>
  <c r="F216" i="9" a="1"/>
  <c r="F216" i="9" s="1"/>
  <c r="I305" i="9" a="1"/>
  <c r="I305" i="9" s="1"/>
  <c r="E174" i="9" a="1"/>
  <c r="E174" i="9" s="1"/>
  <c r="I174" i="9" a="1"/>
  <c r="I174" i="9" s="1"/>
  <c r="G216" i="9" a="1"/>
  <c r="G216" i="9" s="1"/>
  <c r="J216" i="9" a="1"/>
  <c r="J216" i="9" s="1"/>
  <c r="E216" i="9" a="1"/>
  <c r="E216" i="9" s="1"/>
  <c r="H216" i="9" a="1"/>
  <c r="H216" i="9" s="1"/>
  <c r="J305" i="9" a="1"/>
  <c r="J305" i="9" s="1"/>
  <c r="J171" i="9" a="1"/>
  <c r="J171" i="9" s="1"/>
  <c r="E305" i="9" a="1"/>
  <c r="E305" i="9" s="1"/>
  <c r="F171" i="9" a="1"/>
  <c r="F171" i="9" s="1"/>
  <c r="H171" i="9" a="1"/>
  <c r="H171" i="9" s="1"/>
  <c r="E171" i="9" a="1"/>
  <c r="E171" i="9" s="1"/>
  <c r="U45" i="6" a="1"/>
  <c r="U45" i="6" s="1"/>
  <c r="U69" i="6" a="1"/>
  <c r="U69" i="6" s="1"/>
  <c r="U58" i="6" a="1"/>
  <c r="U58" i="6" s="1"/>
  <c r="U50" i="6" a="1"/>
  <c r="U50" i="6" s="1"/>
  <c r="X160" i="1"/>
  <c r="E120" i="1"/>
  <c r="AA120" i="1"/>
  <c r="C52" i="20"/>
  <c r="C53" i="20" s="1"/>
  <c r="Z429" i="9"/>
  <c r="M181" i="5"/>
  <c r="C190" i="5"/>
  <c r="M96" i="5"/>
  <c r="C106" i="5"/>
  <c r="M69" i="5"/>
  <c r="L113" i="10"/>
  <c r="M172" i="9"/>
  <c r="L172" i="9"/>
  <c r="N13" i="9"/>
  <c r="L13" i="9"/>
  <c r="M13" i="9"/>
  <c r="J13" i="9" s="1" a="1"/>
  <c r="J13" i="9" s="1"/>
  <c r="M15" i="9"/>
  <c r="L15" i="9"/>
  <c r="B287" i="9"/>
  <c r="B129" i="9"/>
  <c r="N129" i="9" s="1"/>
  <c r="B131" i="9"/>
  <c r="N131" i="9" s="1"/>
  <c r="B255" i="9"/>
  <c r="M255" i="9" s="1"/>
  <c r="B252" i="9"/>
  <c r="M252" i="9" s="1"/>
  <c r="K105" i="12"/>
  <c r="N40" i="9"/>
  <c r="M40" i="9"/>
  <c r="H40" i="9" s="1" a="1"/>
  <c r="H40" i="9" s="1"/>
  <c r="X123" i="1"/>
  <c r="M216" i="5"/>
  <c r="M177" i="5"/>
  <c r="K68" i="12"/>
  <c r="L87" i="10"/>
  <c r="L90" i="10"/>
  <c r="N306" i="9"/>
  <c r="M306" i="9"/>
  <c r="J306" i="9" s="1" a="1"/>
  <c r="J306" i="9" s="1"/>
  <c r="K118" i="12"/>
  <c r="B114" i="12"/>
  <c r="W164" i="1"/>
  <c r="Y150" i="1"/>
  <c r="AA131" i="1"/>
  <c r="W143" i="1"/>
  <c r="B58" i="9"/>
  <c r="B56" i="9"/>
  <c r="N56" i="9" s="1"/>
  <c r="L52" i="10"/>
  <c r="L51" i="10"/>
  <c r="B242" i="9"/>
  <c r="N242" i="9" s="1"/>
  <c r="B239" i="9"/>
  <c r="N239" i="9" s="1"/>
  <c r="L32" i="10"/>
  <c r="L31" i="10"/>
  <c r="K72" i="12"/>
  <c r="K75" i="12"/>
  <c r="M76" i="5"/>
  <c r="M77" i="5"/>
  <c r="C76" i="5"/>
  <c r="X19" i="12" a="1"/>
  <c r="X19" i="12" s="1"/>
  <c r="T19" i="12"/>
  <c r="I108" i="1"/>
  <c r="G108" i="1"/>
  <c r="E147" i="1"/>
  <c r="U147" i="1" s="1"/>
  <c r="Y147" i="1"/>
  <c r="Y160" i="1"/>
  <c r="W160" i="1"/>
  <c r="E168" i="1"/>
  <c r="U168" i="1" s="1"/>
  <c r="Y168" i="1"/>
  <c r="G25" i="10" a="1"/>
  <c r="G25" i="10" s="1"/>
  <c r="S25" i="10" s="1"/>
  <c r="X25" i="10" a="1"/>
  <c r="X25" i="10" s="1"/>
  <c r="X502" i="9"/>
  <c r="Z502" i="9"/>
  <c r="X350" i="9"/>
  <c r="F350" i="9" s="1" a="1"/>
  <c r="F350" i="9" s="1"/>
  <c r="Z350" i="9"/>
  <c r="G185" i="5"/>
  <c r="B355" i="9"/>
  <c r="B331" i="9"/>
  <c r="AA331" i="9" s="1"/>
  <c r="E38" i="1"/>
  <c r="C93" i="6" s="1"/>
  <c r="A1627" i="19" a="1"/>
  <c r="A1627" i="19" s="1"/>
  <c r="B1627" i="19" s="1"/>
  <c r="B1626" i="19"/>
  <c r="G167" i="9" a="1"/>
  <c r="G167" i="9" s="1"/>
  <c r="E167" i="9" a="1"/>
  <c r="E167" i="9" s="1"/>
  <c r="I40" i="21"/>
  <c r="AJ40" i="21"/>
  <c r="S91" i="21" a="1"/>
  <c r="S91" i="21" s="1"/>
  <c r="Q99" i="21" a="1"/>
  <c r="Q99" i="21" s="1"/>
  <c r="R81" i="21" a="1"/>
  <c r="R81" i="21" s="1"/>
  <c r="S79" i="21" a="1"/>
  <c r="S79" i="21" s="1"/>
  <c r="S88" i="21" a="1"/>
  <c r="S88" i="21" s="1"/>
  <c r="R95" i="21" a="1"/>
  <c r="R95" i="21" s="1"/>
  <c r="R83" i="21" a="1"/>
  <c r="R83" i="21" s="1"/>
  <c r="Q92" i="21" a="1"/>
  <c r="Q92" i="21" s="1"/>
  <c r="P108" i="21" a="1"/>
  <c r="P108" i="21" s="1"/>
  <c r="P90" i="21" a="1"/>
  <c r="P90" i="21" s="1"/>
  <c r="AH77" i="21"/>
  <c r="V77" i="21"/>
  <c r="I42" i="21"/>
  <c r="AJ47" i="21"/>
  <c r="AJ48" i="21"/>
  <c r="Z77" i="21"/>
  <c r="AJ46" i="21"/>
  <c r="I46" i="21"/>
  <c r="J16" i="9" a="1"/>
  <c r="J16" i="9" s="1"/>
  <c r="H16" i="9" a="1"/>
  <c r="H16" i="9" s="1"/>
  <c r="F26" i="9" a="1"/>
  <c r="F26" i="9" s="1"/>
  <c r="H36" i="9" a="1"/>
  <c r="H36" i="9" s="1"/>
  <c r="G36" i="9" a="1"/>
  <c r="G36" i="9" s="1"/>
  <c r="J15" i="9" a="1"/>
  <c r="J15" i="9" s="1"/>
  <c r="I13" i="9" a="1"/>
  <c r="I13" i="9" s="1"/>
  <c r="H26" i="9" a="1"/>
  <c r="H26" i="9" s="1"/>
  <c r="S97" i="21" a="1"/>
  <c r="S97" i="21" s="1"/>
  <c r="S81" i="21" a="1"/>
  <c r="S81" i="21" s="1"/>
  <c r="R92" i="21" a="1"/>
  <c r="R92" i="21" s="1"/>
  <c r="Q104" i="21" a="1"/>
  <c r="Q104" i="21" s="1"/>
  <c r="Q85" i="21" a="1"/>
  <c r="Q85" i="21" s="1"/>
  <c r="P99" i="21" a="1"/>
  <c r="P99" i="21" s="1"/>
  <c r="P83" i="21" a="1"/>
  <c r="P83" i="21" s="1"/>
  <c r="R94" i="21" a="1"/>
  <c r="R94" i="21" s="1"/>
  <c r="P103" i="21" a="1"/>
  <c r="P103" i="21" s="1"/>
  <c r="R105" i="21" a="1"/>
  <c r="R105" i="21" s="1"/>
  <c r="S84" i="21" a="1"/>
  <c r="S84" i="21" s="1"/>
  <c r="Q100" i="21" a="1"/>
  <c r="Q100" i="21" s="1"/>
  <c r="S106" i="21" a="1"/>
  <c r="S106" i="21" s="1"/>
  <c r="Q96" i="21" a="1"/>
  <c r="Q96" i="21" s="1"/>
  <c r="P104" i="21" a="1"/>
  <c r="P104" i="21" s="1"/>
  <c r="I43" i="21"/>
  <c r="AJ43" i="21"/>
  <c r="F36" i="9" a="1"/>
  <c r="F36" i="9" s="1"/>
  <c r="E26" i="9" a="1"/>
  <c r="E26" i="9" s="1"/>
  <c r="R77" i="21"/>
  <c r="E306" i="9" a="1"/>
  <c r="E306" i="9" s="1"/>
  <c r="I216" i="9" a="1"/>
  <c r="I216" i="9" s="1"/>
  <c r="E172" i="9" a="1"/>
  <c r="E172" i="9" s="1"/>
  <c r="L35" i="9"/>
  <c r="M35" i="9"/>
  <c r="N35" i="9"/>
  <c r="H306" i="9" a="1"/>
  <c r="H306" i="9" s="1"/>
  <c r="I172" i="9" a="1"/>
  <c r="I172" i="9" s="1"/>
  <c r="B151" i="9"/>
  <c r="M151" i="9" s="1"/>
  <c r="B155" i="9"/>
  <c r="B150" i="9"/>
  <c r="U12" i="6" a="1"/>
  <c r="U12" i="6" s="1"/>
  <c r="U38" i="6" a="1"/>
  <c r="U38" i="6" s="1"/>
  <c r="U17" i="6" a="1"/>
  <c r="U17" i="6" s="1"/>
  <c r="U15" i="6" a="1"/>
  <c r="U15" i="6" s="1"/>
  <c r="U74" i="6" a="1"/>
  <c r="U74" i="6" s="1"/>
  <c r="U77" i="6" a="1"/>
  <c r="U77" i="6" s="1"/>
  <c r="U41" i="6" a="1"/>
  <c r="U41" i="6" s="1"/>
  <c r="U48" i="6" a="1"/>
  <c r="U48" i="6" s="1"/>
  <c r="U87" i="6" a="1"/>
  <c r="U87" i="6" s="1"/>
  <c r="U18" i="6" a="1"/>
  <c r="U18" i="6" s="1"/>
  <c r="U21" i="6" a="1"/>
  <c r="U21" i="6" s="1"/>
  <c r="U71" i="6" a="1"/>
  <c r="U71" i="6" s="1"/>
  <c r="U76" i="6" a="1"/>
  <c r="U76" i="6" s="1"/>
  <c r="U82" i="6" a="1"/>
  <c r="U82" i="6" s="1"/>
  <c r="U14" i="6" a="1"/>
  <c r="U14" i="6" s="1"/>
  <c r="U57" i="6" a="1"/>
  <c r="U57" i="6" s="1"/>
  <c r="Y120" i="1"/>
  <c r="I93" i="1"/>
  <c r="X124" i="1"/>
  <c r="X125" i="1"/>
  <c r="X122" i="1"/>
  <c r="AE13" i="5" a="1"/>
  <c r="AE13" i="5" s="1"/>
  <c r="AE21" i="5" a="1"/>
  <c r="AE21" i="5" s="1"/>
  <c r="X148" i="1"/>
  <c r="X126" i="1"/>
  <c r="X166" i="1"/>
  <c r="AE12" i="5" a="1"/>
  <c r="AE12" i="5" s="1"/>
  <c r="X159" i="1"/>
  <c r="X146" i="1"/>
  <c r="AE31" i="5" a="1"/>
  <c r="AE31" i="5" s="1"/>
  <c r="AE40" i="5" a="1"/>
  <c r="AE40" i="5" s="1"/>
  <c r="AE23" i="5" a="1"/>
  <c r="AE23" i="5" s="1"/>
  <c r="N36" i="9"/>
  <c r="L131" i="9"/>
  <c r="M302" i="9"/>
  <c r="C63" i="20"/>
  <c r="B33" i="9"/>
  <c r="N33" i="9" s="1"/>
  <c r="B31" i="9"/>
  <c r="M56" i="5"/>
  <c r="C148" i="5"/>
  <c r="B42" i="12"/>
  <c r="K44" i="12"/>
  <c r="K50" i="12"/>
  <c r="M144" i="5"/>
  <c r="M173" i="9"/>
  <c r="L173" i="9"/>
  <c r="L24" i="9"/>
  <c r="N24" i="9"/>
  <c r="L11" i="9"/>
  <c r="M11" i="9"/>
  <c r="J11" i="9" s="1" a="1"/>
  <c r="J11" i="9" s="1"/>
  <c r="U46" i="6" a="1"/>
  <c r="U46" i="6" s="1"/>
  <c r="U54" i="6" a="1"/>
  <c r="U54" i="6" s="1"/>
  <c r="U65" i="6" a="1"/>
  <c r="U65" i="6" s="1"/>
  <c r="L30" i="9"/>
  <c r="B37" i="9"/>
  <c r="C52" i="5"/>
  <c r="M53" i="5"/>
  <c r="K51" i="12"/>
  <c r="M142" i="5"/>
  <c r="M304" i="9"/>
  <c r="L304" i="9"/>
  <c r="L300" i="9"/>
  <c r="N300" i="9"/>
  <c r="K76" i="12"/>
  <c r="K73" i="12"/>
  <c r="K70" i="12"/>
  <c r="K71" i="12"/>
  <c r="M176" i="5"/>
  <c r="M174" i="5"/>
  <c r="M217" i="5"/>
  <c r="M218" i="5"/>
  <c r="B28" i="9"/>
  <c r="B21" i="9"/>
  <c r="B20" i="9"/>
  <c r="N20" i="9" s="1"/>
  <c r="B32" i="9"/>
  <c r="B34" i="9"/>
  <c r="B29" i="9"/>
  <c r="K52" i="12"/>
  <c r="K49" i="12"/>
  <c r="K46" i="12"/>
  <c r="K43" i="12"/>
  <c r="M152" i="5"/>
  <c r="M150" i="5"/>
  <c r="M147" i="5"/>
  <c r="C142" i="5"/>
  <c r="U85" i="6" a="1"/>
  <c r="U85" i="6" s="1"/>
  <c r="U39" i="6" a="1"/>
  <c r="U39" i="6" s="1"/>
  <c r="U13" i="6" a="1"/>
  <c r="U13" i="6" s="1"/>
  <c r="U28" i="6" a="1"/>
  <c r="U28" i="6" s="1"/>
  <c r="U52" i="6" a="1"/>
  <c r="U52" i="6" s="1"/>
  <c r="U66" i="6" a="1"/>
  <c r="U66" i="6" s="1"/>
  <c r="U53" i="6" a="1"/>
  <c r="U53" i="6" s="1"/>
  <c r="U67" i="6" a="1"/>
  <c r="U67" i="6" s="1"/>
  <c r="U19" i="6" a="1"/>
  <c r="U19" i="6" s="1"/>
  <c r="U10" i="6" a="1"/>
  <c r="U10" i="6" s="1"/>
  <c r="U72" i="6" a="1"/>
  <c r="U72" i="6" s="1"/>
  <c r="U55" i="6" a="1"/>
  <c r="U55" i="6" s="1"/>
  <c r="U44" i="6" a="1"/>
  <c r="U44" i="6" s="1"/>
  <c r="U34" i="6" a="1"/>
  <c r="U34" i="6" s="1"/>
  <c r="U37" i="6" a="1"/>
  <c r="U37" i="6" s="1"/>
  <c r="U16" i="6" a="1"/>
  <c r="U16" i="6" s="1"/>
  <c r="U23" i="6" a="1"/>
  <c r="U23" i="6" s="1"/>
  <c r="U31" i="6" a="1"/>
  <c r="U31" i="6" s="1"/>
  <c r="U70" i="6" a="1"/>
  <c r="U70" i="6" s="1"/>
  <c r="U73" i="6" a="1"/>
  <c r="U73" i="6" s="1"/>
  <c r="AE33" i="5" a="1"/>
  <c r="AE33" i="5" s="1"/>
  <c r="X163" i="1"/>
  <c r="AE11" i="5" a="1"/>
  <c r="AE11" i="5" s="1"/>
  <c r="AE14" i="5" a="1"/>
  <c r="AE14" i="5" s="1"/>
  <c r="AE19" i="5" a="1"/>
  <c r="AE19" i="5" s="1"/>
  <c r="AE34" i="5" a="1"/>
  <c r="AE34" i="5" s="1"/>
  <c r="X121" i="1"/>
  <c r="X150" i="1"/>
  <c r="AE17" i="5" a="1"/>
  <c r="AE17" i="5" s="1"/>
  <c r="X137" i="1"/>
  <c r="M75" i="9"/>
  <c r="M131" i="9"/>
  <c r="J131" i="9" s="1" a="1"/>
  <c r="J131" i="9" s="1"/>
  <c r="N172" i="9"/>
  <c r="B38" i="9"/>
  <c r="M55" i="5"/>
  <c r="M151" i="5"/>
  <c r="M153" i="5"/>
  <c r="K42" i="12"/>
  <c r="K53" i="12"/>
  <c r="M143" i="5"/>
  <c r="L187" i="9"/>
  <c r="N187" i="9"/>
  <c r="B136" i="9"/>
  <c r="B137" i="9"/>
  <c r="B132" i="9"/>
  <c r="B133" i="9"/>
  <c r="B134" i="9"/>
  <c r="B130" i="9"/>
  <c r="B138" i="9"/>
  <c r="B135" i="9"/>
  <c r="E132" i="1"/>
  <c r="K32" i="12"/>
  <c r="B30" i="12"/>
  <c r="K30" i="12"/>
  <c r="K31" i="12"/>
  <c r="K34" i="12"/>
  <c r="K56" i="12"/>
  <c r="K55" i="12"/>
  <c r="K58" i="12"/>
  <c r="B54" i="12"/>
  <c r="K57" i="12"/>
  <c r="T17" i="12"/>
  <c r="G17" i="12" a="1"/>
  <c r="G17" i="12" s="1"/>
  <c r="X17" i="12" a="1"/>
  <c r="X17" i="12" s="1"/>
  <c r="X20" i="12" a="1"/>
  <c r="X20" i="12" s="1"/>
  <c r="G20" i="12" a="1"/>
  <c r="G20" i="12" s="1"/>
  <c r="V23" i="12"/>
  <c r="K110" i="12" s="1"/>
  <c r="G23" i="12" a="1"/>
  <c r="G23" i="12" s="1"/>
  <c r="X23" i="12" a="1"/>
  <c r="X23" i="12" s="1"/>
  <c r="Y131" i="1"/>
  <c r="E131" i="1"/>
  <c r="E135" i="1"/>
  <c r="W135" i="1"/>
  <c r="AA139" i="1"/>
  <c r="Y139" i="1"/>
  <c r="Y143" i="1"/>
  <c r="AA143" i="1"/>
  <c r="L56" i="10"/>
  <c r="L60" i="10"/>
  <c r="L57" i="10"/>
  <c r="L58" i="10"/>
  <c r="L55" i="10"/>
  <c r="L59" i="10"/>
  <c r="K40" i="12"/>
  <c r="K41" i="12"/>
  <c r="Y128" i="1"/>
  <c r="E128" i="1"/>
  <c r="W128" i="1"/>
  <c r="AA136" i="1"/>
  <c r="Y136" i="1"/>
  <c r="E136" i="1"/>
  <c r="E154" i="1"/>
  <c r="Y154" i="1"/>
  <c r="AA161" i="1"/>
  <c r="E161" i="1"/>
  <c r="Y161" i="1"/>
  <c r="AA165" i="1"/>
  <c r="W165" i="1"/>
  <c r="AA169" i="1"/>
  <c r="E169" i="1"/>
  <c r="N215" i="9"/>
  <c r="M190" i="5"/>
  <c r="M91" i="5"/>
  <c r="M105" i="5"/>
  <c r="B96" i="12"/>
  <c r="M98" i="5"/>
  <c r="M86" i="5"/>
  <c r="B209" i="9"/>
  <c r="B208" i="9"/>
  <c r="B212" i="9"/>
  <c r="B49" i="9"/>
  <c r="N49" i="9" s="1"/>
  <c r="L37" i="10"/>
  <c r="B284" i="9"/>
  <c r="B286" i="9"/>
  <c r="T23" i="12"/>
  <c r="B240" i="9"/>
  <c r="N240" i="9" s="1"/>
  <c r="B243" i="9"/>
  <c r="N243" i="9" s="1"/>
  <c r="K35" i="12"/>
  <c r="X475" i="9"/>
  <c r="E475" i="9" s="1" a="1"/>
  <c r="E475" i="9" s="1"/>
  <c r="Z475" i="9"/>
  <c r="F377" i="9" a="1"/>
  <c r="F377" i="9" s="1"/>
  <c r="E377" i="9" a="1"/>
  <c r="E377" i="9" s="1"/>
  <c r="B250" i="9"/>
  <c r="B253" i="9"/>
  <c r="K37" i="12"/>
  <c r="B36" i="12"/>
  <c r="C68" i="20"/>
  <c r="D68" i="20" s="1"/>
  <c r="D67" i="20"/>
  <c r="C81" i="20"/>
  <c r="D81" i="20" s="1"/>
  <c r="D80" i="20"/>
  <c r="E57" i="5"/>
  <c r="F56" i="5"/>
  <c r="E82" i="5"/>
  <c r="G83" i="5"/>
  <c r="G77" i="5"/>
  <c r="E76" i="5"/>
  <c r="E186" i="5"/>
  <c r="G186" i="5" s="1"/>
  <c r="G187" i="5"/>
  <c r="B607" i="9"/>
  <c r="B616" i="9"/>
  <c r="E495" i="9" a="1"/>
  <c r="E495" i="9" s="1"/>
  <c r="F495" i="9" a="1"/>
  <c r="F495" i="9" s="1"/>
  <c r="B358" i="9"/>
  <c r="B361" i="9"/>
  <c r="E134" i="5"/>
  <c r="G134" i="5" s="1"/>
  <c r="G135" i="5"/>
  <c r="E188" i="5"/>
  <c r="G188" i="5" s="1"/>
  <c r="G189" i="5"/>
  <c r="B620" i="9"/>
  <c r="B626" i="9"/>
  <c r="B617" i="9"/>
  <c r="B537" i="9"/>
  <c r="B543" i="9"/>
  <c r="B545" i="9"/>
  <c r="B539" i="9"/>
  <c r="E492" i="9" a="1"/>
  <c r="E492" i="9" s="1"/>
  <c r="F492" i="9" a="1"/>
  <c r="F492" i="9" s="1"/>
  <c r="B399" i="9"/>
  <c r="B397" i="9"/>
  <c r="B388" i="9"/>
  <c r="B394" i="9"/>
  <c r="B392" i="9"/>
  <c r="B381" i="9"/>
  <c r="B379" i="9"/>
  <c r="B383" i="9"/>
  <c r="B385" i="9"/>
  <c r="C101" i="20"/>
  <c r="D101" i="20" s="1"/>
  <c r="D100" i="20"/>
  <c r="E102" i="5"/>
  <c r="G102" i="5" s="1"/>
  <c r="G96" i="5"/>
  <c r="E53" i="5"/>
  <c r="F52" i="5"/>
  <c r="G73" i="5"/>
  <c r="E72" i="5"/>
  <c r="G72" i="5" s="1"/>
  <c r="F88" i="5"/>
  <c r="E89" i="5"/>
  <c r="G81" i="5"/>
  <c r="E80" i="5"/>
  <c r="G80" i="5" s="1"/>
  <c r="E172" i="5"/>
  <c r="G173" i="5"/>
  <c r="B508" i="9"/>
  <c r="B514" i="9"/>
  <c r="B509" i="9"/>
  <c r="B512" i="9"/>
  <c r="B510" i="9"/>
  <c r="B513" i="9"/>
  <c r="B501" i="9"/>
  <c r="B499" i="9"/>
  <c r="B505" i="9"/>
  <c r="K84" i="12"/>
  <c r="B36" i="5"/>
  <c r="U25" i="10"/>
  <c r="K106" i="12"/>
  <c r="V25" i="10"/>
  <c r="K85" i="12"/>
  <c r="K107" i="12"/>
  <c r="G20" i="10" a="1"/>
  <c r="G20" i="10" s="1"/>
  <c r="E133" i="1"/>
  <c r="X23" i="10" a="1"/>
  <c r="X23" i="10" s="1"/>
  <c r="E145" i="1"/>
  <c r="G49" i="5"/>
  <c r="C13" i="20"/>
  <c r="D12" i="20"/>
  <c r="F92" i="5"/>
  <c r="G92" i="5" s="1"/>
  <c r="E159" i="5"/>
  <c r="G159" i="5" s="1"/>
  <c r="F158" i="5"/>
  <c r="E158" i="5" s="1"/>
  <c r="G158" i="5" s="1"/>
  <c r="G176" i="5"/>
  <c r="B613" i="9"/>
  <c r="F516" i="9" a="1"/>
  <c r="F516" i="9" s="1"/>
  <c r="E516" i="9" a="1"/>
  <c r="E516" i="9" s="1"/>
  <c r="B487" i="9"/>
  <c r="B491" i="9"/>
  <c r="B494" i="9"/>
  <c r="B496" i="9"/>
  <c r="B425" i="9"/>
  <c r="AA425" i="9" s="1"/>
  <c r="B424" i="9"/>
  <c r="AA424" i="9" s="1"/>
  <c r="B396" i="9"/>
  <c r="B365" i="9"/>
  <c r="F54" i="5"/>
  <c r="E54" i="5" s="1"/>
  <c r="G54" i="5" s="1"/>
  <c r="B481" i="9"/>
  <c r="B478" i="9"/>
  <c r="B353" i="9"/>
  <c r="B332" i="9"/>
  <c r="AA332" i="9" s="1"/>
  <c r="E91" i="5"/>
  <c r="E98" i="5"/>
  <c r="G130" i="5"/>
  <c r="G174" i="5"/>
  <c r="B486" i="9"/>
  <c r="B480" i="9"/>
  <c r="N8" i="9"/>
  <c r="L8" i="9"/>
  <c r="K8" i="9"/>
  <c r="M8" i="9"/>
  <c r="N167" i="9"/>
  <c r="K167" i="9"/>
  <c r="K168" i="9" s="1"/>
  <c r="L167" i="9"/>
  <c r="J10" i="9" a="1"/>
  <c r="J10" i="9" s="1"/>
  <c r="G10" i="9" a="1"/>
  <c r="G10" i="9" s="1"/>
  <c r="E99" i="9" a="1"/>
  <c r="E99" i="9" s="1"/>
  <c r="G99" i="9" a="1"/>
  <c r="G99" i="9" s="1"/>
  <c r="F99" i="9" a="1"/>
  <c r="F99" i="9" s="1"/>
  <c r="E15" i="9" a="1"/>
  <c r="E15" i="9" s="1"/>
  <c r="E16" i="9" a="1"/>
  <c r="E16" i="9" s="1"/>
  <c r="F40" i="9" a="1"/>
  <c r="F40" i="9" s="1"/>
  <c r="I24" i="9" a="1"/>
  <c r="I24" i="9" s="1"/>
  <c r="F15" i="9" a="1"/>
  <c r="F15" i="9" s="1"/>
  <c r="I15" i="9" a="1"/>
  <c r="I15" i="9" s="1"/>
  <c r="E10" i="9" a="1"/>
  <c r="E10" i="9" s="1"/>
  <c r="I10" i="9" a="1"/>
  <c r="I10" i="9" s="1"/>
  <c r="H99" i="9" a="1"/>
  <c r="H99" i="9" s="1"/>
  <c r="H10" i="9" a="1"/>
  <c r="H10" i="9" s="1"/>
  <c r="F10" i="9" a="1"/>
  <c r="F10" i="9" s="1"/>
  <c r="I99" i="9" a="1"/>
  <c r="I99" i="9" s="1"/>
  <c r="J99" i="9" a="1"/>
  <c r="J99" i="9" s="1"/>
  <c r="G15" i="9" a="1"/>
  <c r="G15" i="9" s="1"/>
  <c r="F24" i="9" a="1"/>
  <c r="F24" i="9" s="1"/>
  <c r="F13" i="9" a="1"/>
  <c r="F13" i="9" s="1"/>
  <c r="J26" i="9" a="1"/>
  <c r="J26" i="9" s="1"/>
  <c r="B30" i="10"/>
  <c r="C45" i="5"/>
  <c r="C5" i="19" a="1"/>
  <c r="C5" i="19" s="1"/>
  <c r="C33" i="19" a="1"/>
  <c r="C33" i="19" s="1"/>
  <c r="C34" i="19" s="1" a="1"/>
  <c r="C34" i="19" s="1"/>
  <c r="AD77" i="21"/>
  <c r="F5" i="16" a="1"/>
  <c r="F5" i="16" s="1"/>
  <c r="F33" i="16" a="1"/>
  <c r="F33" i="16" s="1"/>
  <c r="AJ37" i="21"/>
  <c r="U105" i="21" a="1"/>
  <c r="U105" i="21" s="1"/>
  <c r="U89" i="21" a="1"/>
  <c r="U89" i="21" s="1"/>
  <c r="U81" i="21" a="1"/>
  <c r="U81" i="21" s="1"/>
  <c r="W103" i="21" a="1"/>
  <c r="W103" i="21" s="1"/>
  <c r="W95" i="21" a="1"/>
  <c r="W95" i="21" s="1"/>
  <c r="W87" i="21" a="1"/>
  <c r="W87" i="21" s="1"/>
  <c r="T105" i="21" a="1"/>
  <c r="T105" i="21" s="1"/>
  <c r="T89" i="21" a="1"/>
  <c r="T89" i="21" s="1"/>
  <c r="T81" i="21" a="1"/>
  <c r="T81" i="21" s="1"/>
  <c r="V103" i="21" a="1"/>
  <c r="V103" i="21" s="1"/>
  <c r="V95" i="21" a="1"/>
  <c r="V95" i="21" s="1"/>
  <c r="C6" i="19" a="1"/>
  <c r="C6" i="19" s="1"/>
  <c r="P77" i="21"/>
  <c r="G26" i="9" a="1"/>
  <c r="G26" i="9" s="1"/>
  <c r="G13" i="9" a="1"/>
  <c r="G13" i="9" s="1"/>
  <c r="G16" i="9" a="1"/>
  <c r="G16" i="9" s="1"/>
  <c r="G24" i="9" a="1"/>
  <c r="G24" i="9" s="1"/>
  <c r="G40" i="9" a="1"/>
  <c r="G40" i="9" s="1"/>
  <c r="H15" i="9" a="1"/>
  <c r="H15" i="9" s="1"/>
  <c r="I26" i="9" a="1"/>
  <c r="I26" i="9" s="1"/>
  <c r="H13" i="9" a="1"/>
  <c r="H13" i="9" s="1"/>
  <c r="E24" i="9" a="1"/>
  <c r="E24" i="9" s="1"/>
  <c r="E40" i="9" a="1"/>
  <c r="E40" i="9" s="1"/>
  <c r="F16" i="9" a="1"/>
  <c r="F16" i="9" s="1"/>
  <c r="H131" i="9" a="1"/>
  <c r="H131" i="9" s="1"/>
  <c r="T77" i="21"/>
  <c r="AF77" i="21"/>
  <c r="B132" i="16" a="1"/>
  <c r="B132" i="16" s="1"/>
  <c r="D53" i="20"/>
  <c r="C54" i="20"/>
  <c r="L151" i="9"/>
  <c r="N71" i="9"/>
  <c r="L71" i="9"/>
  <c r="M71" i="9"/>
  <c r="B39" i="1"/>
  <c r="B100" i="9"/>
  <c r="B104" i="9"/>
  <c r="B103" i="9"/>
  <c r="B105" i="9"/>
  <c r="B108" i="9"/>
  <c r="B293" i="9"/>
  <c r="B290" i="9"/>
  <c r="B288" i="9"/>
  <c r="B291" i="9"/>
  <c r="B289" i="9"/>
  <c r="B292" i="9"/>
  <c r="B41" i="9"/>
  <c r="B48" i="9"/>
  <c r="B42" i="9"/>
  <c r="B44" i="9"/>
  <c r="B181" i="9"/>
  <c r="B182" i="9"/>
  <c r="B186" i="9"/>
  <c r="B196" i="9"/>
  <c r="B197" i="9"/>
  <c r="B195" i="9"/>
  <c r="B194" i="9"/>
  <c r="B193" i="9"/>
  <c r="B192" i="9"/>
  <c r="B190" i="9"/>
  <c r="B189" i="9"/>
  <c r="B188" i="9"/>
  <c r="B191" i="9"/>
  <c r="C28" i="20"/>
  <c r="D27" i="20"/>
  <c r="B597" i="9"/>
  <c r="B601" i="9"/>
  <c r="B606" i="9"/>
  <c r="B605" i="9"/>
  <c r="B598" i="9"/>
  <c r="B602" i="9"/>
  <c r="B600" i="9"/>
  <c r="B599" i="9"/>
  <c r="B603" i="9"/>
  <c r="B604" i="9"/>
  <c r="B529" i="9"/>
  <c r="B533" i="9"/>
  <c r="B528" i="9"/>
  <c r="B531" i="9"/>
  <c r="B534" i="9"/>
  <c r="B527" i="9"/>
  <c r="B530" i="9"/>
  <c r="B535" i="9"/>
  <c r="B532" i="9"/>
  <c r="B536" i="9"/>
  <c r="L38" i="1"/>
  <c r="AE39" i="5" a="1"/>
  <c r="AE39" i="5" s="1"/>
  <c r="L36" i="9"/>
  <c r="M155" i="9"/>
  <c r="L75" i="9"/>
  <c r="M70" i="9"/>
  <c r="N11" i="9"/>
  <c r="L10" i="9"/>
  <c r="M296" i="9"/>
  <c r="N209" i="9"/>
  <c r="M279" i="9"/>
  <c r="L129" i="9"/>
  <c r="N174" i="9"/>
  <c r="M187" i="9"/>
  <c r="B69" i="9"/>
  <c r="B74" i="9"/>
  <c r="B72" i="9"/>
  <c r="B149" i="9"/>
  <c r="B154" i="9"/>
  <c r="B152" i="9"/>
  <c r="M100" i="5"/>
  <c r="M198" i="5"/>
  <c r="M200" i="5"/>
  <c r="K91" i="12"/>
  <c r="K94" i="12"/>
  <c r="K97" i="12"/>
  <c r="K100" i="12"/>
  <c r="B183" i="9"/>
  <c r="B43" i="9"/>
  <c r="B294" i="9"/>
  <c r="B106" i="9"/>
  <c r="B101" i="9"/>
  <c r="B102" i="9"/>
  <c r="B107" i="9"/>
  <c r="B23" i="9"/>
  <c r="B19" i="9"/>
  <c r="B25" i="9"/>
  <c r="B22" i="9"/>
  <c r="B50" i="9"/>
  <c r="B57" i="9"/>
  <c r="B55" i="9"/>
  <c r="B51" i="9"/>
  <c r="B245" i="9"/>
  <c r="B238" i="9"/>
  <c r="B67" i="9"/>
  <c r="B62" i="9"/>
  <c r="B66" i="9"/>
  <c r="B176" i="9"/>
  <c r="B169" i="9"/>
  <c r="B175" i="9"/>
  <c r="K112" i="12"/>
  <c r="B237" i="9"/>
  <c r="B231" i="9"/>
  <c r="B233" i="9"/>
  <c r="B232" i="9"/>
  <c r="B234" i="9"/>
  <c r="B229" i="9"/>
  <c r="B228" i="9"/>
  <c r="B230" i="9"/>
  <c r="B236" i="9"/>
  <c r="B235" i="9"/>
  <c r="L103" i="10"/>
  <c r="L104" i="10"/>
  <c r="L106" i="10"/>
  <c r="L107" i="10"/>
  <c r="B103" i="10"/>
  <c r="L108" i="10"/>
  <c r="L105" i="10"/>
  <c r="B547" i="9"/>
  <c r="B551" i="9"/>
  <c r="B555" i="9"/>
  <c r="B549" i="9"/>
  <c r="B552" i="9"/>
  <c r="B548" i="9"/>
  <c r="B553" i="9"/>
  <c r="B550" i="9"/>
  <c r="B554" i="9"/>
  <c r="B556" i="9"/>
  <c r="X162" i="1"/>
  <c r="X140" i="1"/>
  <c r="D52" i="20"/>
  <c r="L38" i="9"/>
  <c r="L40" i="9"/>
  <c r="L216" i="9"/>
  <c r="M129" i="9"/>
  <c r="L99" i="9"/>
  <c r="N180" i="9"/>
  <c r="B73" i="9"/>
  <c r="B78" i="9"/>
  <c r="B76" i="9"/>
  <c r="B153" i="9"/>
  <c r="B158" i="9"/>
  <c r="B156" i="9"/>
  <c r="C100" i="5"/>
  <c r="M104" i="5"/>
  <c r="M199" i="5"/>
  <c r="M197" i="5"/>
  <c r="K95" i="12"/>
  <c r="K92" i="12"/>
  <c r="K101" i="12"/>
  <c r="L252" i="9"/>
  <c r="B179" i="9"/>
  <c r="B39" i="9"/>
  <c r="B45" i="9"/>
  <c r="B297" i="9"/>
  <c r="B285" i="9"/>
  <c r="B280" i="9"/>
  <c r="B249" i="9"/>
  <c r="B248" i="9"/>
  <c r="B256" i="9"/>
  <c r="B251" i="9"/>
  <c r="B217" i="9"/>
  <c r="B213" i="9"/>
  <c r="B211" i="9"/>
  <c r="K80" i="12"/>
  <c r="K82" i="12"/>
  <c r="B78" i="12"/>
  <c r="K83" i="12"/>
  <c r="K79" i="12"/>
  <c r="K81" i="12"/>
  <c r="K78" i="12"/>
  <c r="B277" i="9"/>
  <c r="B269" i="9"/>
  <c r="B272" i="9"/>
  <c r="B275" i="9"/>
  <c r="B274" i="9"/>
  <c r="B273" i="9"/>
  <c r="B276" i="9"/>
  <c r="B268" i="9"/>
  <c r="B271" i="9"/>
  <c r="B270" i="9"/>
  <c r="C72" i="20"/>
  <c r="D72" i="20" s="1"/>
  <c r="D71" i="20"/>
  <c r="X158" i="1"/>
  <c r="X170" i="1"/>
  <c r="N216" i="9"/>
  <c r="N99" i="9"/>
  <c r="L306" i="9"/>
  <c r="N255" i="9"/>
  <c r="L255" i="9"/>
  <c r="N304" i="9"/>
  <c r="B77" i="9"/>
  <c r="B157" i="9"/>
  <c r="M102" i="5"/>
  <c r="C196" i="5"/>
  <c r="K99" i="12"/>
  <c r="B47" i="9"/>
  <c r="B178" i="9"/>
  <c r="B185" i="9"/>
  <c r="B184" i="9"/>
  <c r="B46" i="9"/>
  <c r="B295" i="9"/>
  <c r="B206" i="9"/>
  <c r="B205" i="9"/>
  <c r="B201" i="9"/>
  <c r="B207" i="9"/>
  <c r="B12" i="9"/>
  <c r="B18" i="9"/>
  <c r="B17" i="9"/>
  <c r="B9" i="9"/>
  <c r="B301" i="9"/>
  <c r="B307" i="9"/>
  <c r="B299" i="9"/>
  <c r="B298" i="9"/>
  <c r="B303" i="9"/>
  <c r="B225" i="9"/>
  <c r="B219" i="9"/>
  <c r="B227" i="9"/>
  <c r="B309" i="9"/>
  <c r="B312" i="9"/>
  <c r="B311" i="9"/>
  <c r="B317" i="9"/>
  <c r="B308" i="9"/>
  <c r="B313" i="9"/>
  <c r="B316" i="9"/>
  <c r="B314" i="9"/>
  <c r="B315" i="9"/>
  <c r="B310" i="9"/>
  <c r="C76" i="20"/>
  <c r="D76" i="20" s="1"/>
  <c r="D75" i="20"/>
  <c r="Y517" i="9"/>
  <c r="Z517" i="9" s="1"/>
  <c r="K103" i="12"/>
  <c r="K87" i="12"/>
  <c r="B619" i="9"/>
  <c r="B623" i="9"/>
  <c r="B612" i="9"/>
  <c r="E567" i="9" a="1"/>
  <c r="E567" i="9" s="1"/>
  <c r="F567" i="9" a="1"/>
  <c r="F567" i="9" s="1"/>
  <c r="F156" i="5"/>
  <c r="E156" i="5" s="1"/>
  <c r="G156" i="5" s="1"/>
  <c r="B625" i="9"/>
  <c r="B622" i="9"/>
  <c r="B569" i="9"/>
  <c r="B573" i="9"/>
  <c r="B568" i="9"/>
  <c r="B571" i="9"/>
  <c r="B574" i="9"/>
  <c r="B572" i="9"/>
  <c r="B575" i="9"/>
  <c r="B576" i="9"/>
  <c r="B546" i="9"/>
  <c r="B542" i="9"/>
  <c r="E101" i="5"/>
  <c r="G101" i="5" s="1"/>
  <c r="F154" i="5"/>
  <c r="U97" i="21" s="1" a="1"/>
  <c r="U97" i="21" s="1"/>
  <c r="B624" i="9"/>
  <c r="B621" i="9"/>
  <c r="B618" i="9"/>
  <c r="B614" i="9"/>
  <c r="B608" i="9"/>
  <c r="B570" i="9"/>
  <c r="B558" i="9"/>
  <c r="B562" i="9"/>
  <c r="B566" i="9"/>
  <c r="B557" i="9"/>
  <c r="B560" i="9"/>
  <c r="B563" i="9"/>
  <c r="B561" i="9"/>
  <c r="B564" i="9"/>
  <c r="B565" i="9"/>
  <c r="B559" i="9"/>
  <c r="B526" i="9"/>
  <c r="B525" i="9"/>
  <c r="B518" i="9"/>
  <c r="B610" i="9"/>
  <c r="B609" i="9"/>
  <c r="B611" i="9"/>
  <c r="B615" i="9"/>
  <c r="B577" i="9"/>
  <c r="B581" i="9"/>
  <c r="B585" i="9"/>
  <c r="B584" i="9"/>
  <c r="B578" i="9"/>
  <c r="B579" i="9"/>
  <c r="B580" i="9"/>
  <c r="B582" i="9"/>
  <c r="B583" i="9"/>
  <c r="B586" i="9"/>
  <c r="B540" i="9"/>
  <c r="B544" i="9"/>
  <c r="B538" i="9"/>
  <c r="B541" i="9"/>
  <c r="B524" i="9"/>
  <c r="B520" i="9"/>
  <c r="B522" i="9"/>
  <c r="B521" i="9"/>
  <c r="B519" i="9"/>
  <c r="B523" i="9"/>
  <c r="E488" i="9" a="1"/>
  <c r="E488" i="9" s="1"/>
  <c r="F488" i="9" a="1"/>
  <c r="F488" i="9" s="1"/>
  <c r="B507" i="9"/>
  <c r="B511" i="9"/>
  <c r="B515" i="9"/>
  <c r="E498" i="9" a="1"/>
  <c r="E498" i="9" s="1"/>
  <c r="F498" i="9" a="1"/>
  <c r="F498" i="9" s="1"/>
  <c r="B500" i="9"/>
  <c r="B504" i="9"/>
  <c r="B503" i="9"/>
  <c r="B506" i="9"/>
  <c r="B497" i="9"/>
  <c r="B468" i="9"/>
  <c r="B472" i="9"/>
  <c r="B476" i="9"/>
  <c r="B471" i="9"/>
  <c r="B474" i="9"/>
  <c r="B467" i="9"/>
  <c r="B469" i="9"/>
  <c r="B470" i="9"/>
  <c r="B473" i="9"/>
  <c r="B457" i="9"/>
  <c r="B461" i="9"/>
  <c r="B465" i="9"/>
  <c r="B460" i="9"/>
  <c r="B463" i="9"/>
  <c r="B466" i="9"/>
  <c r="B464" i="9"/>
  <c r="B459" i="9"/>
  <c r="B462" i="9"/>
  <c r="B458" i="9"/>
  <c r="B450" i="9"/>
  <c r="B454" i="9"/>
  <c r="B449" i="9"/>
  <c r="B452" i="9"/>
  <c r="B455" i="9"/>
  <c r="B453" i="9"/>
  <c r="B456" i="9"/>
  <c r="B447" i="9"/>
  <c r="E451" i="9" a="1"/>
  <c r="E451" i="9" s="1"/>
  <c r="F451" i="9" a="1"/>
  <c r="F451" i="9" s="1"/>
  <c r="F429" i="9" a="1"/>
  <c r="F429" i="9" s="1"/>
  <c r="B439" i="9"/>
  <c r="B428" i="9"/>
  <c r="B490" i="9"/>
  <c r="B479" i="9"/>
  <c r="B483" i="9"/>
  <c r="B482" i="9"/>
  <c r="B485" i="9"/>
  <c r="B445" i="9"/>
  <c r="B442" i="9"/>
  <c r="B432" i="9"/>
  <c r="B409" i="9"/>
  <c r="B413" i="9"/>
  <c r="B407" i="9"/>
  <c r="B411" i="9"/>
  <c r="B415" i="9"/>
  <c r="B410" i="9"/>
  <c r="B412" i="9"/>
  <c r="B408" i="9"/>
  <c r="B414" i="9"/>
  <c r="B489" i="9"/>
  <c r="B493" i="9"/>
  <c r="B440" i="9"/>
  <c r="B444" i="9"/>
  <c r="B441" i="9"/>
  <c r="B443" i="9"/>
  <c r="B438" i="9"/>
  <c r="B446" i="9"/>
  <c r="B427" i="9"/>
  <c r="B431" i="9"/>
  <c r="B435" i="9"/>
  <c r="B430" i="9"/>
  <c r="B433" i="9"/>
  <c r="B436" i="9"/>
  <c r="B434" i="9"/>
  <c r="Y417" i="9"/>
  <c r="Z417" i="9" s="1"/>
  <c r="B398" i="9"/>
  <c r="B402" i="9"/>
  <c r="B406" i="9"/>
  <c r="B400" i="9"/>
  <c r="B404" i="9"/>
  <c r="B403" i="9"/>
  <c r="B401" i="9"/>
  <c r="B369" i="9"/>
  <c r="B373" i="9"/>
  <c r="B367" i="9"/>
  <c r="B371" i="9"/>
  <c r="B375" i="9"/>
  <c r="B370" i="9"/>
  <c r="B368" i="9"/>
  <c r="B376" i="9"/>
  <c r="B374" i="9"/>
  <c r="B372" i="9"/>
  <c r="B418" i="9"/>
  <c r="B422" i="9"/>
  <c r="B419" i="9"/>
  <c r="B420" i="9"/>
  <c r="B421" i="9"/>
  <c r="B426" i="9"/>
  <c r="B423" i="9"/>
  <c r="B405" i="9"/>
  <c r="F347" i="9" a="1"/>
  <c r="F347" i="9" s="1"/>
  <c r="E347" i="9" a="1"/>
  <c r="E347" i="9" s="1"/>
  <c r="B387" i="9"/>
  <c r="B391" i="9"/>
  <c r="B395" i="9"/>
  <c r="B389" i="9"/>
  <c r="B393" i="9"/>
  <c r="B390" i="9"/>
  <c r="B380" i="9"/>
  <c r="B384" i="9"/>
  <c r="B378" i="9"/>
  <c r="B382" i="9"/>
  <c r="B386" i="9"/>
  <c r="B359" i="9"/>
  <c r="B363" i="9"/>
  <c r="B357" i="9"/>
  <c r="B360" i="9"/>
  <c r="B366" i="9"/>
  <c r="B362" i="9"/>
  <c r="B364" i="9"/>
  <c r="E350" i="9" a="1"/>
  <c r="E350" i="9" s="1"/>
  <c r="B348" i="9"/>
  <c r="B352" i="9"/>
  <c r="B356" i="9"/>
  <c r="B349" i="9"/>
  <c r="B351" i="9"/>
  <c r="B354" i="9"/>
  <c r="B338" i="9"/>
  <c r="B340" i="9"/>
  <c r="B339" i="9"/>
  <c r="B345" i="9"/>
  <c r="B337" i="9"/>
  <c r="B342" i="9"/>
  <c r="B346" i="9"/>
  <c r="B344" i="9"/>
  <c r="B341" i="9"/>
  <c r="Y327" i="9"/>
  <c r="Z327" i="9" s="1"/>
  <c r="B329" i="9"/>
  <c r="B333" i="9"/>
  <c r="B328" i="9"/>
  <c r="C180" i="20"/>
  <c r="C178" i="20"/>
  <c r="D178" i="20" s="1"/>
  <c r="C176" i="20"/>
  <c r="D176" i="20" s="1"/>
  <c r="C172" i="20"/>
  <c r="C168" i="20"/>
  <c r="C160" i="20"/>
  <c r="C152" i="20"/>
  <c r="C150" i="20"/>
  <c r="D150" i="20" s="1"/>
  <c r="C136" i="20"/>
  <c r="C134" i="20"/>
  <c r="D134" i="20" s="1"/>
  <c r="C132" i="20"/>
  <c r="D132" i="20" s="1"/>
  <c r="C130" i="20"/>
  <c r="D130" i="20" s="1"/>
  <c r="C128" i="20"/>
  <c r="D128" i="20" s="1"/>
  <c r="C126" i="20"/>
  <c r="D126" i="20" s="1"/>
  <c r="C124" i="20"/>
  <c r="D124" i="20" s="1"/>
  <c r="C120" i="20"/>
  <c r="C116" i="20"/>
  <c r="C112" i="20"/>
  <c r="C108" i="20"/>
  <c r="C98" i="20"/>
  <c r="I306" i="9" l="1" a="1"/>
  <c r="I306" i="9" s="1"/>
  <c r="E13" i="9" a="1"/>
  <c r="E13" i="9" s="1"/>
  <c r="H257" i="9" a="1"/>
  <c r="H257" i="9" s="1"/>
  <c r="G257" i="9" a="1"/>
  <c r="G257" i="9" s="1"/>
  <c r="Y37" i="5"/>
  <c r="J105" i="21"/>
  <c r="U144" i="1"/>
  <c r="X144" i="1"/>
  <c r="E300" i="9" a="1"/>
  <c r="E300" i="9" s="1"/>
  <c r="H300" i="9" a="1"/>
  <c r="H300" i="9" s="1"/>
  <c r="L27" i="9"/>
  <c r="N27" i="9"/>
  <c r="M27" i="9"/>
  <c r="M177" i="9"/>
  <c r="N177" i="9"/>
  <c r="L177" i="9"/>
  <c r="I257" i="9" a="1"/>
  <c r="I257" i="9" s="1"/>
  <c r="L114" i="10"/>
  <c r="L112" i="10"/>
  <c r="L97" i="10"/>
  <c r="L102" i="10"/>
  <c r="L98" i="10"/>
  <c r="L100" i="10"/>
  <c r="L101" i="10"/>
  <c r="B97" i="10"/>
  <c r="L99" i="10"/>
  <c r="C47" i="20"/>
  <c r="D47" i="20" s="1"/>
  <c r="D46" i="20"/>
  <c r="L14" i="9"/>
  <c r="M14" i="9"/>
  <c r="N14" i="9"/>
  <c r="N170" i="9"/>
  <c r="M170" i="9"/>
  <c r="L170" i="9"/>
  <c r="N151" i="9"/>
  <c r="I40" i="9" a="1"/>
  <c r="I40" i="9" s="1"/>
  <c r="J40" i="9" a="1"/>
  <c r="J40" i="9" s="1"/>
  <c r="E84" i="5"/>
  <c r="G84" i="5" s="1"/>
  <c r="G85" i="5"/>
  <c r="U157" i="1"/>
  <c r="X157" i="1"/>
  <c r="U347" i="9" a="1"/>
  <c r="U347" i="9" s="1"/>
  <c r="H347" i="9" a="1"/>
  <c r="H347" i="9" s="1"/>
  <c r="I347" i="9" a="1"/>
  <c r="I347" i="9" s="1"/>
  <c r="G305" i="9" a="1"/>
  <c r="G305" i="9" s="1"/>
  <c r="F305" i="9" a="1"/>
  <c r="F305" i="9" s="1"/>
  <c r="H305" i="9" a="1"/>
  <c r="H305" i="9" s="1"/>
  <c r="N168" i="9"/>
  <c r="L168" i="9"/>
  <c r="M168" i="9"/>
  <c r="H174" i="9" a="1"/>
  <c r="H174" i="9" s="1"/>
  <c r="F174" i="9" a="1"/>
  <c r="F174" i="9" s="1"/>
  <c r="G174" i="9" a="1"/>
  <c r="G174" i="9" s="1"/>
  <c r="K66" i="12"/>
  <c r="B66" i="12"/>
  <c r="J24" i="9" a="1"/>
  <c r="J24" i="9" s="1"/>
  <c r="H24" i="9" a="1"/>
  <c r="H24" i="9" s="1"/>
  <c r="I11" i="9" a="1"/>
  <c r="I11" i="9" s="1"/>
  <c r="U149" i="1"/>
  <c r="X149" i="1"/>
  <c r="U141" i="1"/>
  <c r="X141" i="1"/>
  <c r="S21" i="12"/>
  <c r="G48" i="21"/>
  <c r="C102" i="20"/>
  <c r="L20" i="9"/>
  <c r="K109" i="12"/>
  <c r="K113" i="12"/>
  <c r="E131" i="9" a="1"/>
  <c r="E131" i="9" s="1"/>
  <c r="F131" i="9" a="1"/>
  <c r="F131" i="9" s="1"/>
  <c r="K111" i="12"/>
  <c r="B108" i="12"/>
  <c r="H11" i="9" a="1"/>
  <c r="H11" i="9" s="1"/>
  <c r="U142" i="1"/>
  <c r="X142" i="1"/>
  <c r="C38" i="20"/>
  <c r="D37" i="20"/>
  <c r="N210" i="9"/>
  <c r="L210" i="9"/>
  <c r="M210" i="9"/>
  <c r="N30" i="9"/>
  <c r="M30" i="9"/>
  <c r="G171" i="9" a="1"/>
  <c r="G171" i="9" s="1"/>
  <c r="I171" i="9" a="1"/>
  <c r="I171" i="9" s="1"/>
  <c r="B54" i="9"/>
  <c r="N54" i="9" s="1"/>
  <c r="B52" i="9"/>
  <c r="N52" i="9" s="1"/>
  <c r="B53" i="9"/>
  <c r="N53" i="9" s="1"/>
  <c r="H495" i="9" a="1"/>
  <c r="H495" i="9" s="1"/>
  <c r="J495" i="9" a="1"/>
  <c r="J495" i="9" s="1"/>
  <c r="M214" i="9"/>
  <c r="N214" i="9"/>
  <c r="L214" i="9"/>
  <c r="M20" i="9"/>
  <c r="K108" i="12"/>
  <c r="U138" i="1"/>
  <c r="X138" i="1"/>
  <c r="L89" i="10"/>
  <c r="L86" i="10"/>
  <c r="B85" i="10"/>
  <c r="L85" i="10"/>
  <c r="L88" i="10"/>
  <c r="U167" i="1"/>
  <c r="X167" i="1"/>
  <c r="E36" i="9" a="1"/>
  <c r="E36" i="9" s="1"/>
  <c r="J36" i="9" a="1"/>
  <c r="J36" i="9" s="1"/>
  <c r="I36" i="9" a="1"/>
  <c r="I36" i="9" s="1"/>
  <c r="S18" i="12"/>
  <c r="G45" i="21"/>
  <c r="G429" i="9"/>
  <c r="G495" i="9"/>
  <c r="G377" i="9"/>
  <c r="F475" i="9" a="1"/>
  <c r="F475" i="9" s="1"/>
  <c r="G475" i="9" s="1"/>
  <c r="G492" i="9"/>
  <c r="G516" i="9"/>
  <c r="H252" i="9" a="1"/>
  <c r="H252" i="9" s="1"/>
  <c r="E252" i="9" a="1"/>
  <c r="E252" i="9" s="1"/>
  <c r="J252" i="9" a="1"/>
  <c r="J252" i="9" s="1"/>
  <c r="F252" i="9" a="1"/>
  <c r="F252" i="9" s="1"/>
  <c r="I252" i="9" a="1"/>
  <c r="I252" i="9" s="1"/>
  <c r="G252" i="9" a="1"/>
  <c r="G252" i="9" s="1"/>
  <c r="N287" i="9"/>
  <c r="L287" i="9"/>
  <c r="M287" i="9"/>
  <c r="U120" i="1"/>
  <c r="X120" i="1"/>
  <c r="L70" i="9"/>
  <c r="N70" i="9"/>
  <c r="G306" i="9" a="1"/>
  <c r="G306" i="9" s="1"/>
  <c r="F306" i="9" a="1"/>
  <c r="F306" i="9" s="1"/>
  <c r="H255" i="9" a="1"/>
  <c r="H255" i="9" s="1"/>
  <c r="G255" i="9" a="1"/>
  <c r="G255" i="9" s="1"/>
  <c r="E255" i="9" a="1"/>
  <c r="E255" i="9" s="1"/>
  <c r="J255" i="9" a="1"/>
  <c r="J255" i="9" s="1"/>
  <c r="F255" i="9" a="1"/>
  <c r="F255" i="9" s="1"/>
  <c r="I255" i="9" a="1"/>
  <c r="I255" i="9" s="1"/>
  <c r="X484" i="9"/>
  <c r="AA484" i="9"/>
  <c r="Z484" i="9"/>
  <c r="H429" i="9" a="1"/>
  <c r="H429" i="9" s="1"/>
  <c r="U429" i="9" a="1"/>
  <c r="U429" i="9" s="1"/>
  <c r="J429" i="9" a="1"/>
  <c r="J429" i="9" s="1"/>
  <c r="V429" i="9" a="1"/>
  <c r="V429" i="9" s="1"/>
  <c r="I429" i="9" a="1"/>
  <c r="I429" i="9" s="1"/>
  <c r="N279" i="9"/>
  <c r="L279" i="9"/>
  <c r="F278" i="9" a="1"/>
  <c r="F278" i="9" s="1"/>
  <c r="I278" i="9" a="1"/>
  <c r="I278" i="9" s="1"/>
  <c r="E278" i="9" a="1"/>
  <c r="E278" i="9" s="1"/>
  <c r="H278" i="9" a="1"/>
  <c r="H278" i="9" s="1"/>
  <c r="J278" i="9" a="1"/>
  <c r="J278" i="9" s="1"/>
  <c r="G278" i="9" a="1"/>
  <c r="G278" i="9" s="1"/>
  <c r="E502" i="9" a="1"/>
  <c r="E502" i="9" s="1"/>
  <c r="I502" i="9" a="1"/>
  <c r="I502" i="9" s="1"/>
  <c r="J502" i="9" a="1"/>
  <c r="J502" i="9" s="1"/>
  <c r="H502" i="9" a="1"/>
  <c r="H502" i="9" s="1"/>
  <c r="U502" i="9" a="1"/>
  <c r="U502" i="9" s="1"/>
  <c r="V502" i="9" a="1"/>
  <c r="V502" i="9" s="1"/>
  <c r="H448" i="9" a="1"/>
  <c r="H448" i="9" s="1"/>
  <c r="J448" i="9" a="1"/>
  <c r="J448" i="9" s="1"/>
  <c r="I448" i="9" a="1"/>
  <c r="I448" i="9" s="1"/>
  <c r="U448" i="9" a="1"/>
  <c r="U448" i="9" s="1"/>
  <c r="V448" i="9" a="1"/>
  <c r="V448" i="9" s="1"/>
  <c r="E448" i="9" a="1"/>
  <c r="E448" i="9" s="1"/>
  <c r="G448" i="9" s="1"/>
  <c r="N252" i="9"/>
  <c r="X147" i="1"/>
  <c r="V350" i="9" a="1"/>
  <c r="V350" i="9" s="1"/>
  <c r="U350" i="9" a="1"/>
  <c r="U350" i="9" s="1"/>
  <c r="H350" i="9" a="1"/>
  <c r="H350" i="9" s="1"/>
  <c r="J350" i="9" a="1"/>
  <c r="J350" i="9" s="1"/>
  <c r="I350" i="9" a="1"/>
  <c r="I350" i="9" s="1"/>
  <c r="N58" i="9"/>
  <c r="K59" i="9"/>
  <c r="H172" i="9" a="1"/>
  <c r="H172" i="9" s="1"/>
  <c r="G172" i="9" a="1"/>
  <c r="G172" i="9" s="1"/>
  <c r="F172" i="9" a="1"/>
  <c r="F172" i="9" s="1"/>
  <c r="J172" i="9" a="1"/>
  <c r="J172" i="9" s="1"/>
  <c r="X477" i="9"/>
  <c r="Z477" i="9"/>
  <c r="AA477" i="9"/>
  <c r="M180" i="9"/>
  <c r="L180" i="9"/>
  <c r="M283" i="9"/>
  <c r="N283" i="9"/>
  <c r="L283" i="9"/>
  <c r="L281" i="9"/>
  <c r="N281" i="9"/>
  <c r="M281" i="9"/>
  <c r="G254" i="9" a="1"/>
  <c r="G254" i="9" s="1"/>
  <c r="E254" i="9" a="1"/>
  <c r="E254" i="9" s="1"/>
  <c r="H254" i="9" a="1"/>
  <c r="H254" i="9" s="1"/>
  <c r="F254" i="9" a="1"/>
  <c r="F254" i="9" s="1"/>
  <c r="J254" i="9" a="1"/>
  <c r="J254" i="9" s="1"/>
  <c r="I254" i="9" a="1"/>
  <c r="I254" i="9" s="1"/>
  <c r="F502" i="9" a="1"/>
  <c r="F502" i="9" s="1"/>
  <c r="M33" i="9"/>
  <c r="L33" i="9"/>
  <c r="X168" i="1"/>
  <c r="X355" i="9"/>
  <c r="Z355" i="9"/>
  <c r="AA355" i="9"/>
  <c r="D19" i="20"/>
  <c r="C20" i="20"/>
  <c r="M282" i="9"/>
  <c r="L282" i="9"/>
  <c r="N282" i="9"/>
  <c r="G326" i="9" a="1"/>
  <c r="G326" i="9" s="1"/>
  <c r="N38" i="1"/>
  <c r="D45" i="5"/>
  <c r="E90" i="5"/>
  <c r="G90" i="5" s="1"/>
  <c r="G91" i="5"/>
  <c r="X613" i="9"/>
  <c r="AA613" i="9"/>
  <c r="Z613" i="9"/>
  <c r="X499" i="9"/>
  <c r="AA499" i="9"/>
  <c r="Z499" i="9"/>
  <c r="X512" i="9"/>
  <c r="AA512" i="9"/>
  <c r="Z512" i="9"/>
  <c r="E88" i="5"/>
  <c r="G89" i="5"/>
  <c r="U80" i="21" a="1"/>
  <c r="U80" i="21" s="1"/>
  <c r="Q80" i="21" a="1"/>
  <c r="Q80" i="21" s="1"/>
  <c r="X379" i="9"/>
  <c r="Z379" i="9"/>
  <c r="AA379" i="9"/>
  <c r="X388" i="9"/>
  <c r="AA388" i="9"/>
  <c r="Z388" i="9"/>
  <c r="N284" i="9"/>
  <c r="M284" i="9"/>
  <c r="L284" i="9"/>
  <c r="L132" i="9"/>
  <c r="N132" i="9"/>
  <c r="M132" i="9"/>
  <c r="F75" i="9" a="1"/>
  <c r="F75" i="9" s="1"/>
  <c r="G75" i="9" a="1"/>
  <c r="G75" i="9" s="1"/>
  <c r="H75" i="9" a="1"/>
  <c r="H75" i="9" s="1"/>
  <c r="J75" i="9" a="1"/>
  <c r="J75" i="9" s="1"/>
  <c r="E75" i="9" a="1"/>
  <c r="E75" i="9" s="1"/>
  <c r="I75" i="9" a="1"/>
  <c r="I75" i="9" s="1"/>
  <c r="L29" i="9"/>
  <c r="N29" i="9"/>
  <c r="M29" i="9"/>
  <c r="M28" i="9"/>
  <c r="L28" i="9"/>
  <c r="N28" i="9"/>
  <c r="E304" i="9" a="1"/>
  <c r="E304" i="9" s="1"/>
  <c r="J304" i="9" a="1"/>
  <c r="J304" i="9" s="1"/>
  <c r="I304" i="9" a="1"/>
  <c r="I304" i="9" s="1"/>
  <c r="F304" i="9" a="1"/>
  <c r="F304" i="9" s="1"/>
  <c r="H304" i="9" a="1"/>
  <c r="H304" i="9" s="1"/>
  <c r="G304" i="9" a="1"/>
  <c r="G304" i="9" s="1"/>
  <c r="C64" i="20"/>
  <c r="D63" i="20"/>
  <c r="N150" i="9"/>
  <c r="L150" i="9"/>
  <c r="X487" i="9"/>
  <c r="Z487" i="9"/>
  <c r="AA487" i="9"/>
  <c r="X36" i="5"/>
  <c r="AE36" i="5" a="1"/>
  <c r="AE36" i="5" s="1"/>
  <c r="B104" i="21"/>
  <c r="X501" i="9"/>
  <c r="Z501" i="9"/>
  <c r="AA501" i="9"/>
  <c r="X509" i="9"/>
  <c r="Z509" i="9"/>
  <c r="AA509" i="9"/>
  <c r="G172" i="5"/>
  <c r="P100" i="21" a="1"/>
  <c r="P100" i="21" s="1"/>
  <c r="T100" i="21" a="1"/>
  <c r="T100" i="21" s="1"/>
  <c r="Q86" i="21" a="1"/>
  <c r="Q86" i="21" s="1"/>
  <c r="U86" i="21" a="1"/>
  <c r="U86" i="21" s="1"/>
  <c r="G53" i="5"/>
  <c r="E52" i="5"/>
  <c r="X381" i="9"/>
  <c r="Z381" i="9"/>
  <c r="AA381" i="9"/>
  <c r="X397" i="9"/>
  <c r="Z397" i="9"/>
  <c r="AA397" i="9"/>
  <c r="X539" i="9"/>
  <c r="AA539" i="9"/>
  <c r="Z539" i="9"/>
  <c r="X617" i="9"/>
  <c r="AA617" i="9"/>
  <c r="Z617" i="9"/>
  <c r="X358" i="9"/>
  <c r="Z358" i="9"/>
  <c r="AA358" i="9"/>
  <c r="X607" i="9"/>
  <c r="Z607" i="9"/>
  <c r="AA607" i="9"/>
  <c r="M253" i="9"/>
  <c r="L253" i="9"/>
  <c r="N253" i="9"/>
  <c r="M209" i="9"/>
  <c r="L209" i="9"/>
  <c r="X169" i="1"/>
  <c r="U169" i="1"/>
  <c r="U154" i="1"/>
  <c r="X154" i="1"/>
  <c r="U135" i="1"/>
  <c r="X135" i="1"/>
  <c r="S23" i="12"/>
  <c r="G50" i="21"/>
  <c r="N130" i="9"/>
  <c r="M130" i="9"/>
  <c r="L130" i="9"/>
  <c r="L137" i="9"/>
  <c r="M137" i="9"/>
  <c r="N137" i="9"/>
  <c r="L34" i="9"/>
  <c r="N34" i="9"/>
  <c r="M34" i="9"/>
  <c r="L37" i="9"/>
  <c r="M37" i="9"/>
  <c r="N37" i="9"/>
  <c r="G302" i="9" a="1"/>
  <c r="G302" i="9" s="1"/>
  <c r="I302" i="9" a="1"/>
  <c r="I302" i="9" s="1"/>
  <c r="F302" i="9" a="1"/>
  <c r="F302" i="9" s="1"/>
  <c r="H302" i="9" a="1"/>
  <c r="H302" i="9" s="1"/>
  <c r="E302" i="9" a="1"/>
  <c r="E302" i="9" s="1"/>
  <c r="J302" i="9" a="1"/>
  <c r="J302" i="9" s="1"/>
  <c r="N155" i="9"/>
  <c r="L155" i="9"/>
  <c r="A1628" i="19" a="1"/>
  <c r="A1628" i="19" s="1"/>
  <c r="V93" i="21" a="1"/>
  <c r="V93" i="21" s="1"/>
  <c r="R93" i="21" a="1"/>
  <c r="R93" i="21" s="1"/>
  <c r="X353" i="9"/>
  <c r="Z353" i="9"/>
  <c r="AA353" i="9"/>
  <c r="X365" i="9"/>
  <c r="AA365" i="9"/>
  <c r="Z365" i="9"/>
  <c r="X496" i="9"/>
  <c r="AA496" i="9"/>
  <c r="Z496" i="9"/>
  <c r="D13" i="20"/>
  <c r="C14" i="20"/>
  <c r="D14" i="20" s="1"/>
  <c r="U133" i="1"/>
  <c r="X133" i="1"/>
  <c r="L119" i="10"/>
  <c r="L118" i="10"/>
  <c r="L120" i="10"/>
  <c r="L115" i="10"/>
  <c r="L116" i="10"/>
  <c r="L117" i="10"/>
  <c r="B115" i="10"/>
  <c r="X513" i="9"/>
  <c r="AA513" i="9"/>
  <c r="Z513" i="9"/>
  <c r="X514" i="9"/>
  <c r="Z514" i="9"/>
  <c r="AA514" i="9"/>
  <c r="X385" i="9"/>
  <c r="AA385" i="9"/>
  <c r="Z385" i="9"/>
  <c r="X392" i="9"/>
  <c r="Z392" i="9"/>
  <c r="AA392" i="9"/>
  <c r="X399" i="9"/>
  <c r="Z399" i="9"/>
  <c r="AA399" i="9"/>
  <c r="X545" i="9"/>
  <c r="Z545" i="9"/>
  <c r="AA545" i="9"/>
  <c r="X626" i="9"/>
  <c r="AA626" i="9"/>
  <c r="Z626" i="9"/>
  <c r="E56" i="5"/>
  <c r="G56" i="5" s="1"/>
  <c r="G57" i="5"/>
  <c r="L250" i="9"/>
  <c r="N250" i="9"/>
  <c r="M250" i="9"/>
  <c r="I475" i="9" a="1"/>
  <c r="I475" i="9" s="1"/>
  <c r="V475" i="9" a="1"/>
  <c r="V475" i="9" s="1"/>
  <c r="U475" i="9" a="1"/>
  <c r="U475" i="9" s="1"/>
  <c r="H475" i="9" a="1"/>
  <c r="H475" i="9" s="1"/>
  <c r="J475" i="9" a="1"/>
  <c r="J475" i="9" s="1"/>
  <c r="U161" i="1"/>
  <c r="X161" i="1"/>
  <c r="U136" i="1"/>
  <c r="X136" i="1"/>
  <c r="U128" i="1"/>
  <c r="X128" i="1"/>
  <c r="U131" i="1"/>
  <c r="X131" i="1"/>
  <c r="S17" i="12"/>
  <c r="G44" i="21"/>
  <c r="U132" i="1"/>
  <c r="X132" i="1"/>
  <c r="N134" i="9"/>
  <c r="L134" i="9"/>
  <c r="M134" i="9"/>
  <c r="N136" i="9"/>
  <c r="L136" i="9"/>
  <c r="M136" i="9"/>
  <c r="I131" i="9" a="1"/>
  <c r="I131" i="9" s="1"/>
  <c r="G131" i="9" a="1"/>
  <c r="G131" i="9" s="1"/>
  <c r="N32" i="9"/>
  <c r="M32" i="9"/>
  <c r="L32" i="9"/>
  <c r="G11" i="9" a="1"/>
  <c r="G11" i="9" s="1"/>
  <c r="F11" i="9" a="1"/>
  <c r="F11" i="9" s="1"/>
  <c r="E11" i="9" a="1"/>
  <c r="E11" i="9" s="1"/>
  <c r="N31" i="9"/>
  <c r="L31" i="9"/>
  <c r="M31" i="9"/>
  <c r="E35" i="9" a="1"/>
  <c r="E35" i="9" s="1"/>
  <c r="J35" i="9" a="1"/>
  <c r="J35" i="9" s="1"/>
  <c r="G35" i="9" a="1"/>
  <c r="G35" i="9" s="1"/>
  <c r="I35" i="9" a="1"/>
  <c r="I35" i="9" s="1"/>
  <c r="H35" i="9" a="1"/>
  <c r="H35" i="9" s="1"/>
  <c r="F35" i="9" a="1"/>
  <c r="F35" i="9" s="1"/>
  <c r="X486" i="9"/>
  <c r="AA486" i="9"/>
  <c r="Z486" i="9"/>
  <c r="X481" i="9"/>
  <c r="AA481" i="9"/>
  <c r="Z481" i="9"/>
  <c r="X491" i="9"/>
  <c r="AA491" i="9"/>
  <c r="Z491" i="9"/>
  <c r="U145" i="1"/>
  <c r="X145" i="1"/>
  <c r="X537" i="9"/>
  <c r="AA537" i="9"/>
  <c r="Z537" i="9"/>
  <c r="X361" i="9"/>
  <c r="Z361" i="9"/>
  <c r="AA361" i="9"/>
  <c r="X616" i="9"/>
  <c r="Z616" i="9"/>
  <c r="AA616" i="9"/>
  <c r="G76" i="5"/>
  <c r="P84" i="21" a="1"/>
  <c r="P84" i="21" s="1"/>
  <c r="T84" i="21" a="1"/>
  <c r="T84" i="21" s="1"/>
  <c r="G82" i="5"/>
  <c r="T85" i="21" a="1"/>
  <c r="T85" i="21" s="1"/>
  <c r="P85" i="21" a="1"/>
  <c r="P85" i="21" s="1"/>
  <c r="L208" i="9"/>
  <c r="M208" i="9"/>
  <c r="N208" i="9"/>
  <c r="L138" i="9"/>
  <c r="N138" i="9"/>
  <c r="M138" i="9"/>
  <c r="G451" i="9"/>
  <c r="M150" i="9"/>
  <c r="E150" i="9" s="1" a="1"/>
  <c r="E150" i="9" s="1"/>
  <c r="X480" i="9"/>
  <c r="Z480" i="9"/>
  <c r="AA480" i="9"/>
  <c r="E104" i="5"/>
  <c r="G104" i="5" s="1"/>
  <c r="G98" i="5"/>
  <c r="X478" i="9"/>
  <c r="AA478" i="9"/>
  <c r="Z478" i="9"/>
  <c r="X396" i="9"/>
  <c r="Z396" i="9"/>
  <c r="AA396" i="9"/>
  <c r="X494" i="9"/>
  <c r="AA494" i="9"/>
  <c r="Z494" i="9"/>
  <c r="S20" i="10"/>
  <c r="H64" i="21"/>
  <c r="H61" i="21"/>
  <c r="H71" i="21"/>
  <c r="H69" i="21"/>
  <c r="H68" i="21"/>
  <c r="H59" i="21"/>
  <c r="H66" i="21"/>
  <c r="H58" i="21"/>
  <c r="H72" i="21"/>
  <c r="H63" i="21"/>
  <c r="H70" i="21"/>
  <c r="H60" i="21"/>
  <c r="H62" i="21"/>
  <c r="H67" i="21"/>
  <c r="H65" i="21"/>
  <c r="X505" i="9"/>
  <c r="Z505" i="9"/>
  <c r="AA505" i="9"/>
  <c r="X510" i="9"/>
  <c r="Z510" i="9"/>
  <c r="AA510" i="9"/>
  <c r="X508" i="9"/>
  <c r="Z508" i="9"/>
  <c r="AA508" i="9"/>
  <c r="X383" i="9"/>
  <c r="AA383" i="9"/>
  <c r="Z383" i="9"/>
  <c r="X394" i="9"/>
  <c r="Z394" i="9"/>
  <c r="AA394" i="9"/>
  <c r="X543" i="9"/>
  <c r="Z543" i="9"/>
  <c r="AA543" i="9"/>
  <c r="X620" i="9"/>
  <c r="AA620" i="9"/>
  <c r="Z620" i="9"/>
  <c r="L286" i="9"/>
  <c r="N286" i="9"/>
  <c r="M286" i="9"/>
  <c r="N212" i="9"/>
  <c r="L212" i="9"/>
  <c r="M212" i="9"/>
  <c r="S20" i="12"/>
  <c r="G47" i="21"/>
  <c r="M135" i="9"/>
  <c r="L135" i="9"/>
  <c r="N135" i="9"/>
  <c r="L133" i="9"/>
  <c r="N133" i="9"/>
  <c r="M133" i="9"/>
  <c r="N38" i="9"/>
  <c r="M38" i="9"/>
  <c r="L21" i="9"/>
  <c r="N21" i="9"/>
  <c r="M21" i="9"/>
  <c r="J173" i="9" a="1"/>
  <c r="J173" i="9" s="1"/>
  <c r="F173" i="9" a="1"/>
  <c r="F173" i="9" s="1"/>
  <c r="H173" i="9" a="1"/>
  <c r="H173" i="9" s="1"/>
  <c r="G173" i="9" a="1"/>
  <c r="G173" i="9" s="1"/>
  <c r="I173" i="9" a="1"/>
  <c r="I173" i="9" s="1"/>
  <c r="E173" i="9" a="1"/>
  <c r="E173" i="9" s="1"/>
  <c r="AA420" i="9"/>
  <c r="X371" i="9"/>
  <c r="AA371" i="9"/>
  <c r="Z371" i="9"/>
  <c r="X400" i="9"/>
  <c r="Z400" i="9"/>
  <c r="AA400" i="9"/>
  <c r="X436" i="9"/>
  <c r="Z436" i="9"/>
  <c r="AA436" i="9"/>
  <c r="X431" i="9"/>
  <c r="Z431" i="9"/>
  <c r="AA431" i="9"/>
  <c r="AA443" i="9"/>
  <c r="X489" i="9"/>
  <c r="Z489" i="9"/>
  <c r="AA489" i="9"/>
  <c r="AA410" i="9"/>
  <c r="AA413" i="9"/>
  <c r="AA445" i="9"/>
  <c r="X479" i="9"/>
  <c r="AA479" i="9"/>
  <c r="Z479" i="9"/>
  <c r="Y437" i="9"/>
  <c r="Z437" i="9" s="1"/>
  <c r="X609" i="9"/>
  <c r="Z609" i="9"/>
  <c r="AA609" i="9"/>
  <c r="AA526" i="9"/>
  <c r="X564" i="9"/>
  <c r="AA564" i="9"/>
  <c r="Z564" i="9"/>
  <c r="X557" i="9"/>
  <c r="AA557" i="9"/>
  <c r="Z557" i="9"/>
  <c r="X570" i="9"/>
  <c r="AA570" i="9"/>
  <c r="Z570" i="9"/>
  <c r="X618" i="9"/>
  <c r="AA618" i="9"/>
  <c r="Z618" i="9"/>
  <c r="X546" i="9"/>
  <c r="Z546" i="9"/>
  <c r="AA546" i="9"/>
  <c r="X574" i="9"/>
  <c r="AA574" i="9"/>
  <c r="Z574" i="9"/>
  <c r="X569" i="9"/>
  <c r="AA569" i="9"/>
  <c r="Z569" i="9"/>
  <c r="L270" i="9"/>
  <c r="N270" i="9"/>
  <c r="M270" i="9"/>
  <c r="L273" i="9"/>
  <c r="N273" i="9"/>
  <c r="M273" i="9"/>
  <c r="M269" i="9"/>
  <c r="N269" i="9"/>
  <c r="L269" i="9"/>
  <c r="L251" i="9"/>
  <c r="N251" i="9"/>
  <c r="M251" i="9"/>
  <c r="M280" i="9"/>
  <c r="N280" i="9"/>
  <c r="L280" i="9"/>
  <c r="N45" i="9"/>
  <c r="L45" i="9"/>
  <c r="M45" i="9"/>
  <c r="L179" i="9"/>
  <c r="N179" i="9"/>
  <c r="M179" i="9"/>
  <c r="L76" i="9"/>
  <c r="N76" i="9"/>
  <c r="M76" i="9"/>
  <c r="J33" i="9" a="1"/>
  <c r="J33" i="9" s="1"/>
  <c r="E33" i="9" a="1"/>
  <c r="E33" i="9" s="1"/>
  <c r="I33" i="9" a="1"/>
  <c r="I33" i="9" s="1"/>
  <c r="G33" i="9" a="1"/>
  <c r="G33" i="9" s="1"/>
  <c r="F33" i="9" a="1"/>
  <c r="F33" i="9" s="1"/>
  <c r="H33" i="9" a="1"/>
  <c r="H33" i="9" s="1"/>
  <c r="X554" i="9"/>
  <c r="Z554" i="9"/>
  <c r="AA554" i="9"/>
  <c r="X552" i="9"/>
  <c r="AA552" i="9"/>
  <c r="Z552" i="9"/>
  <c r="X547" i="9"/>
  <c r="Z547" i="9"/>
  <c r="AA547" i="9"/>
  <c r="N236" i="9"/>
  <c r="N234" i="9"/>
  <c r="N237" i="9"/>
  <c r="L175" i="9"/>
  <c r="N175" i="9"/>
  <c r="M175" i="9"/>
  <c r="N62" i="9"/>
  <c r="N51" i="9"/>
  <c r="L22" i="9"/>
  <c r="N22" i="9"/>
  <c r="M22" i="9"/>
  <c r="N107" i="9"/>
  <c r="M107" i="9"/>
  <c r="L107" i="9"/>
  <c r="L106" i="9"/>
  <c r="M106" i="9"/>
  <c r="N106" i="9"/>
  <c r="N72" i="9"/>
  <c r="M72" i="9"/>
  <c r="L72" i="9"/>
  <c r="H296" i="9" a="1"/>
  <c r="H296" i="9" s="1"/>
  <c r="G296" i="9" a="1"/>
  <c r="G296" i="9" s="1"/>
  <c r="J296" i="9" a="1"/>
  <c r="J296" i="9" s="1"/>
  <c r="I296" i="9" a="1"/>
  <c r="I296" i="9" s="1"/>
  <c r="F296" i="9" a="1"/>
  <c r="F296" i="9" s="1"/>
  <c r="E296" i="9" a="1"/>
  <c r="E296" i="9" s="1"/>
  <c r="M191" i="9"/>
  <c r="N191" i="9"/>
  <c r="L191" i="9"/>
  <c r="M192" i="9"/>
  <c r="L192" i="9"/>
  <c r="N192" i="9"/>
  <c r="N197" i="9"/>
  <c r="M197" i="9"/>
  <c r="L197" i="9"/>
  <c r="K198" i="9"/>
  <c r="L181" i="9"/>
  <c r="M181" i="9"/>
  <c r="N181" i="9"/>
  <c r="L44" i="9"/>
  <c r="M44" i="9"/>
  <c r="N44" i="9"/>
  <c r="M292" i="9"/>
  <c r="L292" i="9"/>
  <c r="N292" i="9"/>
  <c r="N290" i="9"/>
  <c r="L290" i="9"/>
  <c r="M290" i="9"/>
  <c r="L103" i="9"/>
  <c r="M103" i="9"/>
  <c r="N103" i="9"/>
  <c r="B40" i="1"/>
  <c r="A39" i="1"/>
  <c r="C99" i="20"/>
  <c r="D99" i="20" s="1"/>
  <c r="D98" i="20"/>
  <c r="C117" i="20"/>
  <c r="D116" i="20"/>
  <c r="C137" i="20"/>
  <c r="D136" i="20"/>
  <c r="C169" i="20"/>
  <c r="D168" i="20"/>
  <c r="C181" i="20"/>
  <c r="D180" i="20"/>
  <c r="AA342" i="9"/>
  <c r="AA340" i="9"/>
  <c r="X356" i="9"/>
  <c r="AA356" i="9"/>
  <c r="Z356" i="9"/>
  <c r="G350" i="9"/>
  <c r="X362" i="9"/>
  <c r="Z362" i="9"/>
  <c r="AA362" i="9"/>
  <c r="X363" i="9"/>
  <c r="AA363" i="9"/>
  <c r="Z363" i="9"/>
  <c r="X382" i="9"/>
  <c r="AA382" i="9"/>
  <c r="Z382" i="9"/>
  <c r="X390" i="9"/>
  <c r="AA390" i="9"/>
  <c r="Z390" i="9"/>
  <c r="X395" i="9"/>
  <c r="Z395" i="9"/>
  <c r="AA395" i="9"/>
  <c r="G347" i="9"/>
  <c r="AA423" i="9"/>
  <c r="AA419" i="9"/>
  <c r="X368" i="9"/>
  <c r="Z368" i="9"/>
  <c r="AA368" i="9"/>
  <c r="X367" i="9"/>
  <c r="AA367" i="9"/>
  <c r="Z367" i="9"/>
  <c r="X401" i="9"/>
  <c r="AA401" i="9"/>
  <c r="Z401" i="9"/>
  <c r="X406" i="9"/>
  <c r="Z406" i="9"/>
  <c r="AA406" i="9"/>
  <c r="X433" i="9"/>
  <c r="AA433" i="9"/>
  <c r="Z433" i="9"/>
  <c r="X427" i="9"/>
  <c r="AA427" i="9"/>
  <c r="Z427" i="9"/>
  <c r="Y427" i="9"/>
  <c r="Y428" i="9" s="1"/>
  <c r="Y429" i="9" s="1"/>
  <c r="Y430" i="9" s="1"/>
  <c r="Y431" i="9" s="1"/>
  <c r="Y432" i="9" s="1"/>
  <c r="Y433" i="9" s="1"/>
  <c r="Y434" i="9" s="1"/>
  <c r="Y435" i="9" s="1"/>
  <c r="Y436" i="9" s="1"/>
  <c r="AA441" i="9"/>
  <c r="AA414" i="9"/>
  <c r="AA415" i="9"/>
  <c r="AA409" i="9"/>
  <c r="X485" i="9"/>
  <c r="AA485" i="9"/>
  <c r="Z485" i="9"/>
  <c r="X490" i="9"/>
  <c r="AA490" i="9"/>
  <c r="Z490" i="9"/>
  <c r="X428" i="9"/>
  <c r="AA428" i="9"/>
  <c r="Z428" i="9"/>
  <c r="X447" i="9"/>
  <c r="AA447" i="9"/>
  <c r="Z447" i="9"/>
  <c r="Y447" i="9"/>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X452" i="9"/>
  <c r="Z452" i="9"/>
  <c r="AA452" i="9"/>
  <c r="Z458" i="9"/>
  <c r="AA458" i="9"/>
  <c r="AA466" i="9"/>
  <c r="AA461" i="9"/>
  <c r="X469" i="9"/>
  <c r="AA469" i="9"/>
  <c r="Z469" i="9"/>
  <c r="X476" i="9"/>
  <c r="Z476" i="9"/>
  <c r="AA476" i="9"/>
  <c r="X497" i="9"/>
  <c r="Z497" i="9"/>
  <c r="AA497" i="9"/>
  <c r="X500" i="9"/>
  <c r="Z500" i="9"/>
  <c r="AA500" i="9"/>
  <c r="X515" i="9"/>
  <c r="Z515" i="9"/>
  <c r="AA515" i="9"/>
  <c r="G488" i="9"/>
  <c r="AA519" i="9"/>
  <c r="AA524" i="9"/>
  <c r="X540" i="9"/>
  <c r="Z540" i="9"/>
  <c r="AA540" i="9"/>
  <c r="X580" i="9"/>
  <c r="Z580" i="9"/>
  <c r="AA580" i="9"/>
  <c r="X585" i="9"/>
  <c r="AA585" i="9"/>
  <c r="Z585" i="9"/>
  <c r="X610" i="9"/>
  <c r="AA610" i="9"/>
  <c r="Z610" i="9"/>
  <c r="X561" i="9"/>
  <c r="AA561" i="9"/>
  <c r="Z561" i="9"/>
  <c r="X566" i="9"/>
  <c r="AA566" i="9"/>
  <c r="Z566" i="9"/>
  <c r="X621" i="9"/>
  <c r="AA621" i="9"/>
  <c r="Z621" i="9"/>
  <c r="X576" i="9"/>
  <c r="AA576" i="9"/>
  <c r="Z576" i="9"/>
  <c r="X571" i="9"/>
  <c r="AA571" i="9"/>
  <c r="Z571" i="9"/>
  <c r="X623" i="9"/>
  <c r="AA623" i="9"/>
  <c r="Z623" i="9"/>
  <c r="M316" i="9"/>
  <c r="L316" i="9"/>
  <c r="N316" i="9"/>
  <c r="N311" i="9"/>
  <c r="L311" i="9"/>
  <c r="M311" i="9"/>
  <c r="N219" i="9"/>
  <c r="M299" i="9"/>
  <c r="N299" i="9"/>
  <c r="L299" i="9"/>
  <c r="N12" i="9"/>
  <c r="L12" i="9"/>
  <c r="M12" i="9"/>
  <c r="N207" i="9"/>
  <c r="K208" i="9"/>
  <c r="K209" i="9" s="1"/>
  <c r="K210" i="9" s="1"/>
  <c r="K211" i="9" s="1"/>
  <c r="K212" i="9" s="1"/>
  <c r="K213" i="9" s="1"/>
  <c r="K214" i="9" s="1"/>
  <c r="K215" i="9" s="1"/>
  <c r="K216" i="9" s="1"/>
  <c r="K217" i="9" s="1"/>
  <c r="L295" i="9"/>
  <c r="M295" i="9"/>
  <c r="N295" i="9"/>
  <c r="N47" i="9"/>
  <c r="M47" i="9"/>
  <c r="L47" i="9"/>
  <c r="N271" i="9"/>
  <c r="L271" i="9"/>
  <c r="M271" i="9"/>
  <c r="N274" i="9"/>
  <c r="L274" i="9"/>
  <c r="M274" i="9"/>
  <c r="L277" i="9"/>
  <c r="M277" i="9"/>
  <c r="N277" i="9"/>
  <c r="L211" i="9"/>
  <c r="M211" i="9"/>
  <c r="N211" i="9"/>
  <c r="M256" i="9"/>
  <c r="L256" i="9"/>
  <c r="N256" i="9"/>
  <c r="M285" i="9"/>
  <c r="L285" i="9"/>
  <c r="N285" i="9"/>
  <c r="M39" i="9"/>
  <c r="N39" i="9"/>
  <c r="L39" i="9"/>
  <c r="N156" i="9"/>
  <c r="M156" i="9"/>
  <c r="L156" i="9"/>
  <c r="L78" i="9"/>
  <c r="N78" i="9"/>
  <c r="M78" i="9"/>
  <c r="X550" i="9"/>
  <c r="Z550" i="9"/>
  <c r="AA550" i="9"/>
  <c r="X549" i="9"/>
  <c r="AA549" i="9"/>
  <c r="Z549" i="9"/>
  <c r="N230" i="9"/>
  <c r="N232" i="9"/>
  <c r="M169" i="9"/>
  <c r="N169" i="9"/>
  <c r="L169" i="9"/>
  <c r="K169" i="9"/>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N67" i="9"/>
  <c r="N55" i="9"/>
  <c r="L25" i="9"/>
  <c r="M25" i="9"/>
  <c r="N25" i="9"/>
  <c r="L102" i="9"/>
  <c r="M102" i="9"/>
  <c r="N102" i="9"/>
  <c r="N294" i="9"/>
  <c r="M294" i="9"/>
  <c r="L294" i="9"/>
  <c r="N183" i="9"/>
  <c r="L183" i="9"/>
  <c r="M183" i="9"/>
  <c r="M152" i="9"/>
  <c r="L152" i="9"/>
  <c r="N152" i="9"/>
  <c r="L74" i="9"/>
  <c r="M74" i="9"/>
  <c r="N74" i="9"/>
  <c r="F187" i="9" a="1"/>
  <c r="F187" i="9" s="1"/>
  <c r="E187" i="9" a="1"/>
  <c r="E187" i="9" s="1"/>
  <c r="J187" i="9" a="1"/>
  <c r="J187" i="9" s="1"/>
  <c r="I187" i="9" a="1"/>
  <c r="I187" i="9" s="1"/>
  <c r="H187" i="9" a="1"/>
  <c r="H187" i="9" s="1"/>
  <c r="G187" i="9" a="1"/>
  <c r="G187" i="9" s="1"/>
  <c r="F70" i="9" a="1"/>
  <c r="F70" i="9" s="1"/>
  <c r="J70" i="9" a="1"/>
  <c r="J70" i="9" s="1"/>
  <c r="G70" i="9" a="1"/>
  <c r="G70" i="9" s="1"/>
  <c r="E70" i="9" a="1"/>
  <c r="E70" i="9" s="1"/>
  <c r="H70" i="9" a="1"/>
  <c r="H70" i="9" s="1"/>
  <c r="I70" i="9" a="1"/>
  <c r="I70" i="9" s="1"/>
  <c r="X536" i="9"/>
  <c r="AA536" i="9"/>
  <c r="Z536" i="9"/>
  <c r="X527" i="9"/>
  <c r="AA527" i="9"/>
  <c r="Z527" i="9"/>
  <c r="Y527" i="9"/>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X533" i="9"/>
  <c r="Z533" i="9"/>
  <c r="AA533" i="9"/>
  <c r="X604" i="9"/>
  <c r="AA604" i="9"/>
  <c r="Z604" i="9"/>
  <c r="X602" i="9"/>
  <c r="Z602" i="9"/>
  <c r="AA602" i="9"/>
  <c r="X601" i="9"/>
  <c r="AA601" i="9"/>
  <c r="Z601" i="9"/>
  <c r="L188" i="9"/>
  <c r="M188" i="9"/>
  <c r="N188" i="9"/>
  <c r="N193" i="9"/>
  <c r="L193" i="9"/>
  <c r="M193" i="9"/>
  <c r="M196" i="9"/>
  <c r="N196" i="9"/>
  <c r="L196" i="9"/>
  <c r="N42" i="9"/>
  <c r="L42" i="9"/>
  <c r="M42" i="9"/>
  <c r="N289" i="9"/>
  <c r="L289" i="9"/>
  <c r="M289" i="9"/>
  <c r="M293" i="9"/>
  <c r="L293" i="9"/>
  <c r="N293" i="9"/>
  <c r="L104" i="9"/>
  <c r="M104" i="9"/>
  <c r="N104" i="9"/>
  <c r="H71" i="9" a="1"/>
  <c r="H71" i="9" s="1"/>
  <c r="F71" i="9" a="1"/>
  <c r="F71" i="9" s="1"/>
  <c r="I71" i="9" a="1"/>
  <c r="I71" i="9" s="1"/>
  <c r="J71" i="9" a="1"/>
  <c r="J71" i="9" s="1"/>
  <c r="G71" i="9" a="1"/>
  <c r="G71" i="9" s="1"/>
  <c r="E71" i="9" a="1"/>
  <c r="E71" i="9" s="1"/>
  <c r="J151" i="9" a="1"/>
  <c r="J151" i="9" s="1"/>
  <c r="H151" i="9" a="1"/>
  <c r="H151" i="9" s="1"/>
  <c r="I151" i="9" a="1"/>
  <c r="I151" i="9" s="1"/>
  <c r="E151" i="9" a="1"/>
  <c r="E151" i="9" s="1"/>
  <c r="G151" i="9" a="1"/>
  <c r="G151" i="9" s="1"/>
  <c r="F151" i="9" a="1"/>
  <c r="F151" i="9" s="1"/>
  <c r="B133" i="16" a="1"/>
  <c r="B133" i="16" s="1"/>
  <c r="C35" i="19" a="1"/>
  <c r="C35" i="19" s="1"/>
  <c r="C161" i="20"/>
  <c r="D160" i="20"/>
  <c r="X364" i="9"/>
  <c r="Z364" i="9"/>
  <c r="AA364" i="9"/>
  <c r="X357" i="9"/>
  <c r="Z357" i="9"/>
  <c r="AA357" i="9"/>
  <c r="X386" i="9"/>
  <c r="AA386" i="9"/>
  <c r="Z386" i="9"/>
  <c r="X380" i="9"/>
  <c r="AA380" i="9"/>
  <c r="Z380" i="9"/>
  <c r="X389" i="9"/>
  <c r="AA389" i="9"/>
  <c r="Z389" i="9"/>
  <c r="X504" i="9"/>
  <c r="AA504" i="9"/>
  <c r="Z504" i="9"/>
  <c r="AA523" i="9"/>
  <c r="X544" i="9"/>
  <c r="Z544" i="9"/>
  <c r="AA544" i="9"/>
  <c r="X584" i="9"/>
  <c r="AA584" i="9"/>
  <c r="Z584" i="9"/>
  <c r="N298" i="9"/>
  <c r="L298" i="9"/>
  <c r="M298" i="9"/>
  <c r="X530" i="9"/>
  <c r="Z530" i="9"/>
  <c r="AA530" i="9"/>
  <c r="X528" i="9"/>
  <c r="Z528" i="9"/>
  <c r="AA528" i="9"/>
  <c r="X600" i="9"/>
  <c r="Z600" i="9"/>
  <c r="AA600" i="9"/>
  <c r="X606" i="9"/>
  <c r="AA606" i="9"/>
  <c r="Z606" i="9"/>
  <c r="C113" i="20"/>
  <c r="D112" i="20"/>
  <c r="AA329" i="9"/>
  <c r="AA346" i="9"/>
  <c r="Y347" i="9"/>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AA339" i="9"/>
  <c r="X349" i="9"/>
  <c r="Z349" i="9"/>
  <c r="AA349" i="9"/>
  <c r="X405" i="9"/>
  <c r="Z405" i="9"/>
  <c r="AA405" i="9"/>
  <c r="X376" i="9"/>
  <c r="AA376" i="9"/>
  <c r="Z376" i="9"/>
  <c r="X455" i="9"/>
  <c r="AA455" i="9"/>
  <c r="Z455" i="9"/>
  <c r="X450" i="9"/>
  <c r="Z450" i="9"/>
  <c r="AA450" i="9"/>
  <c r="AA464" i="9"/>
  <c r="Z464" i="9"/>
  <c r="AA465" i="9"/>
  <c r="X470" i="9"/>
  <c r="AA470" i="9"/>
  <c r="Z470" i="9"/>
  <c r="X471" i="9"/>
  <c r="Z471" i="9"/>
  <c r="AA471" i="9"/>
  <c r="AA520" i="9"/>
  <c r="X582" i="9"/>
  <c r="Z582" i="9"/>
  <c r="AA582" i="9"/>
  <c r="M314" i="9"/>
  <c r="N314" i="9"/>
  <c r="L314" i="9"/>
  <c r="M317" i="9"/>
  <c r="L317" i="9"/>
  <c r="N317" i="9"/>
  <c r="N227" i="9"/>
  <c r="N18" i="9"/>
  <c r="L18" i="9"/>
  <c r="M18" i="9"/>
  <c r="N206" i="9"/>
  <c r="L178" i="9"/>
  <c r="M178" i="9"/>
  <c r="N178" i="9"/>
  <c r="I20" i="9" a="1"/>
  <c r="I20" i="9" s="1"/>
  <c r="G20" i="9" a="1"/>
  <c r="G20" i="9" s="1"/>
  <c r="J20" i="9" a="1"/>
  <c r="J20" i="9" s="1"/>
  <c r="F20" i="9" a="1"/>
  <c r="F20" i="9" s="1"/>
  <c r="H20" i="9" a="1"/>
  <c r="H20" i="9" s="1"/>
  <c r="E20" i="9" a="1"/>
  <c r="E20" i="9" s="1"/>
  <c r="F6" i="16" a="1"/>
  <c r="F6" i="16" s="1"/>
  <c r="F7" i="16" s="1" a="1"/>
  <c r="F7" i="16" s="1"/>
  <c r="C103" i="20"/>
  <c r="D102" i="20"/>
  <c r="C121" i="20"/>
  <c r="D120" i="20"/>
  <c r="C173" i="20"/>
  <c r="D172" i="20"/>
  <c r="Y328" i="9"/>
  <c r="Y329" i="9" s="1"/>
  <c r="AA328" i="9"/>
  <c r="AA341" i="9"/>
  <c r="Y337" i="9"/>
  <c r="Y338" i="9" s="1"/>
  <c r="AA337" i="9"/>
  <c r="AA338" i="9"/>
  <c r="X354" i="9"/>
  <c r="Z354" i="9"/>
  <c r="AA354" i="9"/>
  <c r="X352" i="9"/>
  <c r="AA352" i="9"/>
  <c r="Z352" i="9"/>
  <c r="X366" i="9"/>
  <c r="Z366" i="9"/>
  <c r="AA366" i="9"/>
  <c r="X359" i="9"/>
  <c r="AA359" i="9"/>
  <c r="Z359" i="9"/>
  <c r="X378" i="9"/>
  <c r="AA378" i="9"/>
  <c r="Z378" i="9"/>
  <c r="X391" i="9"/>
  <c r="Z391" i="9"/>
  <c r="AA391" i="9"/>
  <c r="AA426" i="9"/>
  <c r="AA422" i="9"/>
  <c r="X372" i="9"/>
  <c r="Z372" i="9"/>
  <c r="AA372" i="9"/>
  <c r="X370" i="9"/>
  <c r="AA370" i="9"/>
  <c r="Z370" i="9"/>
  <c r="X373" i="9"/>
  <c r="AA373" i="9"/>
  <c r="Z373" i="9"/>
  <c r="X403" i="9"/>
  <c r="Z403" i="9"/>
  <c r="AA403" i="9"/>
  <c r="X402" i="9"/>
  <c r="AA402" i="9"/>
  <c r="Z402" i="9"/>
  <c r="X430" i="9"/>
  <c r="Z430" i="9"/>
  <c r="AA430" i="9"/>
  <c r="AA446" i="9"/>
  <c r="AA444" i="9"/>
  <c r="AA408" i="9"/>
  <c r="AA411" i="9"/>
  <c r="X432" i="9"/>
  <c r="AA432" i="9"/>
  <c r="Z432" i="9"/>
  <c r="X482" i="9"/>
  <c r="AA482" i="9"/>
  <c r="Z482" i="9"/>
  <c r="AA439" i="9"/>
  <c r="X456" i="9"/>
  <c r="Z456" i="9"/>
  <c r="AA456" i="9"/>
  <c r="X449" i="9"/>
  <c r="Z449" i="9"/>
  <c r="AA449" i="9"/>
  <c r="AA462" i="9"/>
  <c r="AA463" i="9"/>
  <c r="AA457" i="9"/>
  <c r="X467" i="9"/>
  <c r="Z467" i="9"/>
  <c r="AA467" i="9"/>
  <c r="X472" i="9"/>
  <c r="AA472" i="9"/>
  <c r="Z472" i="9"/>
  <c r="X506" i="9"/>
  <c r="AA506" i="9"/>
  <c r="Z506" i="9"/>
  <c r="X511" i="9"/>
  <c r="Z511" i="9"/>
  <c r="AA511" i="9"/>
  <c r="AA521" i="9"/>
  <c r="X541" i="9"/>
  <c r="AA541" i="9"/>
  <c r="Z541" i="9"/>
  <c r="X586" i="9"/>
  <c r="AA586" i="9"/>
  <c r="Z586" i="9"/>
  <c r="X579" i="9"/>
  <c r="Z579" i="9"/>
  <c r="AA579" i="9"/>
  <c r="X581" i="9"/>
  <c r="AA581" i="9"/>
  <c r="Z581" i="9"/>
  <c r="X615" i="9"/>
  <c r="AA615" i="9"/>
  <c r="Z615" i="9"/>
  <c r="Y518" i="9"/>
  <c r="Z518" i="9" s="1"/>
  <c r="AA518" i="9"/>
  <c r="X559" i="9"/>
  <c r="Z559" i="9"/>
  <c r="AA559" i="9"/>
  <c r="X563" i="9"/>
  <c r="AA563" i="9"/>
  <c r="Z563" i="9"/>
  <c r="X562" i="9"/>
  <c r="Z562" i="9"/>
  <c r="AA562" i="9"/>
  <c r="X608" i="9"/>
  <c r="AA608" i="9"/>
  <c r="Z608" i="9"/>
  <c r="X624" i="9"/>
  <c r="Z624" i="9"/>
  <c r="AA624" i="9"/>
  <c r="X575" i="9"/>
  <c r="AA575" i="9"/>
  <c r="Z575" i="9"/>
  <c r="X568" i="9"/>
  <c r="AA568" i="9"/>
  <c r="Z568" i="9"/>
  <c r="X622" i="9"/>
  <c r="AA622" i="9"/>
  <c r="Z622" i="9"/>
  <c r="X619" i="9"/>
  <c r="Z619" i="9"/>
  <c r="AA619" i="9"/>
  <c r="M310" i="9"/>
  <c r="L310" i="9"/>
  <c r="N310" i="9"/>
  <c r="L313" i="9"/>
  <c r="M313" i="9"/>
  <c r="N313" i="9"/>
  <c r="N312" i="9"/>
  <c r="M312" i="9"/>
  <c r="L312" i="9"/>
  <c r="N225" i="9"/>
  <c r="L307" i="9"/>
  <c r="M307" i="9"/>
  <c r="N307" i="9"/>
  <c r="L9" i="9"/>
  <c r="N9" i="9"/>
  <c r="M9" i="9"/>
  <c r="K9" i="9"/>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N201" i="9"/>
  <c r="M184" i="9"/>
  <c r="L184" i="9"/>
  <c r="N184" i="9"/>
  <c r="N157" i="9"/>
  <c r="L157" i="9"/>
  <c r="M157" i="9"/>
  <c r="L268" i="9"/>
  <c r="N268" i="9"/>
  <c r="M268" i="9"/>
  <c r="L275" i="9"/>
  <c r="N275" i="9"/>
  <c r="M275" i="9"/>
  <c r="L213" i="9"/>
  <c r="N213" i="9"/>
  <c r="M213" i="9"/>
  <c r="N248" i="9"/>
  <c r="L248" i="9"/>
  <c r="M248" i="9"/>
  <c r="K248" i="9"/>
  <c r="K249" i="9" s="1"/>
  <c r="K250" i="9" s="1"/>
  <c r="K251" i="9" s="1"/>
  <c r="K252" i="9" s="1"/>
  <c r="K253" i="9" s="1"/>
  <c r="K254" i="9" s="1"/>
  <c r="K255" i="9" s="1"/>
  <c r="K256" i="9" s="1"/>
  <c r="K257" i="9" s="1"/>
  <c r="M158" i="9"/>
  <c r="L158" i="9"/>
  <c r="N158" i="9"/>
  <c r="L73" i="9"/>
  <c r="M73" i="9"/>
  <c r="N73" i="9"/>
  <c r="X553" i="9"/>
  <c r="AA553" i="9"/>
  <c r="Z553" i="9"/>
  <c r="X555" i="9"/>
  <c r="AA555" i="9"/>
  <c r="Z555" i="9"/>
  <c r="N228" i="9"/>
  <c r="K228" i="9"/>
  <c r="L228" i="9" s="1"/>
  <c r="N233" i="9"/>
  <c r="N176" i="9"/>
  <c r="M176" i="9"/>
  <c r="L176" i="9"/>
  <c r="N238" i="9"/>
  <c r="K238" i="9"/>
  <c r="L238" i="9" s="1"/>
  <c r="N57" i="9"/>
  <c r="N19" i="9"/>
  <c r="M19" i="9"/>
  <c r="L19" i="9"/>
  <c r="N154" i="9"/>
  <c r="M154" i="9"/>
  <c r="L154" i="9"/>
  <c r="M69" i="9"/>
  <c r="N69" i="9"/>
  <c r="L69" i="9"/>
  <c r="K69" i="9"/>
  <c r="K70" i="9" s="1"/>
  <c r="K71" i="9" s="1"/>
  <c r="K72" i="9" s="1"/>
  <c r="K73" i="9" s="1"/>
  <c r="K74" i="9" s="1"/>
  <c r="K75" i="9" s="1"/>
  <c r="K76" i="9" s="1"/>
  <c r="K77" i="9" s="1"/>
  <c r="K78" i="9" s="1"/>
  <c r="H279" i="9" a="1"/>
  <c r="H279" i="9" s="1"/>
  <c r="F279" i="9" a="1"/>
  <c r="F279" i="9" s="1"/>
  <c r="J279" i="9" a="1"/>
  <c r="J279" i="9" s="1"/>
  <c r="G279" i="9" a="1"/>
  <c r="G279" i="9" s="1"/>
  <c r="E279" i="9" a="1"/>
  <c r="E279" i="9" s="1"/>
  <c r="I279" i="9" a="1"/>
  <c r="I279" i="9" s="1"/>
  <c r="J155" i="9" a="1"/>
  <c r="J155" i="9" s="1"/>
  <c r="E155" i="9" a="1"/>
  <c r="E155" i="9" s="1"/>
  <c r="G155" i="9" a="1"/>
  <c r="G155" i="9" s="1"/>
  <c r="I155" i="9" a="1"/>
  <c r="I155" i="9" s="1"/>
  <c r="H155" i="9" a="1"/>
  <c r="H155" i="9" s="1"/>
  <c r="F155" i="9" a="1"/>
  <c r="F155" i="9" s="1"/>
  <c r="X532" i="9"/>
  <c r="AA532" i="9"/>
  <c r="Z532" i="9"/>
  <c r="X534" i="9"/>
  <c r="AA534" i="9"/>
  <c r="Z534" i="9"/>
  <c r="X529" i="9"/>
  <c r="Z529" i="9"/>
  <c r="AA529" i="9"/>
  <c r="X603" i="9"/>
  <c r="AA603" i="9"/>
  <c r="Z603" i="9"/>
  <c r="X598" i="9"/>
  <c r="Z598" i="9"/>
  <c r="AA598" i="9"/>
  <c r="X597" i="9"/>
  <c r="AA597" i="9"/>
  <c r="Z597" i="9"/>
  <c r="M189" i="9"/>
  <c r="N189" i="9"/>
  <c r="L189" i="9"/>
  <c r="M194" i="9"/>
  <c r="L194" i="9"/>
  <c r="N194" i="9"/>
  <c r="N186" i="9"/>
  <c r="L186" i="9"/>
  <c r="M186" i="9"/>
  <c r="N48" i="9"/>
  <c r="L48" i="9"/>
  <c r="M48" i="9"/>
  <c r="K49" i="9"/>
  <c r="L49" i="9" s="1"/>
  <c r="N291" i="9"/>
  <c r="M291" i="9"/>
  <c r="L291" i="9"/>
  <c r="N108" i="9"/>
  <c r="M108" i="9"/>
  <c r="L108" i="9"/>
  <c r="M100" i="9"/>
  <c r="L100" i="9"/>
  <c r="N100" i="9"/>
  <c r="C7" i="19" a="1"/>
  <c r="C7" i="19" s="1"/>
  <c r="C8" i="19" s="1" a="1"/>
  <c r="C8" i="19" s="1"/>
  <c r="C109" i="20"/>
  <c r="D108" i="20"/>
  <c r="C153" i="20"/>
  <c r="D152" i="20"/>
  <c r="AA333" i="9"/>
  <c r="AA344" i="9"/>
  <c r="AA345" i="9"/>
  <c r="X351" i="9"/>
  <c r="Z351" i="9"/>
  <c r="AA351" i="9"/>
  <c r="X348" i="9"/>
  <c r="AA348" i="9"/>
  <c r="Z348" i="9"/>
  <c r="X360" i="9"/>
  <c r="AA360" i="9"/>
  <c r="Z360" i="9"/>
  <c r="X384" i="9"/>
  <c r="Z384" i="9"/>
  <c r="AA384" i="9"/>
  <c r="X393" i="9"/>
  <c r="Z393" i="9"/>
  <c r="AA393" i="9"/>
  <c r="X387" i="9"/>
  <c r="AA387" i="9"/>
  <c r="Z387" i="9"/>
  <c r="AA421" i="9"/>
  <c r="Y418" i="9"/>
  <c r="Y419" i="9" s="1"/>
  <c r="AA418" i="9"/>
  <c r="X374" i="9"/>
  <c r="Z374" i="9"/>
  <c r="AA374" i="9"/>
  <c r="X375" i="9"/>
  <c r="AA375" i="9"/>
  <c r="Z375" i="9"/>
  <c r="X369" i="9"/>
  <c r="Z369" i="9"/>
  <c r="AA369" i="9"/>
  <c r="X404" i="9"/>
  <c r="Z404" i="9"/>
  <c r="AA404" i="9"/>
  <c r="X398" i="9"/>
  <c r="Z398" i="9"/>
  <c r="AA398" i="9"/>
  <c r="X434" i="9"/>
  <c r="Z434" i="9"/>
  <c r="AA434" i="9"/>
  <c r="X435" i="9"/>
  <c r="AA435" i="9"/>
  <c r="Z435" i="9"/>
  <c r="AA438" i="9"/>
  <c r="AA440" i="9"/>
  <c r="X493" i="9"/>
  <c r="AA493" i="9"/>
  <c r="Z493" i="9"/>
  <c r="AA412" i="9"/>
  <c r="Y407" i="9"/>
  <c r="Z407" i="9" s="1"/>
  <c r="AA407" i="9"/>
  <c r="AA442" i="9"/>
  <c r="X483" i="9"/>
  <c r="AA483" i="9"/>
  <c r="Z483" i="9"/>
  <c r="X453" i="9"/>
  <c r="Z453" i="9"/>
  <c r="AA453" i="9"/>
  <c r="X454" i="9"/>
  <c r="Z454" i="9"/>
  <c r="AA454" i="9"/>
  <c r="AA459" i="9"/>
  <c r="AA460" i="9"/>
  <c r="X473" i="9"/>
  <c r="AA473" i="9"/>
  <c r="Z473" i="9"/>
  <c r="X474" i="9"/>
  <c r="Z474" i="9"/>
  <c r="AA474" i="9"/>
  <c r="X468" i="9"/>
  <c r="AA468" i="9"/>
  <c r="Z468" i="9"/>
  <c r="X503" i="9"/>
  <c r="AA503" i="9"/>
  <c r="Z503" i="9"/>
  <c r="G498" i="9"/>
  <c r="X507" i="9"/>
  <c r="Z507" i="9"/>
  <c r="AA507" i="9"/>
  <c r="AA522" i="9"/>
  <c r="X538" i="9"/>
  <c r="Z538" i="9"/>
  <c r="AA538" i="9"/>
  <c r="X583" i="9"/>
  <c r="AA583" i="9"/>
  <c r="Z583" i="9"/>
  <c r="X578" i="9"/>
  <c r="Z578" i="9"/>
  <c r="AA578" i="9"/>
  <c r="X577" i="9"/>
  <c r="Z577" i="9"/>
  <c r="AA577" i="9"/>
  <c r="X611" i="9"/>
  <c r="AA611" i="9"/>
  <c r="Z611" i="9"/>
  <c r="AA525" i="9"/>
  <c r="X565" i="9"/>
  <c r="Z565" i="9"/>
  <c r="AA565" i="9"/>
  <c r="X560" i="9"/>
  <c r="AA560" i="9"/>
  <c r="Z560" i="9"/>
  <c r="X558" i="9"/>
  <c r="Z558" i="9"/>
  <c r="AA558" i="9"/>
  <c r="X614" i="9"/>
  <c r="Z614" i="9"/>
  <c r="AA614" i="9"/>
  <c r="E154" i="5"/>
  <c r="Q97" i="21" a="1"/>
  <c r="Q97" i="21" s="1"/>
  <c r="X542" i="9"/>
  <c r="AA542" i="9"/>
  <c r="Z542" i="9"/>
  <c r="X572" i="9"/>
  <c r="AA572" i="9"/>
  <c r="Z572" i="9"/>
  <c r="X573" i="9"/>
  <c r="AA573" i="9"/>
  <c r="Z573" i="9"/>
  <c r="X625" i="9"/>
  <c r="Z625" i="9"/>
  <c r="AA625" i="9"/>
  <c r="G567" i="9"/>
  <c r="X612" i="9"/>
  <c r="AA612" i="9"/>
  <c r="Z612" i="9"/>
  <c r="L315" i="9"/>
  <c r="M315" i="9"/>
  <c r="N315" i="9"/>
  <c r="M308" i="9"/>
  <c r="N308" i="9"/>
  <c r="L308" i="9"/>
  <c r="M309" i="9"/>
  <c r="L309" i="9"/>
  <c r="N309" i="9"/>
  <c r="N303" i="9"/>
  <c r="L303" i="9"/>
  <c r="M303" i="9"/>
  <c r="L301" i="9"/>
  <c r="N301" i="9"/>
  <c r="M301" i="9"/>
  <c r="L17" i="9"/>
  <c r="M17" i="9"/>
  <c r="N17" i="9"/>
  <c r="N205" i="9"/>
  <c r="N46" i="9"/>
  <c r="M46" i="9"/>
  <c r="L46" i="9"/>
  <c r="M185" i="9"/>
  <c r="N185" i="9"/>
  <c r="L185" i="9"/>
  <c r="M77" i="9"/>
  <c r="L77" i="9"/>
  <c r="N77" i="9"/>
  <c r="N276" i="9"/>
  <c r="M276" i="9"/>
  <c r="L276" i="9"/>
  <c r="N272" i="9"/>
  <c r="M272" i="9"/>
  <c r="L272" i="9"/>
  <c r="N217" i="9"/>
  <c r="L217" i="9"/>
  <c r="M217" i="9"/>
  <c r="K218" i="9"/>
  <c r="L218" i="9" s="1"/>
  <c r="M249" i="9"/>
  <c r="L249" i="9"/>
  <c r="N249" i="9"/>
  <c r="N297" i="9"/>
  <c r="M297" i="9"/>
  <c r="L297" i="9"/>
  <c r="M153" i="9"/>
  <c r="L153" i="9"/>
  <c r="N153" i="9"/>
  <c r="E129" i="9" a="1"/>
  <c r="E129" i="9" s="1"/>
  <c r="F129" i="9" a="1"/>
  <c r="F129" i="9" s="1"/>
  <c r="G129" i="9" a="1"/>
  <c r="G129" i="9" s="1"/>
  <c r="I129" i="9" a="1"/>
  <c r="I129" i="9" s="1"/>
  <c r="H129" i="9" a="1"/>
  <c r="H129" i="9" s="1"/>
  <c r="J129" i="9" a="1"/>
  <c r="J129" i="9" s="1"/>
  <c r="J150" i="9" a="1"/>
  <c r="J150" i="9" s="1"/>
  <c r="H150" i="9" a="1"/>
  <c r="H150" i="9" s="1"/>
  <c r="F150" i="9" a="1"/>
  <c r="F150" i="9" s="1"/>
  <c r="X556" i="9"/>
  <c r="AA556" i="9"/>
  <c r="Z556" i="9"/>
  <c r="X548" i="9"/>
  <c r="AA548" i="9"/>
  <c r="Z548" i="9"/>
  <c r="X551" i="9"/>
  <c r="Z551" i="9"/>
  <c r="AA551" i="9"/>
  <c r="N235" i="9"/>
  <c r="N229" i="9"/>
  <c r="N231" i="9"/>
  <c r="N66" i="9"/>
  <c r="N245" i="9"/>
  <c r="N50" i="9"/>
  <c r="L23" i="9"/>
  <c r="N23" i="9"/>
  <c r="M23" i="9"/>
  <c r="M101" i="9"/>
  <c r="N101" i="9"/>
  <c r="L101" i="9"/>
  <c r="M43" i="9"/>
  <c r="L43" i="9"/>
  <c r="N43" i="9"/>
  <c r="N149" i="9"/>
  <c r="M149" i="9"/>
  <c r="L149" i="9"/>
  <c r="X535" i="9"/>
  <c r="AA535" i="9"/>
  <c r="Z535" i="9"/>
  <c r="X531" i="9"/>
  <c r="AA531" i="9"/>
  <c r="Z531" i="9"/>
  <c r="X599" i="9"/>
  <c r="AA599" i="9"/>
  <c r="Z599" i="9"/>
  <c r="X605" i="9"/>
  <c r="AA605" i="9"/>
  <c r="Z605" i="9"/>
  <c r="D28" i="20"/>
  <c r="C29" i="20"/>
  <c r="L190" i="9"/>
  <c r="N190" i="9"/>
  <c r="M190" i="9"/>
  <c r="M195" i="9"/>
  <c r="N195" i="9"/>
  <c r="L195" i="9"/>
  <c r="L182" i="9"/>
  <c r="N182" i="9"/>
  <c r="M182" i="9"/>
  <c r="N41" i="9"/>
  <c r="M41" i="9"/>
  <c r="L41" i="9"/>
  <c r="N288" i="9"/>
  <c r="M288" i="9"/>
  <c r="L288" i="9"/>
  <c r="M105" i="9"/>
  <c r="L105" i="9"/>
  <c r="N105" i="9"/>
  <c r="C55" i="20"/>
  <c r="D55" i="20" s="1"/>
  <c r="D54" i="20"/>
  <c r="F34" i="16" a="1"/>
  <c r="F34" i="16" s="1"/>
  <c r="E8" i="9" a="1"/>
  <c r="E8" i="9" s="1"/>
  <c r="F8" i="9" a="1"/>
  <c r="F8" i="9" s="1"/>
  <c r="I8" i="9" a="1"/>
  <c r="I8" i="9" s="1"/>
  <c r="G8" i="9" a="1"/>
  <c r="G8" i="9" s="1"/>
  <c r="J8" i="9" a="1"/>
  <c r="J8" i="9" s="1"/>
  <c r="H8" i="9" a="1"/>
  <c r="H8" i="9" s="1"/>
  <c r="E168" i="9" l="1" a="1"/>
  <c r="E168" i="9" s="1"/>
  <c r="G168" i="9" a="1"/>
  <c r="G168" i="9" s="1"/>
  <c r="H168" i="9" a="1"/>
  <c r="H168" i="9" s="1"/>
  <c r="F168" i="9" a="1"/>
  <c r="F168" i="9" s="1"/>
  <c r="I168" i="9" a="1"/>
  <c r="I168" i="9" s="1"/>
  <c r="J168" i="9" a="1"/>
  <c r="J168" i="9" s="1"/>
  <c r="H14" i="9" a="1"/>
  <c r="H14" i="9" s="1"/>
  <c r="J14" i="9" a="1"/>
  <c r="J14" i="9" s="1"/>
  <c r="E14" i="9" a="1"/>
  <c r="E14" i="9" s="1"/>
  <c r="G14" i="9" a="1"/>
  <c r="G14" i="9" s="1"/>
  <c r="F14" i="9" a="1"/>
  <c r="F14" i="9" s="1"/>
  <c r="I14" i="9" a="1"/>
  <c r="I14" i="9" s="1"/>
  <c r="F177" i="9" a="1"/>
  <c r="F177" i="9" s="1"/>
  <c r="I177" i="9" a="1"/>
  <c r="I177" i="9" s="1"/>
  <c r="H177" i="9" a="1"/>
  <c r="H177" i="9" s="1"/>
  <c r="G177" i="9" a="1"/>
  <c r="G177" i="9" s="1"/>
  <c r="J177" i="9" a="1"/>
  <c r="J177" i="9" s="1"/>
  <c r="E177" i="9" a="1"/>
  <c r="E177" i="9" s="1"/>
  <c r="G150" i="9" a="1"/>
  <c r="G150" i="9" s="1"/>
  <c r="F170" i="9" a="1"/>
  <c r="F170" i="9" s="1"/>
  <c r="E170" i="9" a="1"/>
  <c r="E170" i="9" s="1"/>
  <c r="I170" i="9" a="1"/>
  <c r="I170" i="9" s="1"/>
  <c r="G170" i="9" a="1"/>
  <c r="G170" i="9" s="1"/>
  <c r="H170" i="9" a="1"/>
  <c r="H170" i="9" s="1"/>
  <c r="J170" i="9" a="1"/>
  <c r="J170" i="9" s="1"/>
  <c r="E27" i="9" a="1"/>
  <c r="E27" i="9" s="1"/>
  <c r="G27" i="9" a="1"/>
  <c r="G27" i="9" s="1"/>
  <c r="H27" i="9" a="1"/>
  <c r="H27" i="9" s="1"/>
  <c r="I27" i="9" a="1"/>
  <c r="I27" i="9" s="1"/>
  <c r="J27" i="9" a="1"/>
  <c r="J27" i="9" s="1"/>
  <c r="F27" i="9" a="1"/>
  <c r="F27" i="9" s="1"/>
  <c r="B595" i="9"/>
  <c r="B588" i="9"/>
  <c r="B590" i="9"/>
  <c r="B592" i="9"/>
  <c r="B596" i="9"/>
  <c r="B587" i="9"/>
  <c r="B591" i="9"/>
  <c r="B589" i="9"/>
  <c r="B594" i="9"/>
  <c r="B593" i="9"/>
  <c r="G210" i="9" a="1"/>
  <c r="G210" i="9" s="1"/>
  <c r="I210" i="9" a="1"/>
  <c r="I210" i="9" s="1"/>
  <c r="F210" i="9" a="1"/>
  <c r="F210" i="9" s="1"/>
  <c r="J210" i="9" a="1"/>
  <c r="J210" i="9" s="1"/>
  <c r="E210" i="9" a="1"/>
  <c r="E210" i="9" s="1"/>
  <c r="H210" i="9" a="1"/>
  <c r="H210" i="9" s="1"/>
  <c r="C39" i="20"/>
  <c r="D38" i="20"/>
  <c r="B91" i="9"/>
  <c r="B97" i="9"/>
  <c r="B98" i="9"/>
  <c r="B92" i="9"/>
  <c r="B94" i="9"/>
  <c r="B90" i="9"/>
  <c r="B89" i="9"/>
  <c r="B96" i="9"/>
  <c r="B95" i="9"/>
  <c r="B93" i="9"/>
  <c r="B121" i="9"/>
  <c r="B125" i="9"/>
  <c r="B124" i="9"/>
  <c r="B123" i="9"/>
  <c r="B122" i="9"/>
  <c r="B119" i="9"/>
  <c r="B120" i="9"/>
  <c r="B126" i="9"/>
  <c r="B128" i="9"/>
  <c r="B127" i="9"/>
  <c r="Z418" i="9"/>
  <c r="H214" i="9" a="1"/>
  <c r="H214" i="9" s="1"/>
  <c r="I214" i="9" a="1"/>
  <c r="I214" i="9" s="1"/>
  <c r="J214" i="9" a="1"/>
  <c r="J214" i="9" s="1"/>
  <c r="E214" i="9" a="1"/>
  <c r="E214" i="9" s="1"/>
  <c r="G214" i="9" a="1"/>
  <c r="G214" i="9" s="1"/>
  <c r="F214" i="9" a="1"/>
  <c r="F214" i="9" s="1"/>
  <c r="G30" i="9" a="1"/>
  <c r="G30" i="9" s="1"/>
  <c r="H30" i="9" a="1"/>
  <c r="H30" i="9" s="1"/>
  <c r="I30" i="9" a="1"/>
  <c r="I30" i="9" s="1"/>
  <c r="J30" i="9" a="1"/>
  <c r="J30" i="9" s="1"/>
  <c r="E30" i="9" a="1"/>
  <c r="E30" i="9" s="1"/>
  <c r="F30" i="9" a="1"/>
  <c r="F30" i="9" s="1"/>
  <c r="G502" i="9"/>
  <c r="Z337" i="9"/>
  <c r="Z457" i="9"/>
  <c r="Z328" i="9"/>
  <c r="Z466" i="9"/>
  <c r="Z460" i="9"/>
  <c r="Z459" i="9"/>
  <c r="Z461" i="9"/>
  <c r="Y438" i="9"/>
  <c r="Y439" i="9" s="1"/>
  <c r="Z463" i="9"/>
  <c r="Z462" i="9"/>
  <c r="Z465" i="9"/>
  <c r="C21" i="20"/>
  <c r="D20" i="20"/>
  <c r="E180" i="9" a="1"/>
  <c r="E180" i="9" s="1"/>
  <c r="H180" i="9" a="1"/>
  <c r="H180" i="9" s="1"/>
  <c r="J180" i="9" a="1"/>
  <c r="J180" i="9" s="1"/>
  <c r="F180" i="9" a="1"/>
  <c r="F180" i="9" s="1"/>
  <c r="G180" i="9" a="1"/>
  <c r="G180" i="9" s="1"/>
  <c r="I180" i="9" a="1"/>
  <c r="I180" i="9" s="1"/>
  <c r="K60" i="9"/>
  <c r="L59" i="9"/>
  <c r="U484" i="9" a="1"/>
  <c r="U484" i="9" s="1"/>
  <c r="I484" i="9" a="1"/>
  <c r="I484" i="9" s="1"/>
  <c r="J484" i="9" a="1"/>
  <c r="J484" i="9" s="1"/>
  <c r="H484" i="9" a="1"/>
  <c r="H484" i="9" s="1"/>
  <c r="V484" i="9" a="1"/>
  <c r="V484" i="9" s="1"/>
  <c r="F484" i="9" a="1"/>
  <c r="F484" i="9" s="1"/>
  <c r="E484" i="9" a="1"/>
  <c r="E484" i="9" s="1"/>
  <c r="I287" i="9" a="1"/>
  <c r="I287" i="9" s="1"/>
  <c r="E287" i="9" a="1"/>
  <c r="E287" i="9" s="1"/>
  <c r="G287" i="9" a="1"/>
  <c r="G287" i="9" s="1"/>
  <c r="F287" i="9" a="1"/>
  <c r="F287" i="9" s="1"/>
  <c r="H287" i="9" a="1"/>
  <c r="H287" i="9" s="1"/>
  <c r="J287" i="9" a="1"/>
  <c r="J287" i="9" s="1"/>
  <c r="J281" i="9" a="1"/>
  <c r="J281" i="9" s="1"/>
  <c r="H281" i="9" a="1"/>
  <c r="H281" i="9" s="1"/>
  <c r="I281" i="9" a="1"/>
  <c r="I281" i="9" s="1"/>
  <c r="F281" i="9" a="1"/>
  <c r="F281" i="9" s="1"/>
  <c r="G281" i="9" a="1"/>
  <c r="G281" i="9" s="1"/>
  <c r="E281" i="9" a="1"/>
  <c r="E281" i="9" s="1"/>
  <c r="E282" i="9" a="1"/>
  <c r="E282" i="9" s="1"/>
  <c r="F282" i="9" a="1"/>
  <c r="F282" i="9" s="1"/>
  <c r="J282" i="9" a="1"/>
  <c r="J282" i="9" s="1"/>
  <c r="G282" i="9" a="1"/>
  <c r="G282" i="9" s="1"/>
  <c r="H282" i="9" a="1"/>
  <c r="H282" i="9" s="1"/>
  <c r="I282" i="9" a="1"/>
  <c r="I282" i="9" s="1"/>
  <c r="J477" i="9" a="1"/>
  <c r="J477" i="9" s="1"/>
  <c r="V477" i="9" a="1"/>
  <c r="V477" i="9" s="1"/>
  <c r="I477" i="9" a="1"/>
  <c r="I477" i="9" s="1"/>
  <c r="U477" i="9" a="1"/>
  <c r="U477" i="9" s="1"/>
  <c r="H477" i="9" a="1"/>
  <c r="H477" i="9" s="1"/>
  <c r="E477" i="9" a="1"/>
  <c r="E477" i="9" s="1"/>
  <c r="F477" i="9" a="1"/>
  <c r="F477" i="9" s="1"/>
  <c r="K50" i="9"/>
  <c r="F355" i="9" a="1"/>
  <c r="F355" i="9" s="1"/>
  <c r="J355" i="9" a="1"/>
  <c r="J355" i="9" s="1"/>
  <c r="U355" i="9" a="1"/>
  <c r="U355" i="9" s="1"/>
  <c r="H355" i="9" a="1"/>
  <c r="H355" i="9" s="1"/>
  <c r="V355" i="9" a="1"/>
  <c r="V355" i="9" s="1"/>
  <c r="I355" i="9" a="1"/>
  <c r="I355" i="9" s="1"/>
  <c r="E355" i="9" a="1"/>
  <c r="E355" i="9" s="1"/>
  <c r="F283" i="9" a="1"/>
  <c r="F283" i="9" s="1"/>
  <c r="G283" i="9" a="1"/>
  <c r="G283" i="9" s="1"/>
  <c r="I283" i="9" a="1"/>
  <c r="I283" i="9" s="1"/>
  <c r="E283" i="9" a="1"/>
  <c r="E283" i="9" s="1"/>
  <c r="J283" i="9" a="1"/>
  <c r="J283" i="9" s="1"/>
  <c r="H283" i="9" a="1"/>
  <c r="H283" i="9" s="1"/>
  <c r="B1628" i="19"/>
  <c r="A1629" i="19" a="1"/>
  <c r="A1629" i="19" s="1"/>
  <c r="B1629" i="19" s="1"/>
  <c r="Z338" i="9"/>
  <c r="Y339" i="9"/>
  <c r="Y340" i="9" s="1"/>
  <c r="Y341" i="9" s="1"/>
  <c r="Y330" i="9"/>
  <c r="Z329" i="9"/>
  <c r="B112" i="9"/>
  <c r="B114" i="9"/>
  <c r="B109" i="9"/>
  <c r="B111" i="9"/>
  <c r="B113" i="9"/>
  <c r="B118" i="9"/>
  <c r="B116" i="9"/>
  <c r="B110" i="9"/>
  <c r="B115" i="9"/>
  <c r="B117" i="9"/>
  <c r="E286" i="9" a="1"/>
  <c r="E286" i="9" s="1"/>
  <c r="J286" i="9" a="1"/>
  <c r="J286" i="9" s="1"/>
  <c r="H286" i="9" a="1"/>
  <c r="H286" i="9" s="1"/>
  <c r="F286" i="9" a="1"/>
  <c r="F286" i="9" s="1"/>
  <c r="I286" i="9" a="1"/>
  <c r="I286" i="9" s="1"/>
  <c r="G286" i="9" a="1"/>
  <c r="G286" i="9" s="1"/>
  <c r="H543" i="9" a="1"/>
  <c r="H543" i="9" s="1"/>
  <c r="U543" i="9" a="1"/>
  <c r="U543" i="9" s="1"/>
  <c r="V543" i="9" a="1"/>
  <c r="V543" i="9" s="1"/>
  <c r="J543" i="9" a="1"/>
  <c r="J543" i="9" s="1"/>
  <c r="I543" i="9" a="1"/>
  <c r="I543" i="9" s="1"/>
  <c r="E543" i="9" a="1"/>
  <c r="E543" i="9" s="1"/>
  <c r="F543" i="9" a="1"/>
  <c r="F543" i="9" s="1"/>
  <c r="I510" i="9" a="1"/>
  <c r="I510" i="9" s="1"/>
  <c r="H510" i="9" a="1"/>
  <c r="H510" i="9" s="1"/>
  <c r="U510" i="9" a="1"/>
  <c r="U510" i="9" s="1"/>
  <c r="V510" i="9" a="1"/>
  <c r="V510" i="9" s="1"/>
  <c r="J510" i="9" a="1"/>
  <c r="J510" i="9" s="1"/>
  <c r="E510" i="9" a="1"/>
  <c r="E510" i="9" s="1"/>
  <c r="F510" i="9" a="1"/>
  <c r="F510" i="9" s="1"/>
  <c r="F478" i="9" a="1"/>
  <c r="F478" i="9" s="1"/>
  <c r="E478" i="9" a="1"/>
  <c r="E478" i="9" s="1"/>
  <c r="U478" i="9" a="1"/>
  <c r="U478" i="9" s="1"/>
  <c r="V478" i="9" a="1"/>
  <c r="V478" i="9" s="1"/>
  <c r="H478" i="9" a="1"/>
  <c r="H478" i="9" s="1"/>
  <c r="J478" i="9" a="1"/>
  <c r="J478" i="9" s="1"/>
  <c r="I478" i="9" a="1"/>
  <c r="I478" i="9" s="1"/>
  <c r="E616" i="9" a="1"/>
  <c r="E616" i="9" s="1"/>
  <c r="H616" i="9" a="1"/>
  <c r="H616" i="9" s="1"/>
  <c r="I616" i="9" a="1"/>
  <c r="I616" i="9" s="1"/>
  <c r="V616" i="9" a="1"/>
  <c r="V616" i="9" s="1"/>
  <c r="J616" i="9" a="1"/>
  <c r="J616" i="9" s="1"/>
  <c r="U616" i="9" a="1"/>
  <c r="U616" i="9" s="1"/>
  <c r="F616" i="9" a="1"/>
  <c r="F616" i="9" s="1"/>
  <c r="F31" i="9" a="1"/>
  <c r="F31" i="9" s="1"/>
  <c r="G31" i="9" a="1"/>
  <c r="G31" i="9" s="1"/>
  <c r="J31" i="9" a="1"/>
  <c r="J31" i="9" s="1"/>
  <c r="H31" i="9" a="1"/>
  <c r="H31" i="9" s="1"/>
  <c r="E31" i="9" a="1"/>
  <c r="E31" i="9" s="1"/>
  <c r="I31" i="9" a="1"/>
  <c r="I31" i="9" s="1"/>
  <c r="B85" i="9"/>
  <c r="B84" i="9"/>
  <c r="B82" i="9"/>
  <c r="B86" i="9"/>
  <c r="B81" i="9"/>
  <c r="B88" i="9"/>
  <c r="B83" i="9"/>
  <c r="B87" i="9"/>
  <c r="B80" i="9"/>
  <c r="B79" i="9"/>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F545" i="9" a="1"/>
  <c r="F545" i="9" s="1"/>
  <c r="J545" i="9" a="1"/>
  <c r="J545" i="9" s="1"/>
  <c r="I545" i="9" a="1"/>
  <c r="I545" i="9" s="1"/>
  <c r="V545" i="9" a="1"/>
  <c r="V545" i="9" s="1"/>
  <c r="H545" i="9" a="1"/>
  <c r="H545" i="9" s="1"/>
  <c r="U545" i="9" a="1"/>
  <c r="U545" i="9" s="1"/>
  <c r="E545" i="9" a="1"/>
  <c r="E545" i="9" s="1"/>
  <c r="F514" i="9" a="1"/>
  <c r="F514" i="9" s="1"/>
  <c r="E514" i="9" a="1"/>
  <c r="E514" i="9" s="1"/>
  <c r="V514" i="9" a="1"/>
  <c r="V514" i="9" s="1"/>
  <c r="U514" i="9" a="1"/>
  <c r="U514" i="9" s="1"/>
  <c r="H514" i="9" a="1"/>
  <c r="H514" i="9" s="1"/>
  <c r="J514" i="9" a="1"/>
  <c r="J514" i="9" s="1"/>
  <c r="I514" i="9" a="1"/>
  <c r="I514" i="9" s="1"/>
  <c r="E365" i="9" a="1"/>
  <c r="E365" i="9" s="1"/>
  <c r="I365" i="9" a="1"/>
  <c r="I365" i="9" s="1"/>
  <c r="H365" i="9" a="1"/>
  <c r="H365" i="9" s="1"/>
  <c r="V365" i="9" a="1"/>
  <c r="V365" i="9" s="1"/>
  <c r="J365" i="9" a="1"/>
  <c r="J365" i="9" s="1"/>
  <c r="U365" i="9" a="1"/>
  <c r="U365" i="9" s="1"/>
  <c r="F365" i="9" a="1"/>
  <c r="F365" i="9" s="1"/>
  <c r="J37" i="9" a="1"/>
  <c r="J37" i="9" s="1"/>
  <c r="H37" i="9" a="1"/>
  <c r="H37" i="9" s="1"/>
  <c r="E37" i="9" a="1"/>
  <c r="E37" i="9" s="1"/>
  <c r="I37" i="9" a="1"/>
  <c r="I37" i="9" s="1"/>
  <c r="F37" i="9" a="1"/>
  <c r="F37" i="9" s="1"/>
  <c r="G37" i="9" a="1"/>
  <c r="G37" i="9" s="1"/>
  <c r="J130" i="9" a="1"/>
  <c r="J130" i="9" s="1"/>
  <c r="I130" i="9" a="1"/>
  <c r="I130" i="9" s="1"/>
  <c r="G130" i="9" a="1"/>
  <c r="G130" i="9" s="1"/>
  <c r="H130" i="9" a="1"/>
  <c r="H130" i="9" s="1"/>
  <c r="F130" i="9" a="1"/>
  <c r="F130" i="9" s="1"/>
  <c r="E130" i="9" a="1"/>
  <c r="E130" i="9" s="1"/>
  <c r="F358" i="9" a="1"/>
  <c r="F358" i="9" s="1"/>
  <c r="V358" i="9" a="1"/>
  <c r="V358" i="9" s="1"/>
  <c r="U358" i="9" a="1"/>
  <c r="U358" i="9" s="1"/>
  <c r="I358" i="9" a="1"/>
  <c r="I358" i="9" s="1"/>
  <c r="J358" i="9" a="1"/>
  <c r="J358" i="9" s="1"/>
  <c r="H358" i="9" a="1"/>
  <c r="H358" i="9" s="1"/>
  <c r="E358" i="9" a="1"/>
  <c r="E358" i="9" s="1"/>
  <c r="I381" i="9" a="1"/>
  <c r="I381" i="9" s="1"/>
  <c r="J381" i="9" a="1"/>
  <c r="J381" i="9" s="1"/>
  <c r="U381" i="9" a="1"/>
  <c r="U381" i="9" s="1"/>
  <c r="H381" i="9" a="1"/>
  <c r="H381" i="9" s="1"/>
  <c r="V381" i="9" a="1"/>
  <c r="V381" i="9" s="1"/>
  <c r="E381" i="9" a="1"/>
  <c r="E381" i="9" s="1"/>
  <c r="F381" i="9" a="1"/>
  <c r="F381" i="9" s="1"/>
  <c r="E28" i="9" a="1"/>
  <c r="E28" i="9" s="1"/>
  <c r="I28" i="9" a="1"/>
  <c r="I28" i="9" s="1"/>
  <c r="F28" i="9" a="1"/>
  <c r="F28" i="9" s="1"/>
  <c r="J28" i="9" a="1"/>
  <c r="J28" i="9" s="1"/>
  <c r="H28" i="9" a="1"/>
  <c r="H28" i="9" s="1"/>
  <c r="G28" i="9" a="1"/>
  <c r="G28" i="9" s="1"/>
  <c r="E29" i="9" a="1"/>
  <c r="E29" i="9" s="1"/>
  <c r="I29" i="9" a="1"/>
  <c r="I29" i="9" s="1"/>
  <c r="F29" i="9" a="1"/>
  <c r="F29" i="9" s="1"/>
  <c r="J29" i="9" a="1"/>
  <c r="J29" i="9" s="1"/>
  <c r="H29" i="9" a="1"/>
  <c r="H29" i="9" s="1"/>
  <c r="G29" i="9" a="1"/>
  <c r="G29" i="9" s="1"/>
  <c r="F379" i="9" a="1"/>
  <c r="F379" i="9" s="1"/>
  <c r="G379" i="9" s="1"/>
  <c r="E379" i="9" a="1"/>
  <c r="E379" i="9" s="1"/>
  <c r="U379" i="9" a="1"/>
  <c r="U379" i="9" s="1"/>
  <c r="I379" i="9" a="1"/>
  <c r="I379" i="9" s="1"/>
  <c r="J379" i="9" a="1"/>
  <c r="J379" i="9" s="1"/>
  <c r="V379" i="9" a="1"/>
  <c r="V379" i="9" s="1"/>
  <c r="H379" i="9" a="1"/>
  <c r="H379" i="9" s="1"/>
  <c r="G88" i="5"/>
  <c r="P86" i="21" a="1"/>
  <c r="P86" i="21" s="1"/>
  <c r="T86" i="21" a="1"/>
  <c r="T86" i="21" s="1"/>
  <c r="C9" i="19" a="1"/>
  <c r="C9" i="19" s="1"/>
  <c r="C10" i="19" s="1" a="1"/>
  <c r="C10" i="19" s="1"/>
  <c r="F133" i="9" a="1"/>
  <c r="F133" i="9" s="1"/>
  <c r="H133" i="9" a="1"/>
  <c r="H133" i="9" s="1"/>
  <c r="G133" i="9" a="1"/>
  <c r="G133" i="9" s="1"/>
  <c r="I133" i="9" a="1"/>
  <c r="I133" i="9" s="1"/>
  <c r="J133" i="9" a="1"/>
  <c r="J133" i="9" s="1"/>
  <c r="E133" i="9" a="1"/>
  <c r="E133" i="9" s="1"/>
  <c r="H212" i="9" a="1"/>
  <c r="H212" i="9" s="1"/>
  <c r="I212" i="9" a="1"/>
  <c r="I212" i="9" s="1"/>
  <c r="J212" i="9" a="1"/>
  <c r="J212" i="9" s="1"/>
  <c r="G212" i="9" a="1"/>
  <c r="G212" i="9" s="1"/>
  <c r="F212" i="9" a="1"/>
  <c r="F212" i="9" s="1"/>
  <c r="E212" i="9" a="1"/>
  <c r="E212" i="9" s="1"/>
  <c r="E620" i="9" a="1"/>
  <c r="E620" i="9" s="1"/>
  <c r="V620" i="9" a="1"/>
  <c r="V620" i="9" s="1"/>
  <c r="H620" i="9" a="1"/>
  <c r="H620" i="9" s="1"/>
  <c r="U620" i="9" a="1"/>
  <c r="U620" i="9" s="1"/>
  <c r="J620" i="9" a="1"/>
  <c r="J620" i="9" s="1"/>
  <c r="I620" i="9" a="1"/>
  <c r="I620" i="9" s="1"/>
  <c r="F620" i="9" a="1"/>
  <c r="F620" i="9" s="1"/>
  <c r="V508" i="9" a="1"/>
  <c r="V508" i="9" s="1"/>
  <c r="U508" i="9" a="1"/>
  <c r="U508" i="9" s="1"/>
  <c r="J508" i="9" a="1"/>
  <c r="J508" i="9" s="1"/>
  <c r="I508" i="9" a="1"/>
  <c r="I508" i="9" s="1"/>
  <c r="H508" i="9" a="1"/>
  <c r="H508" i="9" s="1"/>
  <c r="F508" i="9" a="1"/>
  <c r="F508" i="9" s="1"/>
  <c r="E508" i="9" a="1"/>
  <c r="E508" i="9" s="1"/>
  <c r="F396" i="9" a="1"/>
  <c r="F396" i="9" s="1"/>
  <c r="E396" i="9" a="1"/>
  <c r="E396" i="9" s="1"/>
  <c r="G396" i="9" s="1"/>
  <c r="U396" i="9" a="1"/>
  <c r="U396" i="9" s="1"/>
  <c r="J396" i="9" a="1"/>
  <c r="J396" i="9" s="1"/>
  <c r="H396" i="9" a="1"/>
  <c r="H396" i="9" s="1"/>
  <c r="V396" i="9" a="1"/>
  <c r="V396" i="9" s="1"/>
  <c r="I396" i="9" a="1"/>
  <c r="I396" i="9" s="1"/>
  <c r="F480" i="9" a="1"/>
  <c r="F480" i="9" s="1"/>
  <c r="E480" i="9" a="1"/>
  <c r="E480" i="9" s="1"/>
  <c r="J480" i="9" a="1"/>
  <c r="J480" i="9" s="1"/>
  <c r="H480" i="9" a="1"/>
  <c r="H480" i="9" s="1"/>
  <c r="U480" i="9" a="1"/>
  <c r="U480" i="9" s="1"/>
  <c r="V480" i="9" a="1"/>
  <c r="V480" i="9" s="1"/>
  <c r="I480" i="9" a="1"/>
  <c r="I480" i="9" s="1"/>
  <c r="V84" i="21" a="1"/>
  <c r="V84" i="21" s="1"/>
  <c r="R84" i="21" a="1"/>
  <c r="R84" i="21" s="1"/>
  <c r="V486" i="9" a="1"/>
  <c r="V486" i="9" s="1"/>
  <c r="J486" i="9" a="1"/>
  <c r="J486" i="9" s="1"/>
  <c r="U486" i="9" a="1"/>
  <c r="U486" i="9" s="1"/>
  <c r="H486" i="9" a="1"/>
  <c r="H486" i="9" s="1"/>
  <c r="I486" i="9" a="1"/>
  <c r="I486" i="9" s="1"/>
  <c r="F486" i="9" a="1"/>
  <c r="F486" i="9" s="1"/>
  <c r="E486" i="9" a="1"/>
  <c r="E486" i="9" s="1"/>
  <c r="E626" i="9" a="1"/>
  <c r="E626" i="9" s="1"/>
  <c r="I626" i="9" a="1"/>
  <c r="I626" i="9" s="1"/>
  <c r="J626" i="9" a="1"/>
  <c r="J626" i="9" s="1"/>
  <c r="V626" i="9" a="1"/>
  <c r="V626" i="9" s="1"/>
  <c r="H626" i="9" a="1"/>
  <c r="H626" i="9" s="1"/>
  <c r="U626" i="9" a="1"/>
  <c r="U626" i="9" s="1"/>
  <c r="F626" i="9" a="1"/>
  <c r="F626" i="9" s="1"/>
  <c r="E385" i="9" a="1"/>
  <c r="E385" i="9" s="1"/>
  <c r="F385" i="9" a="1"/>
  <c r="F385" i="9" s="1"/>
  <c r="H385" i="9" a="1"/>
  <c r="H385" i="9" s="1"/>
  <c r="J385" i="9" a="1"/>
  <c r="J385" i="9" s="1"/>
  <c r="U385" i="9" a="1"/>
  <c r="U385" i="9" s="1"/>
  <c r="V385" i="9" a="1"/>
  <c r="V385" i="9" s="1"/>
  <c r="I385" i="9" a="1"/>
  <c r="I385" i="9" s="1"/>
  <c r="F496" i="9" a="1"/>
  <c r="F496" i="9" s="1"/>
  <c r="E496" i="9" a="1"/>
  <c r="E496" i="9" s="1"/>
  <c r="U496" i="9" a="1"/>
  <c r="U496" i="9" s="1"/>
  <c r="V496" i="9" a="1"/>
  <c r="V496" i="9" s="1"/>
  <c r="I496" i="9" a="1"/>
  <c r="I496" i="9" s="1"/>
  <c r="H496" i="9" a="1"/>
  <c r="H496" i="9" s="1"/>
  <c r="J496" i="9" a="1"/>
  <c r="J496" i="9" s="1"/>
  <c r="J34" i="9" a="1"/>
  <c r="J34" i="9" s="1"/>
  <c r="I34" i="9" a="1"/>
  <c r="I34" i="9" s="1"/>
  <c r="E34" i="9" a="1"/>
  <c r="E34" i="9" s="1"/>
  <c r="H34" i="9" a="1"/>
  <c r="H34" i="9" s="1"/>
  <c r="F34" i="9" a="1"/>
  <c r="F34" i="9" s="1"/>
  <c r="G34" i="9" a="1"/>
  <c r="G34" i="9" s="1"/>
  <c r="I137" i="9" a="1"/>
  <c r="I137" i="9" s="1"/>
  <c r="E137" i="9" a="1"/>
  <c r="E137" i="9" s="1"/>
  <c r="H137" i="9" a="1"/>
  <c r="H137" i="9" s="1"/>
  <c r="G137" i="9" a="1"/>
  <c r="G137" i="9" s="1"/>
  <c r="F137" i="9" a="1"/>
  <c r="F137" i="9" s="1"/>
  <c r="J137" i="9" a="1"/>
  <c r="J137" i="9" s="1"/>
  <c r="I607" i="9" a="1"/>
  <c r="I607" i="9" s="1"/>
  <c r="J607" i="9" a="1"/>
  <c r="J607" i="9" s="1"/>
  <c r="V607" i="9" a="1"/>
  <c r="V607" i="9" s="1"/>
  <c r="H607" i="9" a="1"/>
  <c r="H607" i="9" s="1"/>
  <c r="U607" i="9" a="1"/>
  <c r="U607" i="9" s="1"/>
  <c r="E607" i="9" a="1"/>
  <c r="E607" i="9" s="1"/>
  <c r="F607" i="9" a="1"/>
  <c r="F607" i="9" s="1"/>
  <c r="U397" i="9" a="1"/>
  <c r="U397" i="9" s="1"/>
  <c r="V397" i="9" a="1"/>
  <c r="V397" i="9" s="1"/>
  <c r="I397" i="9" a="1"/>
  <c r="I397" i="9" s="1"/>
  <c r="H397" i="9" a="1"/>
  <c r="H397" i="9" s="1"/>
  <c r="J397" i="9" a="1"/>
  <c r="J397" i="9" s="1"/>
  <c r="E397" i="9" a="1"/>
  <c r="E397" i="9" s="1"/>
  <c r="F397" i="9" a="1"/>
  <c r="F397" i="9" s="1"/>
  <c r="G52" i="5"/>
  <c r="T80" i="21" a="1"/>
  <c r="T80" i="21" s="1"/>
  <c r="P80" i="21" a="1"/>
  <c r="P80" i="21" s="1"/>
  <c r="J501" i="9" a="1"/>
  <c r="J501" i="9" s="1"/>
  <c r="I501" i="9" a="1"/>
  <c r="I501" i="9" s="1"/>
  <c r="V501" i="9" a="1"/>
  <c r="V501" i="9" s="1"/>
  <c r="H501" i="9" a="1"/>
  <c r="H501" i="9" s="1"/>
  <c r="U501" i="9" a="1"/>
  <c r="U501" i="9" s="1"/>
  <c r="F501" i="9" a="1"/>
  <c r="F501" i="9" s="1"/>
  <c r="E501" i="9" a="1"/>
  <c r="E501" i="9" s="1"/>
  <c r="J132" i="9" a="1"/>
  <c r="J132" i="9" s="1"/>
  <c r="I132" i="9" a="1"/>
  <c r="I132" i="9" s="1"/>
  <c r="E132" i="9" a="1"/>
  <c r="E132" i="9" s="1"/>
  <c r="F132" i="9" a="1"/>
  <c r="F132" i="9" s="1"/>
  <c r="H132" i="9" a="1"/>
  <c r="H132" i="9" s="1"/>
  <c r="G132" i="9" a="1"/>
  <c r="G132" i="9" s="1"/>
  <c r="G284" i="9" a="1"/>
  <c r="G284" i="9" s="1"/>
  <c r="I284" i="9" a="1"/>
  <c r="I284" i="9" s="1"/>
  <c r="E284" i="9" a="1"/>
  <c r="E284" i="9" s="1"/>
  <c r="F284" i="9" a="1"/>
  <c r="F284" i="9" s="1"/>
  <c r="J284" i="9" a="1"/>
  <c r="J284" i="9" s="1"/>
  <c r="H284" i="9" a="1"/>
  <c r="H284" i="9" s="1"/>
  <c r="E388" i="9" a="1"/>
  <c r="E388" i="9" s="1"/>
  <c r="F388" i="9" a="1"/>
  <c r="F388" i="9" s="1"/>
  <c r="J388" i="9" a="1"/>
  <c r="J388" i="9" s="1"/>
  <c r="I388" i="9" a="1"/>
  <c r="I388" i="9" s="1"/>
  <c r="H388" i="9" a="1"/>
  <c r="H388" i="9" s="1"/>
  <c r="V388" i="9" a="1"/>
  <c r="V388" i="9" s="1"/>
  <c r="U388" i="9" a="1"/>
  <c r="U388" i="9" s="1"/>
  <c r="J613" i="9" a="1"/>
  <c r="J613" i="9" s="1"/>
  <c r="H613" i="9" a="1"/>
  <c r="H613" i="9" s="1"/>
  <c r="V613" i="9" a="1"/>
  <c r="V613" i="9" s="1"/>
  <c r="U613" i="9" a="1"/>
  <c r="U613" i="9" s="1"/>
  <c r="I613" i="9" a="1"/>
  <c r="I613" i="9" s="1"/>
  <c r="E613" i="9" a="1"/>
  <c r="E613" i="9" s="1"/>
  <c r="F613" i="9" a="1"/>
  <c r="F613" i="9" s="1"/>
  <c r="J253" i="9" a="1"/>
  <c r="J253" i="9" s="1"/>
  <c r="I253" i="9" a="1"/>
  <c r="I253" i="9" s="1"/>
  <c r="F253" i="9" a="1"/>
  <c r="F253" i="9" s="1"/>
  <c r="G253" i="9" a="1"/>
  <c r="G253" i="9" s="1"/>
  <c r="E253" i="9" a="1"/>
  <c r="E253" i="9" s="1"/>
  <c r="H253" i="9" a="1"/>
  <c r="H253" i="9" s="1"/>
  <c r="J539" i="9" a="1"/>
  <c r="J539" i="9" s="1"/>
  <c r="V539" i="9" a="1"/>
  <c r="V539" i="9" s="1"/>
  <c r="I539" i="9" a="1"/>
  <c r="I539" i="9" s="1"/>
  <c r="U539" i="9" a="1"/>
  <c r="U539" i="9" s="1"/>
  <c r="H539" i="9" a="1"/>
  <c r="H539" i="9" s="1"/>
  <c r="F539" i="9" a="1"/>
  <c r="F539" i="9" s="1"/>
  <c r="E539" i="9" a="1"/>
  <c r="E539" i="9" s="1"/>
  <c r="U509" i="9" a="1"/>
  <c r="U509" i="9" s="1"/>
  <c r="J509" i="9" a="1"/>
  <c r="J509" i="9" s="1"/>
  <c r="H509" i="9" a="1"/>
  <c r="H509" i="9" s="1"/>
  <c r="V509" i="9" a="1"/>
  <c r="V509" i="9" s="1"/>
  <c r="I509" i="9" a="1"/>
  <c r="I509" i="9" s="1"/>
  <c r="F509" i="9" a="1"/>
  <c r="F509" i="9" s="1"/>
  <c r="E509" i="9" a="1"/>
  <c r="E509" i="9" s="1"/>
  <c r="E499" i="9" a="1"/>
  <c r="E499" i="9" s="1"/>
  <c r="F499" i="9" a="1"/>
  <c r="F499" i="9" s="1"/>
  <c r="V499" i="9" a="1"/>
  <c r="V499" i="9" s="1"/>
  <c r="I499" i="9" a="1"/>
  <c r="I499" i="9" s="1"/>
  <c r="U499" i="9" a="1"/>
  <c r="U499" i="9" s="1"/>
  <c r="H499" i="9" a="1"/>
  <c r="H499" i="9" s="1"/>
  <c r="J499" i="9" a="1"/>
  <c r="J499" i="9" s="1"/>
  <c r="Y408" i="9"/>
  <c r="Z438" i="9"/>
  <c r="J135" i="9" a="1"/>
  <c r="J135" i="9" s="1"/>
  <c r="G135" i="9" a="1"/>
  <c r="G135" i="9" s="1"/>
  <c r="E135" i="9" a="1"/>
  <c r="E135" i="9" s="1"/>
  <c r="I135" i="9" a="1"/>
  <c r="I135" i="9" s="1"/>
  <c r="F135" i="9" a="1"/>
  <c r="F135" i="9" s="1"/>
  <c r="H135" i="9" a="1"/>
  <c r="H135" i="9" s="1"/>
  <c r="F383" i="9" a="1"/>
  <c r="F383" i="9" s="1"/>
  <c r="E383" i="9" a="1"/>
  <c r="E383" i="9" s="1"/>
  <c r="V383" i="9" a="1"/>
  <c r="V383" i="9" s="1"/>
  <c r="H383" i="9" a="1"/>
  <c r="H383" i="9" s="1"/>
  <c r="U383" i="9" a="1"/>
  <c r="U383" i="9" s="1"/>
  <c r="J383" i="9" a="1"/>
  <c r="J383" i="9" s="1"/>
  <c r="I383" i="9" a="1"/>
  <c r="I383" i="9" s="1"/>
  <c r="F494" i="9" a="1"/>
  <c r="F494" i="9" s="1"/>
  <c r="I494" i="9" a="1"/>
  <c r="I494" i="9" s="1"/>
  <c r="U494" i="9" a="1"/>
  <c r="U494" i="9" s="1"/>
  <c r="J494" i="9" a="1"/>
  <c r="J494" i="9" s="1"/>
  <c r="H494" i="9" a="1"/>
  <c r="H494" i="9" s="1"/>
  <c r="V494" i="9" a="1"/>
  <c r="V494" i="9" s="1"/>
  <c r="E494" i="9" a="1"/>
  <c r="E494" i="9" s="1"/>
  <c r="H138" i="9" a="1"/>
  <c r="H138" i="9" s="1"/>
  <c r="G138" i="9" a="1"/>
  <c r="G138" i="9" s="1"/>
  <c r="J138" i="9" a="1"/>
  <c r="J138" i="9" s="1"/>
  <c r="E138" i="9" a="1"/>
  <c r="E138" i="9" s="1"/>
  <c r="F138" i="9" a="1"/>
  <c r="F138" i="9" s="1"/>
  <c r="I138" i="9" a="1"/>
  <c r="I138" i="9" s="1"/>
  <c r="J208" i="9" a="1"/>
  <c r="J208" i="9" s="1"/>
  <c r="F208" i="9" a="1"/>
  <c r="F208" i="9" s="1"/>
  <c r="I208" i="9" a="1"/>
  <c r="I208" i="9" s="1"/>
  <c r="E208" i="9" a="1"/>
  <c r="E208" i="9" s="1"/>
  <c r="H208" i="9" a="1"/>
  <c r="H208" i="9" s="1"/>
  <c r="G208" i="9" a="1"/>
  <c r="G208" i="9" s="1"/>
  <c r="V85" i="21" a="1"/>
  <c r="V85" i="21" s="1"/>
  <c r="R85" i="21" a="1"/>
  <c r="R85" i="21" s="1"/>
  <c r="J537" i="9" a="1"/>
  <c r="J537" i="9" s="1"/>
  <c r="H537" i="9" a="1"/>
  <c r="H537" i="9" s="1"/>
  <c r="U537" i="9" a="1"/>
  <c r="U537" i="9" s="1"/>
  <c r="V537" i="9" a="1"/>
  <c r="V537" i="9" s="1"/>
  <c r="I537" i="9" a="1"/>
  <c r="I537" i="9" s="1"/>
  <c r="E537" i="9" a="1"/>
  <c r="E537" i="9" s="1"/>
  <c r="F537" i="9" a="1"/>
  <c r="F537" i="9" s="1"/>
  <c r="H481" i="9" a="1"/>
  <c r="H481" i="9" s="1"/>
  <c r="J481" i="9" a="1"/>
  <c r="J481" i="9" s="1"/>
  <c r="U481" i="9" a="1"/>
  <c r="U481" i="9" s="1"/>
  <c r="I481" i="9" a="1"/>
  <c r="I481" i="9" s="1"/>
  <c r="V481" i="9" a="1"/>
  <c r="V481" i="9" s="1"/>
  <c r="E481" i="9" a="1"/>
  <c r="E481" i="9" s="1"/>
  <c r="F481" i="9" a="1"/>
  <c r="F481" i="9" s="1"/>
  <c r="F134" i="9" a="1"/>
  <c r="F134" i="9" s="1"/>
  <c r="I134" i="9" a="1"/>
  <c r="I134" i="9" s="1"/>
  <c r="J134" i="9" a="1"/>
  <c r="J134" i="9" s="1"/>
  <c r="E134" i="9" a="1"/>
  <c r="E134" i="9" s="1"/>
  <c r="H134" i="9" a="1"/>
  <c r="H134" i="9" s="1"/>
  <c r="G134" i="9" a="1"/>
  <c r="G134" i="9" s="1"/>
  <c r="I250" i="9" a="1"/>
  <c r="I250" i="9" s="1"/>
  <c r="F250" i="9" a="1"/>
  <c r="F250" i="9" s="1"/>
  <c r="H250" i="9" a="1"/>
  <c r="H250" i="9" s="1"/>
  <c r="E250" i="9" a="1"/>
  <c r="E250" i="9" s="1"/>
  <c r="J250" i="9" a="1"/>
  <c r="J250" i="9" s="1"/>
  <c r="G250" i="9" a="1"/>
  <c r="G250" i="9" s="1"/>
  <c r="V392" i="9" a="1"/>
  <c r="V392" i="9" s="1"/>
  <c r="H392" i="9" a="1"/>
  <c r="H392" i="9" s="1"/>
  <c r="U392" i="9" a="1"/>
  <c r="U392" i="9" s="1"/>
  <c r="I392" i="9" a="1"/>
  <c r="I392" i="9" s="1"/>
  <c r="J392" i="9" a="1"/>
  <c r="J392" i="9" s="1"/>
  <c r="E392" i="9" a="1"/>
  <c r="E392" i="9" s="1"/>
  <c r="F392" i="9" a="1"/>
  <c r="F392" i="9" s="1"/>
  <c r="K229" i="9"/>
  <c r="I150" i="9" a="1"/>
  <c r="I150" i="9" s="1"/>
  <c r="F21" i="9" a="1"/>
  <c r="F21" i="9" s="1"/>
  <c r="G21" i="9" a="1"/>
  <c r="G21" i="9" s="1"/>
  <c r="E21" i="9" a="1"/>
  <c r="E21" i="9" s="1"/>
  <c r="I21" i="9" a="1"/>
  <c r="I21" i="9" s="1"/>
  <c r="H21" i="9" a="1"/>
  <c r="H21" i="9" s="1"/>
  <c r="J21" i="9" a="1"/>
  <c r="J21" i="9" s="1"/>
  <c r="F38" i="9" a="1"/>
  <c r="F38" i="9" s="1"/>
  <c r="I38" i="9" a="1"/>
  <c r="I38" i="9" s="1"/>
  <c r="J38" i="9" a="1"/>
  <c r="J38" i="9" s="1"/>
  <c r="H38" i="9" a="1"/>
  <c r="H38" i="9" s="1"/>
  <c r="E38" i="9" a="1"/>
  <c r="E38" i="9" s="1"/>
  <c r="G38" i="9" a="1"/>
  <c r="G38" i="9" s="1"/>
  <c r="F394" i="9" a="1"/>
  <c r="F394" i="9" s="1"/>
  <c r="E394" i="9" a="1"/>
  <c r="E394" i="9" s="1"/>
  <c r="H394" i="9" a="1"/>
  <c r="H394" i="9" s="1"/>
  <c r="U394" i="9" a="1"/>
  <c r="U394" i="9" s="1"/>
  <c r="V394" i="9" a="1"/>
  <c r="V394" i="9" s="1"/>
  <c r="I394" i="9" a="1"/>
  <c r="I394" i="9" s="1"/>
  <c r="J394" i="9" a="1"/>
  <c r="J394" i="9" s="1"/>
  <c r="E505" i="9" a="1"/>
  <c r="E505" i="9" s="1"/>
  <c r="F505" i="9" a="1"/>
  <c r="F505" i="9" s="1"/>
  <c r="H505" i="9" a="1"/>
  <c r="H505" i="9" s="1"/>
  <c r="I505" i="9" a="1"/>
  <c r="I505" i="9" s="1"/>
  <c r="J505" i="9" a="1"/>
  <c r="J505" i="9" s="1"/>
  <c r="U505" i="9" a="1"/>
  <c r="U505" i="9" s="1"/>
  <c r="V505" i="9" a="1"/>
  <c r="V505" i="9" s="1"/>
  <c r="B262" i="9"/>
  <c r="B264" i="9"/>
  <c r="B266" i="9"/>
  <c r="B265" i="9"/>
  <c r="B258" i="9"/>
  <c r="B259" i="9"/>
  <c r="B260" i="9"/>
  <c r="B261" i="9"/>
  <c r="B267" i="9"/>
  <c r="B263" i="9"/>
  <c r="V361" i="9" a="1"/>
  <c r="V361" i="9" s="1"/>
  <c r="J361" i="9" a="1"/>
  <c r="J361" i="9" s="1"/>
  <c r="I361" i="9" a="1"/>
  <c r="I361" i="9" s="1"/>
  <c r="U361" i="9" a="1"/>
  <c r="U361" i="9" s="1"/>
  <c r="H361" i="9" a="1"/>
  <c r="H361" i="9" s="1"/>
  <c r="E361" i="9" a="1"/>
  <c r="E361" i="9" s="1"/>
  <c r="F361" i="9" a="1"/>
  <c r="F361" i="9" s="1"/>
  <c r="U491" i="9" a="1"/>
  <c r="U491" i="9" s="1"/>
  <c r="I491" i="9" a="1"/>
  <c r="I491" i="9" s="1"/>
  <c r="V491" i="9" a="1"/>
  <c r="V491" i="9" s="1"/>
  <c r="H491" i="9" a="1"/>
  <c r="H491" i="9" s="1"/>
  <c r="J491" i="9" a="1"/>
  <c r="J491" i="9" s="1"/>
  <c r="E491" i="9" a="1"/>
  <c r="E491" i="9" s="1"/>
  <c r="F491" i="9" a="1"/>
  <c r="F491" i="9" s="1"/>
  <c r="J32" i="9" a="1"/>
  <c r="J32" i="9" s="1"/>
  <c r="H32" i="9" a="1"/>
  <c r="H32" i="9" s="1"/>
  <c r="G32" i="9" a="1"/>
  <c r="G32" i="9" s="1"/>
  <c r="E32" i="9" a="1"/>
  <c r="E32" i="9" s="1"/>
  <c r="F32" i="9" a="1"/>
  <c r="F32" i="9" s="1"/>
  <c r="I32" i="9" a="1"/>
  <c r="I32" i="9" s="1"/>
  <c r="F136" i="9" a="1"/>
  <c r="F136" i="9" s="1"/>
  <c r="G136" i="9" a="1"/>
  <c r="G136" i="9" s="1"/>
  <c r="J136" i="9" a="1"/>
  <c r="J136" i="9" s="1"/>
  <c r="I136" i="9" a="1"/>
  <c r="I136" i="9" s="1"/>
  <c r="E136" i="9" a="1"/>
  <c r="E136" i="9" s="1"/>
  <c r="H136" i="9" a="1"/>
  <c r="H136" i="9" s="1"/>
  <c r="F399" i="9" a="1"/>
  <c r="F399" i="9" s="1"/>
  <c r="E399" i="9" a="1"/>
  <c r="E399" i="9" s="1"/>
  <c r="U399" i="9" a="1"/>
  <c r="U399" i="9" s="1"/>
  <c r="H399" i="9" a="1"/>
  <c r="H399" i="9" s="1"/>
  <c r="V399" i="9" a="1"/>
  <c r="V399" i="9" s="1"/>
  <c r="I399" i="9" a="1"/>
  <c r="I399" i="9" s="1"/>
  <c r="J399" i="9" a="1"/>
  <c r="J399" i="9" s="1"/>
  <c r="H513" i="9" a="1"/>
  <c r="H513" i="9" s="1"/>
  <c r="I513" i="9" a="1"/>
  <c r="I513" i="9" s="1"/>
  <c r="J513" i="9" a="1"/>
  <c r="J513" i="9" s="1"/>
  <c r="U513" i="9" a="1"/>
  <c r="U513" i="9" s="1"/>
  <c r="V513" i="9" a="1"/>
  <c r="V513" i="9" s="1"/>
  <c r="E513" i="9" a="1"/>
  <c r="E513" i="9" s="1"/>
  <c r="F513" i="9" a="1"/>
  <c r="F513" i="9" s="1"/>
  <c r="V353" i="9" a="1"/>
  <c r="V353" i="9" s="1"/>
  <c r="H353" i="9" a="1"/>
  <c r="H353" i="9" s="1"/>
  <c r="J353" i="9" a="1"/>
  <c r="J353" i="9" s="1"/>
  <c r="U353" i="9" a="1"/>
  <c r="U353" i="9" s="1"/>
  <c r="I353" i="9" a="1"/>
  <c r="I353" i="9" s="1"/>
  <c r="F353" i="9" a="1"/>
  <c r="F353" i="9" s="1"/>
  <c r="E353" i="9" a="1"/>
  <c r="E353" i="9" s="1"/>
  <c r="B140" i="9"/>
  <c r="B141" i="9"/>
  <c r="B145" i="9"/>
  <c r="B144" i="9"/>
  <c r="B142" i="9"/>
  <c r="B146" i="9"/>
  <c r="B148" i="9"/>
  <c r="B147" i="9"/>
  <c r="B143" i="9"/>
  <c r="B139" i="9"/>
  <c r="J209" i="9" a="1"/>
  <c r="J209" i="9" s="1"/>
  <c r="E209" i="9" a="1"/>
  <c r="E209" i="9" s="1"/>
  <c r="G209" i="9" a="1"/>
  <c r="G209" i="9" s="1"/>
  <c r="H209" i="9" a="1"/>
  <c r="H209" i="9" s="1"/>
  <c r="F209" i="9" a="1"/>
  <c r="F209" i="9" s="1"/>
  <c r="I209" i="9" a="1"/>
  <c r="I209" i="9" s="1"/>
  <c r="V617" i="9" a="1"/>
  <c r="V617" i="9" s="1"/>
  <c r="H617" i="9" a="1"/>
  <c r="H617" i="9" s="1"/>
  <c r="I617" i="9" a="1"/>
  <c r="I617" i="9" s="1"/>
  <c r="J617" i="9" a="1"/>
  <c r="J617" i="9" s="1"/>
  <c r="U617" i="9" a="1"/>
  <c r="U617" i="9" s="1"/>
  <c r="E617" i="9" a="1"/>
  <c r="E617" i="9" s="1"/>
  <c r="F617" i="9" a="1"/>
  <c r="F617" i="9" s="1"/>
  <c r="V100" i="21" a="1"/>
  <c r="V100" i="21" s="1"/>
  <c r="R100" i="21" a="1"/>
  <c r="R100" i="21" s="1"/>
  <c r="H487" i="9" a="1"/>
  <c r="H487" i="9" s="1"/>
  <c r="J487" i="9" a="1"/>
  <c r="J487" i="9" s="1"/>
  <c r="V487" i="9" a="1"/>
  <c r="V487" i="9" s="1"/>
  <c r="I487" i="9" a="1"/>
  <c r="I487" i="9" s="1"/>
  <c r="U487" i="9" a="1"/>
  <c r="U487" i="9" s="1"/>
  <c r="E487" i="9" a="1"/>
  <c r="E487" i="9" s="1"/>
  <c r="F487" i="9" a="1"/>
  <c r="F487" i="9" s="1"/>
  <c r="D64" i="20"/>
  <c r="C65" i="20"/>
  <c r="F512" i="9" a="1"/>
  <c r="F512" i="9" s="1"/>
  <c r="E512" i="9" a="1"/>
  <c r="E512" i="9" s="1"/>
  <c r="J512" i="9" a="1"/>
  <c r="J512" i="9" s="1"/>
  <c r="H512" i="9" a="1"/>
  <c r="H512" i="9" s="1"/>
  <c r="I512" i="9" a="1"/>
  <c r="I512" i="9" s="1"/>
  <c r="V512" i="9" a="1"/>
  <c r="V512" i="9" s="1"/>
  <c r="U512" i="9" a="1"/>
  <c r="U512" i="9" s="1"/>
  <c r="Z439" i="9"/>
  <c r="Y440" i="9"/>
  <c r="Z330" i="9"/>
  <c r="Y331" i="9"/>
  <c r="Z340" i="9"/>
  <c r="Y420" i="9"/>
  <c r="Z419" i="9"/>
  <c r="F380" i="9" a="1"/>
  <c r="F380" i="9" s="1"/>
  <c r="E380" i="9" a="1"/>
  <c r="E380" i="9" s="1"/>
  <c r="J380" i="9" a="1"/>
  <c r="J380" i="9" s="1"/>
  <c r="U380" i="9" a="1"/>
  <c r="U380" i="9" s="1"/>
  <c r="I380" i="9" a="1"/>
  <c r="I380" i="9" s="1"/>
  <c r="V380" i="9" a="1"/>
  <c r="V380" i="9" s="1"/>
  <c r="H380" i="9" a="1"/>
  <c r="H380" i="9" s="1"/>
  <c r="E386" i="9" a="1"/>
  <c r="E386" i="9" s="1"/>
  <c r="F386" i="9" a="1"/>
  <c r="F386" i="9" s="1"/>
  <c r="H386" i="9" a="1"/>
  <c r="H386" i="9" s="1"/>
  <c r="V386" i="9" a="1"/>
  <c r="V386" i="9" s="1"/>
  <c r="U386" i="9" a="1"/>
  <c r="U386" i="9" s="1"/>
  <c r="I386" i="9" a="1"/>
  <c r="I386" i="9" s="1"/>
  <c r="J386" i="9" a="1"/>
  <c r="J386" i="9" s="1"/>
  <c r="D161" i="20"/>
  <c r="C162" i="20"/>
  <c r="F35" i="16" a="1"/>
  <c r="F35" i="16" s="1"/>
  <c r="H105" i="9" a="1"/>
  <c r="H105" i="9" s="1"/>
  <c r="E105" i="9" a="1"/>
  <c r="E105" i="9" s="1"/>
  <c r="I105" i="9" a="1"/>
  <c r="I105" i="9" s="1"/>
  <c r="G105" i="9" a="1"/>
  <c r="G105" i="9" s="1"/>
  <c r="J105" i="9" a="1"/>
  <c r="J105" i="9" s="1"/>
  <c r="F105" i="9" a="1"/>
  <c r="F105" i="9" s="1"/>
  <c r="G195" i="9" a="1"/>
  <c r="G195" i="9" s="1"/>
  <c r="J195" i="9" a="1"/>
  <c r="J195" i="9" s="1"/>
  <c r="E195" i="9" a="1"/>
  <c r="E195" i="9" s="1"/>
  <c r="F195" i="9" a="1"/>
  <c r="F195" i="9" s="1"/>
  <c r="I195" i="9" a="1"/>
  <c r="I195" i="9" s="1"/>
  <c r="H195" i="9" a="1"/>
  <c r="H195" i="9" s="1"/>
  <c r="F551" i="9" a="1"/>
  <c r="F551" i="9" s="1"/>
  <c r="E551" i="9" a="1"/>
  <c r="E551" i="9" s="1"/>
  <c r="H551" i="9" a="1"/>
  <c r="H551" i="9" s="1"/>
  <c r="U551" i="9" a="1"/>
  <c r="U551" i="9" s="1"/>
  <c r="V551" i="9" a="1"/>
  <c r="V551" i="9" s="1"/>
  <c r="I551" i="9" a="1"/>
  <c r="I551" i="9" s="1"/>
  <c r="J551" i="9" a="1"/>
  <c r="J551" i="9" s="1"/>
  <c r="E548" i="9" a="1"/>
  <c r="E548" i="9" s="1"/>
  <c r="F548" i="9" a="1"/>
  <c r="F548" i="9" s="1"/>
  <c r="V548" i="9" a="1"/>
  <c r="V548" i="9" s="1"/>
  <c r="I548" i="9" a="1"/>
  <c r="I548" i="9" s="1"/>
  <c r="H548" i="9" a="1"/>
  <c r="H548" i="9" s="1"/>
  <c r="U548" i="9" a="1"/>
  <c r="U548" i="9" s="1"/>
  <c r="J548" i="9" a="1"/>
  <c r="J548" i="9" s="1"/>
  <c r="F556" i="9" a="1"/>
  <c r="F556" i="9" s="1"/>
  <c r="E556" i="9" a="1"/>
  <c r="E556" i="9" s="1"/>
  <c r="V556" i="9" a="1"/>
  <c r="V556" i="9" s="1"/>
  <c r="U556" i="9" a="1"/>
  <c r="U556" i="9" s="1"/>
  <c r="J556" i="9" a="1"/>
  <c r="J556" i="9" s="1"/>
  <c r="I556" i="9" a="1"/>
  <c r="I556" i="9" s="1"/>
  <c r="H556" i="9" a="1"/>
  <c r="H556" i="9" s="1"/>
  <c r="H303" i="9" a="1"/>
  <c r="H303" i="9" s="1"/>
  <c r="E303" i="9" a="1"/>
  <c r="E303" i="9" s="1"/>
  <c r="G303" i="9" a="1"/>
  <c r="G303" i="9" s="1"/>
  <c r="J303" i="9" a="1"/>
  <c r="J303" i="9" s="1"/>
  <c r="F303" i="9" a="1"/>
  <c r="F303" i="9" s="1"/>
  <c r="I303" i="9" a="1"/>
  <c r="I303" i="9" s="1"/>
  <c r="G154" i="5"/>
  <c r="P97" i="21" a="1"/>
  <c r="P97" i="21" s="1"/>
  <c r="T97" i="21" a="1"/>
  <c r="T97" i="21" s="1"/>
  <c r="F614" i="9" a="1"/>
  <c r="F614" i="9" s="1"/>
  <c r="E614" i="9" a="1"/>
  <c r="E614" i="9" s="1"/>
  <c r="H614" i="9" a="1"/>
  <c r="H614" i="9" s="1"/>
  <c r="V614" i="9" a="1"/>
  <c r="V614" i="9" s="1"/>
  <c r="J614" i="9" a="1"/>
  <c r="J614" i="9" s="1"/>
  <c r="U614" i="9" a="1"/>
  <c r="U614" i="9" s="1"/>
  <c r="I614" i="9" a="1"/>
  <c r="I614" i="9" s="1"/>
  <c r="F558" i="9" a="1"/>
  <c r="F558" i="9" s="1"/>
  <c r="E558" i="9" a="1"/>
  <c r="E558" i="9" s="1"/>
  <c r="G558" i="9" s="1"/>
  <c r="H558" i="9" a="1"/>
  <c r="H558" i="9" s="1"/>
  <c r="I558" i="9" a="1"/>
  <c r="I558" i="9" s="1"/>
  <c r="V558" i="9" a="1"/>
  <c r="V558" i="9" s="1"/>
  <c r="J558" i="9" a="1"/>
  <c r="J558" i="9" s="1"/>
  <c r="U558" i="9" a="1"/>
  <c r="U558" i="9" s="1"/>
  <c r="E560" i="9" a="1"/>
  <c r="E560" i="9" s="1"/>
  <c r="F560" i="9" a="1"/>
  <c r="F560" i="9" s="1"/>
  <c r="J560" i="9" a="1"/>
  <c r="J560" i="9" s="1"/>
  <c r="H560" i="9" a="1"/>
  <c r="H560" i="9" s="1"/>
  <c r="I560" i="9" a="1"/>
  <c r="I560" i="9" s="1"/>
  <c r="V560" i="9" a="1"/>
  <c r="V560" i="9" s="1"/>
  <c r="U560" i="9" a="1"/>
  <c r="U560" i="9" s="1"/>
  <c r="E565" i="9" a="1"/>
  <c r="E565" i="9" s="1"/>
  <c r="F565" i="9" a="1"/>
  <c r="F565" i="9" s="1"/>
  <c r="H565" i="9" a="1"/>
  <c r="H565" i="9" s="1"/>
  <c r="U565" i="9" a="1"/>
  <c r="U565" i="9" s="1"/>
  <c r="J565" i="9" a="1"/>
  <c r="J565" i="9" s="1"/>
  <c r="I565" i="9" a="1"/>
  <c r="I565" i="9" s="1"/>
  <c r="V565" i="9" a="1"/>
  <c r="V565" i="9" s="1"/>
  <c r="F611" i="9" a="1"/>
  <c r="F611" i="9" s="1"/>
  <c r="E611" i="9" a="1"/>
  <c r="E611" i="9" s="1"/>
  <c r="I611" i="9" a="1"/>
  <c r="I611" i="9" s="1"/>
  <c r="H611" i="9" a="1"/>
  <c r="H611" i="9" s="1"/>
  <c r="U611" i="9" a="1"/>
  <c r="U611" i="9" s="1"/>
  <c r="J611" i="9" a="1"/>
  <c r="J611" i="9" s="1"/>
  <c r="V611" i="9" a="1"/>
  <c r="V611" i="9" s="1"/>
  <c r="F577" i="9" a="1"/>
  <c r="F577" i="9" s="1"/>
  <c r="E577" i="9" a="1"/>
  <c r="E577" i="9" s="1"/>
  <c r="G577" i="9" s="1"/>
  <c r="I577" i="9" a="1"/>
  <c r="I577" i="9" s="1"/>
  <c r="U577" i="9" a="1"/>
  <c r="U577" i="9" s="1"/>
  <c r="V577" i="9" a="1"/>
  <c r="V577" i="9" s="1"/>
  <c r="H577" i="9" a="1"/>
  <c r="H577" i="9" s="1"/>
  <c r="J577" i="9" a="1"/>
  <c r="J577" i="9" s="1"/>
  <c r="F578" i="9" a="1"/>
  <c r="F578" i="9" s="1"/>
  <c r="E578" i="9" a="1"/>
  <c r="E578" i="9" s="1"/>
  <c r="J578" i="9" a="1"/>
  <c r="J578" i="9" s="1"/>
  <c r="I578" i="9" a="1"/>
  <c r="I578" i="9" s="1"/>
  <c r="U578" i="9" a="1"/>
  <c r="U578" i="9" s="1"/>
  <c r="V578" i="9" a="1"/>
  <c r="V578" i="9" s="1"/>
  <c r="H578" i="9" a="1"/>
  <c r="H578" i="9" s="1"/>
  <c r="E583" i="9" a="1"/>
  <c r="E583" i="9" s="1"/>
  <c r="F583" i="9" a="1"/>
  <c r="F583" i="9" s="1"/>
  <c r="J583" i="9" a="1"/>
  <c r="J583" i="9" s="1"/>
  <c r="U583" i="9" a="1"/>
  <c r="U583" i="9" s="1"/>
  <c r="V583" i="9" a="1"/>
  <c r="V583" i="9" s="1"/>
  <c r="H583" i="9" a="1"/>
  <c r="H583" i="9" s="1"/>
  <c r="I583" i="9" a="1"/>
  <c r="I583" i="9" s="1"/>
  <c r="F387" i="9" a="1"/>
  <c r="F387" i="9" s="1"/>
  <c r="E387" i="9" a="1"/>
  <c r="E387" i="9" s="1"/>
  <c r="V387" i="9" a="1"/>
  <c r="V387" i="9" s="1"/>
  <c r="H387" i="9" a="1"/>
  <c r="H387" i="9" s="1"/>
  <c r="I387" i="9" a="1"/>
  <c r="I387" i="9" s="1"/>
  <c r="U387" i="9" a="1"/>
  <c r="U387" i="9" s="1"/>
  <c r="J387" i="9" a="1"/>
  <c r="J387" i="9" s="1"/>
  <c r="C36" i="19" a="1"/>
  <c r="C36" i="19" s="1"/>
  <c r="H194" i="9" a="1"/>
  <c r="H194" i="9" s="1"/>
  <c r="J194" i="9" a="1"/>
  <c r="J194" i="9" s="1"/>
  <c r="I194" i="9" a="1"/>
  <c r="I194" i="9" s="1"/>
  <c r="E194" i="9" a="1"/>
  <c r="E194" i="9" s="1"/>
  <c r="G194" i="9" a="1"/>
  <c r="G194" i="9" s="1"/>
  <c r="F194" i="9" a="1"/>
  <c r="F194" i="9" s="1"/>
  <c r="F189" i="9" a="1"/>
  <c r="F189" i="9" s="1"/>
  <c r="G189" i="9" a="1"/>
  <c r="G189" i="9" s="1"/>
  <c r="I189" i="9" a="1"/>
  <c r="I189" i="9" s="1"/>
  <c r="H189" i="9" a="1"/>
  <c r="H189" i="9" s="1"/>
  <c r="E189" i="9" a="1"/>
  <c r="E189" i="9" s="1"/>
  <c r="J189" i="9" a="1"/>
  <c r="J189" i="9" s="1"/>
  <c r="F597" i="9" a="1"/>
  <c r="F597" i="9" s="1"/>
  <c r="E597" i="9" a="1"/>
  <c r="E597" i="9" s="1"/>
  <c r="I597" i="9" a="1"/>
  <c r="I597" i="9" s="1"/>
  <c r="U597" i="9" a="1"/>
  <c r="U597" i="9" s="1"/>
  <c r="J597" i="9" a="1"/>
  <c r="J597" i="9" s="1"/>
  <c r="V597" i="9" a="1"/>
  <c r="V597" i="9" s="1"/>
  <c r="H597" i="9" a="1"/>
  <c r="H597" i="9" s="1"/>
  <c r="F598" i="9" a="1"/>
  <c r="F598" i="9" s="1"/>
  <c r="E598" i="9" a="1"/>
  <c r="E598" i="9" s="1"/>
  <c r="U598" i="9" a="1"/>
  <c r="U598" i="9" s="1"/>
  <c r="H598" i="9" a="1"/>
  <c r="H598" i="9" s="1"/>
  <c r="V598" i="9" a="1"/>
  <c r="V598" i="9" s="1"/>
  <c r="J598" i="9" a="1"/>
  <c r="J598" i="9" s="1"/>
  <c r="I598" i="9" a="1"/>
  <c r="I598" i="9" s="1"/>
  <c r="E603" i="9" a="1"/>
  <c r="E603" i="9" s="1"/>
  <c r="F603" i="9" a="1"/>
  <c r="F603" i="9" s="1"/>
  <c r="I603" i="9" a="1"/>
  <c r="I603" i="9" s="1"/>
  <c r="H603" i="9" a="1"/>
  <c r="H603" i="9" s="1"/>
  <c r="J603" i="9" a="1"/>
  <c r="J603" i="9" s="1"/>
  <c r="U603" i="9" a="1"/>
  <c r="U603" i="9" s="1"/>
  <c r="V603" i="9" a="1"/>
  <c r="V603" i="9" s="1"/>
  <c r="F529" i="9" a="1"/>
  <c r="F529" i="9" s="1"/>
  <c r="E529" i="9" a="1"/>
  <c r="E529" i="9" s="1"/>
  <c r="H529" i="9" a="1"/>
  <c r="H529" i="9" s="1"/>
  <c r="J529" i="9" a="1"/>
  <c r="J529" i="9" s="1"/>
  <c r="V529" i="9" a="1"/>
  <c r="V529" i="9" s="1"/>
  <c r="I529" i="9" a="1"/>
  <c r="I529" i="9" s="1"/>
  <c r="U529" i="9" a="1"/>
  <c r="U529" i="9" s="1"/>
  <c r="E534" i="9" a="1"/>
  <c r="E534" i="9" s="1"/>
  <c r="F534" i="9" a="1"/>
  <c r="F534" i="9" s="1"/>
  <c r="H534" i="9" a="1"/>
  <c r="H534" i="9" s="1"/>
  <c r="V534" i="9" a="1"/>
  <c r="V534" i="9" s="1"/>
  <c r="I534" i="9" a="1"/>
  <c r="I534" i="9" s="1"/>
  <c r="U534" i="9" a="1"/>
  <c r="U534" i="9" s="1"/>
  <c r="J534" i="9" a="1"/>
  <c r="J534" i="9" s="1"/>
  <c r="F532" i="9" a="1"/>
  <c r="F532" i="9" s="1"/>
  <c r="E532" i="9" a="1"/>
  <c r="E532" i="9" s="1"/>
  <c r="J532" i="9" a="1"/>
  <c r="J532" i="9" s="1"/>
  <c r="H532" i="9" a="1"/>
  <c r="H532" i="9" s="1"/>
  <c r="I532" i="9" a="1"/>
  <c r="I532" i="9" s="1"/>
  <c r="V532" i="9" a="1"/>
  <c r="V532" i="9" s="1"/>
  <c r="U532" i="9" a="1"/>
  <c r="U532" i="9" s="1"/>
  <c r="H69" i="9" a="1"/>
  <c r="H69" i="9" s="1"/>
  <c r="G69" i="9" a="1"/>
  <c r="G69" i="9" s="1"/>
  <c r="E69" i="9" a="1"/>
  <c r="E69" i="9" s="1"/>
  <c r="I69" i="9" a="1"/>
  <c r="I69" i="9" s="1"/>
  <c r="F69" i="9" a="1"/>
  <c r="F69" i="9" s="1"/>
  <c r="J69" i="9" a="1"/>
  <c r="J69" i="9" s="1"/>
  <c r="I154" i="9" a="1"/>
  <c r="I154" i="9" s="1"/>
  <c r="F154" i="9" a="1"/>
  <c r="F154" i="9" s="1"/>
  <c r="J154" i="9" a="1"/>
  <c r="J154" i="9" s="1"/>
  <c r="E154" i="9" a="1"/>
  <c r="E154" i="9" s="1"/>
  <c r="H154" i="9" a="1"/>
  <c r="H154" i="9" s="1"/>
  <c r="G154" i="9" a="1"/>
  <c r="G154" i="9" s="1"/>
  <c r="K239" i="9"/>
  <c r="J176" i="9" a="1"/>
  <c r="J176" i="9" s="1"/>
  <c r="H176" i="9" a="1"/>
  <c r="H176" i="9" s="1"/>
  <c r="G176" i="9" a="1"/>
  <c r="G176" i="9" s="1"/>
  <c r="F176" i="9" a="1"/>
  <c r="F176" i="9" s="1"/>
  <c r="I176" i="9" a="1"/>
  <c r="I176" i="9" s="1"/>
  <c r="E176" i="9" a="1"/>
  <c r="E176" i="9" s="1"/>
  <c r="E312" i="9" a="1"/>
  <c r="E312" i="9" s="1"/>
  <c r="I312" i="9" a="1"/>
  <c r="I312" i="9" s="1"/>
  <c r="F312" i="9" a="1"/>
  <c r="F312" i="9" s="1"/>
  <c r="J312" i="9" a="1"/>
  <c r="J312" i="9" s="1"/>
  <c r="G312" i="9" a="1"/>
  <c r="G312" i="9" s="1"/>
  <c r="H312" i="9" a="1"/>
  <c r="H312" i="9" s="1"/>
  <c r="F313" i="9" a="1"/>
  <c r="F313" i="9" s="1"/>
  <c r="E313" i="9" a="1"/>
  <c r="E313" i="9" s="1"/>
  <c r="J313" i="9" a="1"/>
  <c r="J313" i="9" s="1"/>
  <c r="G313" i="9" a="1"/>
  <c r="G313" i="9" s="1"/>
  <c r="I313" i="9" a="1"/>
  <c r="I313" i="9" s="1"/>
  <c r="H313" i="9" a="1"/>
  <c r="H313" i="9" s="1"/>
  <c r="F511" i="9" a="1"/>
  <c r="F511" i="9" s="1"/>
  <c r="E511" i="9" a="1"/>
  <c r="E511" i="9" s="1"/>
  <c r="J511" i="9" a="1"/>
  <c r="J511" i="9" s="1"/>
  <c r="I511" i="9" a="1"/>
  <c r="I511" i="9" s="1"/>
  <c r="V511" i="9" a="1"/>
  <c r="V511" i="9" s="1"/>
  <c r="H511" i="9" a="1"/>
  <c r="H511" i="9" s="1"/>
  <c r="U511" i="9" a="1"/>
  <c r="U511" i="9" s="1"/>
  <c r="E506" i="9" a="1"/>
  <c r="E506" i="9" s="1"/>
  <c r="F506" i="9" a="1"/>
  <c r="F506" i="9" s="1"/>
  <c r="U506" i="9" a="1"/>
  <c r="U506" i="9" s="1"/>
  <c r="V506" i="9" a="1"/>
  <c r="V506" i="9" s="1"/>
  <c r="J506" i="9" a="1"/>
  <c r="J506" i="9" s="1"/>
  <c r="H506" i="9" a="1"/>
  <c r="H506" i="9" s="1"/>
  <c r="I506" i="9" a="1"/>
  <c r="I506" i="9" s="1"/>
  <c r="F472" i="9" a="1"/>
  <c r="F472" i="9" s="1"/>
  <c r="E472" i="9" a="1"/>
  <c r="E472" i="9" s="1"/>
  <c r="H472" i="9" a="1"/>
  <c r="H472" i="9" s="1"/>
  <c r="V472" i="9" a="1"/>
  <c r="V472" i="9" s="1"/>
  <c r="J472" i="9" a="1"/>
  <c r="J472" i="9" s="1"/>
  <c r="I472" i="9" a="1"/>
  <c r="I472" i="9" s="1"/>
  <c r="U472" i="9" a="1"/>
  <c r="U472" i="9" s="1"/>
  <c r="E467" i="9" a="1"/>
  <c r="E467" i="9" s="1"/>
  <c r="F467" i="9" a="1"/>
  <c r="F467" i="9" s="1"/>
  <c r="J467" i="9" a="1"/>
  <c r="J467" i="9" s="1"/>
  <c r="I467" i="9" a="1"/>
  <c r="I467" i="9" s="1"/>
  <c r="V467" i="9" a="1"/>
  <c r="V467" i="9" s="1"/>
  <c r="H467" i="9" a="1"/>
  <c r="H467" i="9" s="1"/>
  <c r="U467" i="9" a="1"/>
  <c r="U467" i="9" s="1"/>
  <c r="E449" i="9" a="1"/>
  <c r="E449" i="9" s="1"/>
  <c r="F449" i="9" a="1"/>
  <c r="F449" i="9" s="1"/>
  <c r="J449" i="9" a="1"/>
  <c r="J449" i="9" s="1"/>
  <c r="V449" i="9" a="1"/>
  <c r="V449" i="9" s="1"/>
  <c r="H449" i="9" a="1"/>
  <c r="H449" i="9" s="1"/>
  <c r="I449" i="9" a="1"/>
  <c r="I449" i="9" s="1"/>
  <c r="U449" i="9" a="1"/>
  <c r="U449" i="9" s="1"/>
  <c r="E456" i="9" a="1"/>
  <c r="E456" i="9" s="1"/>
  <c r="F456" i="9" a="1"/>
  <c r="F456" i="9" s="1"/>
  <c r="I456" i="9" a="1"/>
  <c r="I456" i="9" s="1"/>
  <c r="U456" i="9" a="1"/>
  <c r="U456" i="9" s="1"/>
  <c r="H456" i="9" a="1"/>
  <c r="H456" i="9" s="1"/>
  <c r="V456" i="9" a="1"/>
  <c r="V456" i="9" s="1"/>
  <c r="J456" i="9" a="1"/>
  <c r="J456" i="9" s="1"/>
  <c r="F482" i="9" a="1"/>
  <c r="F482" i="9" s="1"/>
  <c r="E482" i="9" a="1"/>
  <c r="E482" i="9" s="1"/>
  <c r="U482" i="9" a="1"/>
  <c r="U482" i="9" s="1"/>
  <c r="V482" i="9" a="1"/>
  <c r="V482" i="9" s="1"/>
  <c r="I482" i="9" a="1"/>
  <c r="I482" i="9" s="1"/>
  <c r="J482" i="9" a="1"/>
  <c r="J482" i="9" s="1"/>
  <c r="H482" i="9" a="1"/>
  <c r="H482" i="9" s="1"/>
  <c r="E432" i="9" a="1"/>
  <c r="E432" i="9" s="1"/>
  <c r="F432" i="9" a="1"/>
  <c r="F432" i="9" s="1"/>
  <c r="J432" i="9" a="1"/>
  <c r="J432" i="9" s="1"/>
  <c r="V432" i="9" a="1"/>
  <c r="V432" i="9" s="1"/>
  <c r="U432" i="9" a="1"/>
  <c r="U432" i="9" s="1"/>
  <c r="H432" i="9" a="1"/>
  <c r="H432" i="9" s="1"/>
  <c r="I432" i="9" a="1"/>
  <c r="I432" i="9" s="1"/>
  <c r="E430" i="9" a="1"/>
  <c r="E430" i="9" s="1"/>
  <c r="F430" i="9" a="1"/>
  <c r="F430" i="9" s="1"/>
  <c r="V430" i="9" a="1"/>
  <c r="V430" i="9" s="1"/>
  <c r="J430" i="9" a="1"/>
  <c r="J430" i="9" s="1"/>
  <c r="U430" i="9" a="1"/>
  <c r="U430" i="9" s="1"/>
  <c r="I430" i="9" a="1"/>
  <c r="I430" i="9" s="1"/>
  <c r="H430" i="9" a="1"/>
  <c r="H430" i="9" s="1"/>
  <c r="F402" i="9" a="1"/>
  <c r="F402" i="9" s="1"/>
  <c r="E402" i="9" a="1"/>
  <c r="E402" i="9" s="1"/>
  <c r="J402" i="9" a="1"/>
  <c r="J402" i="9" s="1"/>
  <c r="H402" i="9" a="1"/>
  <c r="H402" i="9" s="1"/>
  <c r="I402" i="9" a="1"/>
  <c r="I402" i="9" s="1"/>
  <c r="V402" i="9" a="1"/>
  <c r="V402" i="9" s="1"/>
  <c r="U402" i="9" a="1"/>
  <c r="U402" i="9" s="1"/>
  <c r="E403" i="9" a="1"/>
  <c r="E403" i="9" s="1"/>
  <c r="F403" i="9" a="1"/>
  <c r="F403" i="9" s="1"/>
  <c r="I403" i="9" a="1"/>
  <c r="I403" i="9" s="1"/>
  <c r="J403" i="9" a="1"/>
  <c r="J403" i="9" s="1"/>
  <c r="U403" i="9" a="1"/>
  <c r="U403" i="9" s="1"/>
  <c r="H403" i="9" a="1"/>
  <c r="H403" i="9" s="1"/>
  <c r="V403" i="9" a="1"/>
  <c r="V403" i="9" s="1"/>
  <c r="F373" i="9" a="1"/>
  <c r="F373" i="9" s="1"/>
  <c r="E373" i="9" a="1"/>
  <c r="E373" i="9" s="1"/>
  <c r="U373" i="9" a="1"/>
  <c r="U373" i="9" s="1"/>
  <c r="H373" i="9" a="1"/>
  <c r="H373" i="9" s="1"/>
  <c r="J373" i="9" a="1"/>
  <c r="J373" i="9" s="1"/>
  <c r="V373" i="9" a="1"/>
  <c r="V373" i="9" s="1"/>
  <c r="I373" i="9" a="1"/>
  <c r="I373" i="9" s="1"/>
  <c r="E370" i="9" a="1"/>
  <c r="E370" i="9" s="1"/>
  <c r="F370" i="9" a="1"/>
  <c r="F370" i="9" s="1"/>
  <c r="H370" i="9" a="1"/>
  <c r="H370" i="9" s="1"/>
  <c r="U370" i="9" a="1"/>
  <c r="U370" i="9" s="1"/>
  <c r="V370" i="9" a="1"/>
  <c r="V370" i="9" s="1"/>
  <c r="J370" i="9" a="1"/>
  <c r="J370" i="9" s="1"/>
  <c r="I370" i="9" a="1"/>
  <c r="I370" i="9" s="1"/>
  <c r="E372" i="9" a="1"/>
  <c r="E372" i="9" s="1"/>
  <c r="F372" i="9" a="1"/>
  <c r="F372" i="9" s="1"/>
  <c r="I372" i="9" a="1"/>
  <c r="I372" i="9" s="1"/>
  <c r="H372" i="9" a="1"/>
  <c r="H372" i="9" s="1"/>
  <c r="J372" i="9" a="1"/>
  <c r="J372" i="9" s="1"/>
  <c r="U372" i="9" a="1"/>
  <c r="U372" i="9" s="1"/>
  <c r="V372" i="9" a="1"/>
  <c r="V372" i="9" s="1"/>
  <c r="E354" i="9" a="1"/>
  <c r="E354" i="9" s="1"/>
  <c r="F354" i="9" a="1"/>
  <c r="F354" i="9" s="1"/>
  <c r="J354" i="9" a="1"/>
  <c r="J354" i="9" s="1"/>
  <c r="U354" i="9" a="1"/>
  <c r="U354" i="9" s="1"/>
  <c r="I354" i="9" a="1"/>
  <c r="I354" i="9" s="1"/>
  <c r="H354" i="9" a="1"/>
  <c r="H354" i="9" s="1"/>
  <c r="V354" i="9" a="1"/>
  <c r="V354" i="9" s="1"/>
  <c r="D121" i="20"/>
  <c r="C122" i="20"/>
  <c r="D122" i="20" s="1"/>
  <c r="E18" i="9" a="1"/>
  <c r="E18" i="9" s="1"/>
  <c r="G18" i="9" a="1"/>
  <c r="G18" i="9" s="1"/>
  <c r="H18" i="9" a="1"/>
  <c r="H18" i="9" s="1"/>
  <c r="J18" i="9" a="1"/>
  <c r="J18" i="9" s="1"/>
  <c r="F18" i="9" a="1"/>
  <c r="F18" i="9" s="1"/>
  <c r="I18" i="9" a="1"/>
  <c r="I18" i="9" s="1"/>
  <c r="E376" i="9" a="1"/>
  <c r="E376" i="9" s="1"/>
  <c r="F376" i="9" a="1"/>
  <c r="F376" i="9" s="1"/>
  <c r="U376" i="9" a="1"/>
  <c r="U376" i="9" s="1"/>
  <c r="V376" i="9" a="1"/>
  <c r="V376" i="9" s="1"/>
  <c r="J376" i="9" a="1"/>
  <c r="J376" i="9" s="1"/>
  <c r="H376" i="9" a="1"/>
  <c r="H376" i="9" s="1"/>
  <c r="I376" i="9" a="1"/>
  <c r="I376" i="9" s="1"/>
  <c r="E405" i="9" a="1"/>
  <c r="E405" i="9" s="1"/>
  <c r="F405" i="9" a="1"/>
  <c r="F405" i="9" s="1"/>
  <c r="H405" i="9" a="1"/>
  <c r="H405" i="9" s="1"/>
  <c r="J405" i="9" a="1"/>
  <c r="J405" i="9" s="1"/>
  <c r="V405" i="9" a="1"/>
  <c r="V405" i="9" s="1"/>
  <c r="U405" i="9" a="1"/>
  <c r="U405" i="9" s="1"/>
  <c r="I405" i="9" a="1"/>
  <c r="I405" i="9" s="1"/>
  <c r="D113" i="20"/>
  <c r="C114" i="20"/>
  <c r="D114" i="20" s="1"/>
  <c r="F606" i="9" a="1"/>
  <c r="F606" i="9" s="1"/>
  <c r="E606" i="9" a="1"/>
  <c r="E606" i="9" s="1"/>
  <c r="U606" i="9" a="1"/>
  <c r="U606" i="9" s="1"/>
  <c r="V606" i="9" a="1"/>
  <c r="V606" i="9" s="1"/>
  <c r="H606" i="9" a="1"/>
  <c r="H606" i="9" s="1"/>
  <c r="J606" i="9" a="1"/>
  <c r="J606" i="9" s="1"/>
  <c r="I606" i="9" a="1"/>
  <c r="I606" i="9" s="1"/>
  <c r="F600" i="9" a="1"/>
  <c r="F600" i="9" s="1"/>
  <c r="E600" i="9" a="1"/>
  <c r="E600" i="9" s="1"/>
  <c r="H600" i="9" a="1"/>
  <c r="H600" i="9" s="1"/>
  <c r="I600" i="9" a="1"/>
  <c r="I600" i="9" s="1"/>
  <c r="J600" i="9" a="1"/>
  <c r="J600" i="9" s="1"/>
  <c r="V600" i="9" a="1"/>
  <c r="V600" i="9" s="1"/>
  <c r="U600" i="9" a="1"/>
  <c r="U600" i="9" s="1"/>
  <c r="E528" i="9" a="1"/>
  <c r="E528" i="9" s="1"/>
  <c r="F528" i="9" a="1"/>
  <c r="F528" i="9" s="1"/>
  <c r="H528" i="9" a="1"/>
  <c r="H528" i="9" s="1"/>
  <c r="V528" i="9" a="1"/>
  <c r="V528" i="9" s="1"/>
  <c r="I528" i="9" a="1"/>
  <c r="I528" i="9" s="1"/>
  <c r="U528" i="9" a="1"/>
  <c r="U528" i="9" s="1"/>
  <c r="J528" i="9" a="1"/>
  <c r="J528" i="9" s="1"/>
  <c r="E530" i="9" a="1"/>
  <c r="E530" i="9" s="1"/>
  <c r="F530" i="9" a="1"/>
  <c r="F530" i="9" s="1"/>
  <c r="J530" i="9" a="1"/>
  <c r="J530" i="9" s="1"/>
  <c r="I530" i="9" a="1"/>
  <c r="I530" i="9" s="1"/>
  <c r="V530" i="9" a="1"/>
  <c r="V530" i="9" s="1"/>
  <c r="U530" i="9" a="1"/>
  <c r="U530" i="9" s="1"/>
  <c r="H530" i="9" a="1"/>
  <c r="H530" i="9" s="1"/>
  <c r="F584" i="9" a="1"/>
  <c r="F584" i="9" s="1"/>
  <c r="E584" i="9" a="1"/>
  <c r="E584" i="9" s="1"/>
  <c r="V584" i="9" a="1"/>
  <c r="V584" i="9" s="1"/>
  <c r="I584" i="9" a="1"/>
  <c r="I584" i="9" s="1"/>
  <c r="J584" i="9" a="1"/>
  <c r="J584" i="9" s="1"/>
  <c r="H584" i="9" a="1"/>
  <c r="H584" i="9" s="1"/>
  <c r="U584" i="9" a="1"/>
  <c r="U584" i="9" s="1"/>
  <c r="E357" i="9" a="1"/>
  <c r="E357" i="9" s="1"/>
  <c r="F357" i="9" a="1"/>
  <c r="F357" i="9" s="1"/>
  <c r="J357" i="9" a="1"/>
  <c r="J357" i="9" s="1"/>
  <c r="V357" i="9" a="1"/>
  <c r="V357" i="9" s="1"/>
  <c r="U357" i="9" a="1"/>
  <c r="U357" i="9" s="1"/>
  <c r="I357" i="9" a="1"/>
  <c r="I357" i="9" s="1"/>
  <c r="H357" i="9" a="1"/>
  <c r="H357" i="9" s="1"/>
  <c r="B134" i="16" a="1"/>
  <c r="B134" i="16" s="1"/>
  <c r="F289" i="9" a="1"/>
  <c r="F289" i="9" s="1"/>
  <c r="H289" i="9" a="1"/>
  <c r="H289" i="9" s="1"/>
  <c r="J289" i="9" a="1"/>
  <c r="J289" i="9" s="1"/>
  <c r="I289" i="9" a="1"/>
  <c r="I289" i="9" s="1"/>
  <c r="G289" i="9" a="1"/>
  <c r="G289" i="9" s="1"/>
  <c r="E289" i="9" a="1"/>
  <c r="E289" i="9" s="1"/>
  <c r="H42" i="9" a="1"/>
  <c r="H42" i="9" s="1"/>
  <c r="I42" i="9" a="1"/>
  <c r="I42" i="9" s="1"/>
  <c r="E42" i="9" a="1"/>
  <c r="E42" i="9" s="1"/>
  <c r="G42" i="9" a="1"/>
  <c r="G42" i="9" s="1"/>
  <c r="F42" i="9" a="1"/>
  <c r="F42" i="9" s="1"/>
  <c r="J42" i="9" a="1"/>
  <c r="J42" i="9" s="1"/>
  <c r="J193" i="9" a="1"/>
  <c r="J193" i="9" s="1"/>
  <c r="F193" i="9" a="1"/>
  <c r="F193" i="9" s="1"/>
  <c r="G193" i="9" a="1"/>
  <c r="G193" i="9" s="1"/>
  <c r="E193" i="9" a="1"/>
  <c r="E193" i="9" s="1"/>
  <c r="H193" i="9" a="1"/>
  <c r="H193" i="9" s="1"/>
  <c r="I193" i="9" a="1"/>
  <c r="I193" i="9" s="1"/>
  <c r="E536" i="9" a="1"/>
  <c r="E536" i="9" s="1"/>
  <c r="F536" i="9" a="1"/>
  <c r="F536" i="9" s="1"/>
  <c r="I536" i="9" a="1"/>
  <c r="I536" i="9" s="1"/>
  <c r="J536" i="9" a="1"/>
  <c r="J536" i="9" s="1"/>
  <c r="H536" i="9" a="1"/>
  <c r="H536" i="9" s="1"/>
  <c r="U536" i="9" a="1"/>
  <c r="U536" i="9" s="1"/>
  <c r="V536" i="9" a="1"/>
  <c r="V536" i="9" s="1"/>
  <c r="G156" i="9" a="1"/>
  <c r="G156" i="9" s="1"/>
  <c r="H156" i="9" a="1"/>
  <c r="H156" i="9" s="1"/>
  <c r="F156" i="9" a="1"/>
  <c r="F156" i="9" s="1"/>
  <c r="E156" i="9" a="1"/>
  <c r="E156" i="9" s="1"/>
  <c r="I156" i="9" a="1"/>
  <c r="I156" i="9" s="1"/>
  <c r="J156" i="9" a="1"/>
  <c r="J156" i="9" s="1"/>
  <c r="E277" i="9" a="1"/>
  <c r="E277" i="9" s="1"/>
  <c r="H277" i="9" a="1"/>
  <c r="H277" i="9" s="1"/>
  <c r="G277" i="9" a="1"/>
  <c r="G277" i="9" s="1"/>
  <c r="J277" i="9" a="1"/>
  <c r="J277" i="9" s="1"/>
  <c r="F277" i="9" a="1"/>
  <c r="F277" i="9" s="1"/>
  <c r="I277" i="9" a="1"/>
  <c r="I277" i="9" s="1"/>
  <c r="F566" i="9" a="1"/>
  <c r="F566" i="9" s="1"/>
  <c r="E566" i="9" a="1"/>
  <c r="E566" i="9" s="1"/>
  <c r="H566" i="9" a="1"/>
  <c r="H566" i="9" s="1"/>
  <c r="J566" i="9" a="1"/>
  <c r="J566" i="9" s="1"/>
  <c r="V566" i="9" a="1"/>
  <c r="V566" i="9" s="1"/>
  <c r="U566" i="9" a="1"/>
  <c r="U566" i="9" s="1"/>
  <c r="I566" i="9" a="1"/>
  <c r="I566" i="9" s="1"/>
  <c r="F561" i="9" a="1"/>
  <c r="F561" i="9" s="1"/>
  <c r="E561" i="9" a="1"/>
  <c r="E561" i="9" s="1"/>
  <c r="H561" i="9" a="1"/>
  <c r="H561" i="9" s="1"/>
  <c r="V561" i="9" a="1"/>
  <c r="V561" i="9" s="1"/>
  <c r="I561" i="9" a="1"/>
  <c r="I561" i="9" s="1"/>
  <c r="J561" i="9" a="1"/>
  <c r="J561" i="9" s="1"/>
  <c r="U561" i="9" a="1"/>
  <c r="U561" i="9" s="1"/>
  <c r="E610" i="9" a="1"/>
  <c r="E610" i="9" s="1"/>
  <c r="F610" i="9" a="1"/>
  <c r="F610" i="9" s="1"/>
  <c r="U610" i="9" a="1"/>
  <c r="U610" i="9" s="1"/>
  <c r="H610" i="9" a="1"/>
  <c r="H610" i="9" s="1"/>
  <c r="V610" i="9" a="1"/>
  <c r="V610" i="9" s="1"/>
  <c r="J610" i="9" a="1"/>
  <c r="J610" i="9" s="1"/>
  <c r="I610" i="9" a="1"/>
  <c r="I610" i="9" s="1"/>
  <c r="F447" i="9" a="1"/>
  <c r="F447" i="9" s="1"/>
  <c r="E447" i="9" a="1"/>
  <c r="E447" i="9" s="1"/>
  <c r="U447" i="9" a="1"/>
  <c r="U447" i="9" s="1"/>
  <c r="J447" i="9" a="1"/>
  <c r="J447" i="9" s="1"/>
  <c r="V447" i="9" a="1"/>
  <c r="V447" i="9" s="1"/>
  <c r="H447" i="9" a="1"/>
  <c r="H447" i="9" s="1"/>
  <c r="I447" i="9" a="1"/>
  <c r="I447" i="9" s="1"/>
  <c r="F356" i="9" a="1"/>
  <c r="F356" i="9" s="1"/>
  <c r="E356" i="9" a="1"/>
  <c r="E356" i="9" s="1"/>
  <c r="I356" i="9" a="1"/>
  <c r="I356" i="9" s="1"/>
  <c r="V356" i="9" a="1"/>
  <c r="V356" i="9" s="1"/>
  <c r="U356" i="9" a="1"/>
  <c r="U356" i="9" s="1"/>
  <c r="J356" i="9" a="1"/>
  <c r="J356" i="9" s="1"/>
  <c r="H356" i="9" a="1"/>
  <c r="H356" i="9" s="1"/>
  <c r="D169" i="20"/>
  <c r="C170" i="20"/>
  <c r="D170" i="20" s="1"/>
  <c r="D117" i="20"/>
  <c r="C118" i="20"/>
  <c r="D118" i="20" s="1"/>
  <c r="I290" i="9" a="1"/>
  <c r="I290" i="9" s="1"/>
  <c r="G290" i="9" a="1"/>
  <c r="G290" i="9" s="1"/>
  <c r="H290" i="9" a="1"/>
  <c r="H290" i="9" s="1"/>
  <c r="J290" i="9" a="1"/>
  <c r="J290" i="9" s="1"/>
  <c r="F290" i="9" a="1"/>
  <c r="F290" i="9" s="1"/>
  <c r="E290" i="9" a="1"/>
  <c r="E290" i="9" s="1"/>
  <c r="I72" i="9" a="1"/>
  <c r="I72" i="9" s="1"/>
  <c r="G72" i="9" a="1"/>
  <c r="G72" i="9" s="1"/>
  <c r="E72" i="9" a="1"/>
  <c r="E72" i="9" s="1"/>
  <c r="H72" i="9" a="1"/>
  <c r="H72" i="9" s="1"/>
  <c r="J72" i="9" a="1"/>
  <c r="J72" i="9" s="1"/>
  <c r="F72" i="9" a="1"/>
  <c r="F72" i="9" s="1"/>
  <c r="F106" i="9" a="1"/>
  <c r="F106" i="9" s="1"/>
  <c r="G106" i="9" a="1"/>
  <c r="G106" i="9" s="1"/>
  <c r="I106" i="9" a="1"/>
  <c r="I106" i="9" s="1"/>
  <c r="J106" i="9" a="1"/>
  <c r="J106" i="9" s="1"/>
  <c r="E106" i="9" a="1"/>
  <c r="E106" i="9" s="1"/>
  <c r="H106" i="9" a="1"/>
  <c r="H106" i="9" s="1"/>
  <c r="H107" i="9" a="1"/>
  <c r="H107" i="9" s="1"/>
  <c r="J107" i="9" a="1"/>
  <c r="J107" i="9" s="1"/>
  <c r="G107" i="9" a="1"/>
  <c r="G107" i="9" s="1"/>
  <c r="E107" i="9" a="1"/>
  <c r="E107" i="9" s="1"/>
  <c r="F107" i="9" a="1"/>
  <c r="F107" i="9" s="1"/>
  <c r="I107" i="9" a="1"/>
  <c r="I107" i="9" s="1"/>
  <c r="H251" i="9" a="1"/>
  <c r="H251" i="9" s="1"/>
  <c r="J251" i="9" a="1"/>
  <c r="J251" i="9" s="1"/>
  <c r="I251" i="9" a="1"/>
  <c r="I251" i="9" s="1"/>
  <c r="G251" i="9" a="1"/>
  <c r="G251" i="9" s="1"/>
  <c r="E251" i="9" a="1"/>
  <c r="E251" i="9" s="1"/>
  <c r="F251" i="9" a="1"/>
  <c r="F251" i="9" s="1"/>
  <c r="J273" i="9" a="1"/>
  <c r="J273" i="9" s="1"/>
  <c r="G273" i="9" a="1"/>
  <c r="G273" i="9" s="1"/>
  <c r="H273" i="9" a="1"/>
  <c r="H273" i="9" s="1"/>
  <c r="I273" i="9" a="1"/>
  <c r="I273" i="9" s="1"/>
  <c r="F273" i="9" a="1"/>
  <c r="F273" i="9" s="1"/>
  <c r="E273" i="9" a="1"/>
  <c r="E273" i="9" s="1"/>
  <c r="G270" i="9" a="1"/>
  <c r="G270" i="9" s="1"/>
  <c r="J270" i="9" a="1"/>
  <c r="J270" i="9" s="1"/>
  <c r="F270" i="9" a="1"/>
  <c r="F270" i="9" s="1"/>
  <c r="H270" i="9" a="1"/>
  <c r="H270" i="9" s="1"/>
  <c r="E270" i="9" a="1"/>
  <c r="E270" i="9" s="1"/>
  <c r="I270" i="9" a="1"/>
  <c r="I270" i="9" s="1"/>
  <c r="F479" i="9" a="1"/>
  <c r="F479" i="9" s="1"/>
  <c r="E479" i="9" a="1"/>
  <c r="E479" i="9" s="1"/>
  <c r="H479" i="9" a="1"/>
  <c r="H479" i="9" s="1"/>
  <c r="I479" i="9" a="1"/>
  <c r="I479" i="9" s="1"/>
  <c r="J479" i="9" a="1"/>
  <c r="J479" i="9" s="1"/>
  <c r="V479" i="9" a="1"/>
  <c r="V479" i="9" s="1"/>
  <c r="U479" i="9" a="1"/>
  <c r="U479" i="9" s="1"/>
  <c r="F489" i="9" a="1"/>
  <c r="F489" i="9" s="1"/>
  <c r="E489" i="9" a="1"/>
  <c r="E489" i="9" s="1"/>
  <c r="J489" i="9" a="1"/>
  <c r="J489" i="9" s="1"/>
  <c r="V489" i="9" a="1"/>
  <c r="V489" i="9" s="1"/>
  <c r="I489" i="9" a="1"/>
  <c r="I489" i="9" s="1"/>
  <c r="H489" i="9" a="1"/>
  <c r="H489" i="9" s="1"/>
  <c r="U489" i="9" a="1"/>
  <c r="U489" i="9" s="1"/>
  <c r="F431" i="9" a="1"/>
  <c r="F431" i="9" s="1"/>
  <c r="E431" i="9" a="1"/>
  <c r="E431" i="9" s="1"/>
  <c r="V431" i="9" a="1"/>
  <c r="V431" i="9" s="1"/>
  <c r="I431" i="9" a="1"/>
  <c r="I431" i="9" s="1"/>
  <c r="J431" i="9" a="1"/>
  <c r="J431" i="9" s="1"/>
  <c r="H431" i="9" a="1"/>
  <c r="H431" i="9" s="1"/>
  <c r="U431" i="9" a="1"/>
  <c r="U431" i="9" s="1"/>
  <c r="E436" i="9" a="1"/>
  <c r="E436" i="9" s="1"/>
  <c r="F436" i="9" a="1"/>
  <c r="F436" i="9" s="1"/>
  <c r="H436" i="9" a="1"/>
  <c r="H436" i="9" s="1"/>
  <c r="V436" i="9" a="1"/>
  <c r="V436" i="9" s="1"/>
  <c r="J436" i="9" a="1"/>
  <c r="J436" i="9" s="1"/>
  <c r="U436" i="9" a="1"/>
  <c r="U436" i="9" s="1"/>
  <c r="I436" i="9" a="1"/>
  <c r="I436" i="9" s="1"/>
  <c r="C30" i="20"/>
  <c r="D29" i="20"/>
  <c r="F104" i="9" a="1"/>
  <c r="F104" i="9" s="1"/>
  <c r="E104" i="9" a="1"/>
  <c r="E104" i="9" s="1"/>
  <c r="G104" i="9" a="1"/>
  <c r="G104" i="9" s="1"/>
  <c r="I104" i="9" a="1"/>
  <c r="I104" i="9" s="1"/>
  <c r="H104" i="9" a="1"/>
  <c r="H104" i="9" s="1"/>
  <c r="J104" i="9" a="1"/>
  <c r="J104" i="9" s="1"/>
  <c r="F188" i="9" a="1"/>
  <c r="F188" i="9" s="1"/>
  <c r="I188" i="9" a="1"/>
  <c r="I188" i="9" s="1"/>
  <c r="J188" i="9" a="1"/>
  <c r="J188" i="9" s="1"/>
  <c r="H188" i="9" a="1"/>
  <c r="H188" i="9" s="1"/>
  <c r="E188" i="9" a="1"/>
  <c r="E188" i="9" s="1"/>
  <c r="G188" i="9" a="1"/>
  <c r="G188" i="9" s="1"/>
  <c r="J183" i="9" a="1"/>
  <c r="J183" i="9" s="1"/>
  <c r="E183" i="9" a="1"/>
  <c r="E183" i="9" s="1"/>
  <c r="G183" i="9" a="1"/>
  <c r="G183" i="9" s="1"/>
  <c r="I183" i="9" a="1"/>
  <c r="I183" i="9" s="1"/>
  <c r="H183" i="9" a="1"/>
  <c r="H183" i="9" s="1"/>
  <c r="F183" i="9" a="1"/>
  <c r="F183" i="9" s="1"/>
  <c r="J39" i="9" a="1"/>
  <c r="J39" i="9" s="1"/>
  <c r="I39" i="9" a="1"/>
  <c r="I39" i="9" s="1"/>
  <c r="G39" i="9" a="1"/>
  <c r="G39" i="9" s="1"/>
  <c r="F39" i="9" a="1"/>
  <c r="F39" i="9" s="1"/>
  <c r="H39" i="9" a="1"/>
  <c r="H39" i="9" s="1"/>
  <c r="E39" i="9" a="1"/>
  <c r="E39" i="9" s="1"/>
  <c r="H295" i="9" a="1"/>
  <c r="H295" i="9" s="1"/>
  <c r="E295" i="9" a="1"/>
  <c r="E295" i="9" s="1"/>
  <c r="F295" i="9" a="1"/>
  <c r="F295" i="9" s="1"/>
  <c r="I295" i="9" a="1"/>
  <c r="I295" i="9" s="1"/>
  <c r="G295" i="9" a="1"/>
  <c r="G295" i="9" s="1"/>
  <c r="J295" i="9" a="1"/>
  <c r="J295" i="9" s="1"/>
  <c r="F311" i="9" a="1"/>
  <c r="F311" i="9" s="1"/>
  <c r="E311" i="9" a="1"/>
  <c r="E311" i="9" s="1"/>
  <c r="G311" i="9" a="1"/>
  <c r="G311" i="9" s="1"/>
  <c r="I311" i="9" a="1"/>
  <c r="I311" i="9" s="1"/>
  <c r="J311" i="9" a="1"/>
  <c r="J311" i="9" s="1"/>
  <c r="H311" i="9" a="1"/>
  <c r="H311" i="9" s="1"/>
  <c r="F585" i="9" a="1"/>
  <c r="F585" i="9" s="1"/>
  <c r="E585" i="9" a="1"/>
  <c r="E585" i="9" s="1"/>
  <c r="J585" i="9" a="1"/>
  <c r="J585" i="9" s="1"/>
  <c r="I585" i="9" a="1"/>
  <c r="I585" i="9" s="1"/>
  <c r="U585" i="9" a="1"/>
  <c r="U585" i="9" s="1"/>
  <c r="H585" i="9" a="1"/>
  <c r="H585" i="9" s="1"/>
  <c r="V585" i="9" a="1"/>
  <c r="V585" i="9" s="1"/>
  <c r="F580" i="9" a="1"/>
  <c r="F580" i="9" s="1"/>
  <c r="E580" i="9" a="1"/>
  <c r="E580" i="9" s="1"/>
  <c r="J580" i="9" a="1"/>
  <c r="J580" i="9" s="1"/>
  <c r="H580" i="9" a="1"/>
  <c r="H580" i="9" s="1"/>
  <c r="U580" i="9" a="1"/>
  <c r="U580" i="9" s="1"/>
  <c r="I580" i="9" a="1"/>
  <c r="I580" i="9" s="1"/>
  <c r="V580" i="9" a="1"/>
  <c r="V580" i="9" s="1"/>
  <c r="F540" i="9" a="1"/>
  <c r="F540" i="9" s="1"/>
  <c r="E540" i="9" a="1"/>
  <c r="E540" i="9" s="1"/>
  <c r="J540" i="9" a="1"/>
  <c r="J540" i="9" s="1"/>
  <c r="H540" i="9" a="1"/>
  <c r="H540" i="9" s="1"/>
  <c r="V540" i="9" a="1"/>
  <c r="V540" i="9" s="1"/>
  <c r="I540" i="9" a="1"/>
  <c r="I540" i="9" s="1"/>
  <c r="U540" i="9" a="1"/>
  <c r="U540" i="9" s="1"/>
  <c r="Y519" i="9"/>
  <c r="F500" i="9" a="1"/>
  <c r="F500" i="9" s="1"/>
  <c r="E500" i="9" a="1"/>
  <c r="E500" i="9" s="1"/>
  <c r="U500" i="9" a="1"/>
  <c r="U500" i="9" s="1"/>
  <c r="I500" i="9" a="1"/>
  <c r="I500" i="9" s="1"/>
  <c r="J500" i="9" a="1"/>
  <c r="J500" i="9" s="1"/>
  <c r="V500" i="9" a="1"/>
  <c r="V500" i="9" s="1"/>
  <c r="H500" i="9" a="1"/>
  <c r="H500" i="9" s="1"/>
  <c r="F428" i="9" a="1"/>
  <c r="F428" i="9" s="1"/>
  <c r="E428" i="9" a="1"/>
  <c r="E428" i="9" s="1"/>
  <c r="U428" i="9" a="1"/>
  <c r="U428" i="9" s="1"/>
  <c r="V428" i="9" a="1"/>
  <c r="V428" i="9" s="1"/>
  <c r="H428" i="9" a="1"/>
  <c r="H428" i="9" s="1"/>
  <c r="J428" i="9" a="1"/>
  <c r="J428" i="9" s="1"/>
  <c r="I428" i="9" a="1"/>
  <c r="I428" i="9" s="1"/>
  <c r="E39" i="1"/>
  <c r="C550" i="6" s="1"/>
  <c r="H103" i="9" a="1"/>
  <c r="H103" i="9" s="1"/>
  <c r="G103" i="9" a="1"/>
  <c r="G103" i="9" s="1"/>
  <c r="J103" i="9" a="1"/>
  <c r="J103" i="9" s="1"/>
  <c r="E103" i="9" a="1"/>
  <c r="E103" i="9" s="1"/>
  <c r="I103" i="9" a="1"/>
  <c r="I103" i="9" s="1"/>
  <c r="F103" i="9" a="1"/>
  <c r="F103" i="9" s="1"/>
  <c r="H44" i="9" a="1"/>
  <c r="H44" i="9" s="1"/>
  <c r="J44" i="9" a="1"/>
  <c r="J44" i="9" s="1"/>
  <c r="F44" i="9" a="1"/>
  <c r="F44" i="9" s="1"/>
  <c r="G44" i="9" a="1"/>
  <c r="G44" i="9" s="1"/>
  <c r="E44" i="9" a="1"/>
  <c r="E44" i="9" s="1"/>
  <c r="I44" i="9" a="1"/>
  <c r="I44" i="9" s="1"/>
  <c r="J181" i="9" a="1"/>
  <c r="J181" i="9" s="1"/>
  <c r="E181" i="9" a="1"/>
  <c r="E181" i="9" s="1"/>
  <c r="I181" i="9" a="1"/>
  <c r="I181" i="9" s="1"/>
  <c r="G181" i="9" a="1"/>
  <c r="G181" i="9" s="1"/>
  <c r="F181" i="9" a="1"/>
  <c r="F181" i="9" s="1"/>
  <c r="H181" i="9" a="1"/>
  <c r="H181" i="9" s="1"/>
  <c r="I175" i="9" a="1"/>
  <c r="I175" i="9" s="1"/>
  <c r="E175" i="9" a="1"/>
  <c r="E175" i="9" s="1"/>
  <c r="F175" i="9" a="1"/>
  <c r="F175" i="9" s="1"/>
  <c r="J175" i="9" a="1"/>
  <c r="J175" i="9" s="1"/>
  <c r="G175" i="9" a="1"/>
  <c r="G175" i="9" s="1"/>
  <c r="H175" i="9" a="1"/>
  <c r="H175" i="9" s="1"/>
  <c r="E76" i="9" a="1"/>
  <c r="E76" i="9" s="1"/>
  <c r="I76" i="9" a="1"/>
  <c r="I76" i="9" s="1"/>
  <c r="H76" i="9" a="1"/>
  <c r="H76" i="9" s="1"/>
  <c r="J76" i="9" a="1"/>
  <c r="J76" i="9" s="1"/>
  <c r="F76" i="9" a="1"/>
  <c r="F76" i="9" s="1"/>
  <c r="G76" i="9" a="1"/>
  <c r="G76" i="9" s="1"/>
  <c r="H280" i="9" a="1"/>
  <c r="H280" i="9" s="1"/>
  <c r="G280" i="9" a="1"/>
  <c r="G280" i="9" s="1"/>
  <c r="E280" i="9" a="1"/>
  <c r="E280" i="9" s="1"/>
  <c r="J280" i="9" a="1"/>
  <c r="J280" i="9" s="1"/>
  <c r="I280" i="9" a="1"/>
  <c r="I280" i="9" s="1"/>
  <c r="F280" i="9" a="1"/>
  <c r="F280" i="9" s="1"/>
  <c r="AC417" i="9" a="1"/>
  <c r="AC417" i="9" s="1"/>
  <c r="E149" i="9" a="1"/>
  <c r="E149" i="9" s="1"/>
  <c r="J149" i="9" a="1"/>
  <c r="J149" i="9" s="1"/>
  <c r="F149" i="9" a="1"/>
  <c r="F149" i="9" s="1"/>
  <c r="I149" i="9" a="1"/>
  <c r="I149" i="9" s="1"/>
  <c r="H149" i="9" a="1"/>
  <c r="H149" i="9" s="1"/>
  <c r="G149" i="9" a="1"/>
  <c r="G149" i="9" s="1"/>
  <c r="G23" i="9" a="1"/>
  <c r="G23" i="9" s="1"/>
  <c r="J23" i="9" a="1"/>
  <c r="J23" i="9" s="1"/>
  <c r="I23" i="9" a="1"/>
  <c r="I23" i="9" s="1"/>
  <c r="H23" i="9" a="1"/>
  <c r="H23" i="9" s="1"/>
  <c r="F23" i="9" a="1"/>
  <c r="F23" i="9" s="1"/>
  <c r="E23" i="9" a="1"/>
  <c r="E23" i="9" s="1"/>
  <c r="H297" i="9" a="1"/>
  <c r="H297" i="9" s="1"/>
  <c r="E297" i="9" a="1"/>
  <c r="E297" i="9" s="1"/>
  <c r="J297" i="9" a="1"/>
  <c r="J297" i="9" s="1"/>
  <c r="F297" i="9" a="1"/>
  <c r="F297" i="9" s="1"/>
  <c r="I297" i="9" a="1"/>
  <c r="I297" i="9" s="1"/>
  <c r="G297" i="9" a="1"/>
  <c r="G297" i="9" s="1"/>
  <c r="C218" i="9" a="1"/>
  <c r="C218" i="9" s="1"/>
  <c r="D218" i="9" a="1"/>
  <c r="D218" i="9" s="1"/>
  <c r="P218" i="9" a="1"/>
  <c r="P218" i="9" s="1"/>
  <c r="J315" i="9" a="1"/>
  <c r="J315" i="9" s="1"/>
  <c r="G315" i="9" a="1"/>
  <c r="G315" i="9" s="1"/>
  <c r="I315" i="9" a="1"/>
  <c r="I315" i="9" s="1"/>
  <c r="F315" i="9" a="1"/>
  <c r="F315" i="9" s="1"/>
  <c r="E315" i="9" a="1"/>
  <c r="E315" i="9" s="1"/>
  <c r="H315" i="9" a="1"/>
  <c r="H315" i="9" s="1"/>
  <c r="E625" i="9" a="1"/>
  <c r="E625" i="9" s="1"/>
  <c r="F625" i="9" a="1"/>
  <c r="F625" i="9" s="1"/>
  <c r="J625" i="9" a="1"/>
  <c r="J625" i="9" s="1"/>
  <c r="I625" i="9" a="1"/>
  <c r="I625" i="9" s="1"/>
  <c r="U625" i="9" a="1"/>
  <c r="U625" i="9" s="1"/>
  <c r="V625" i="9" a="1"/>
  <c r="V625" i="9" s="1"/>
  <c r="H625" i="9" a="1"/>
  <c r="H625" i="9" s="1"/>
  <c r="F573" i="9" a="1"/>
  <c r="F573" i="9" s="1"/>
  <c r="E573" i="9" a="1"/>
  <c r="E573" i="9" s="1"/>
  <c r="V573" i="9" a="1"/>
  <c r="V573" i="9" s="1"/>
  <c r="I573" i="9" a="1"/>
  <c r="I573" i="9" s="1"/>
  <c r="H573" i="9" a="1"/>
  <c r="H573" i="9" s="1"/>
  <c r="U573" i="9" a="1"/>
  <c r="U573" i="9" s="1"/>
  <c r="J573" i="9" a="1"/>
  <c r="J573" i="9" s="1"/>
  <c r="F572" i="9" a="1"/>
  <c r="F572" i="9" s="1"/>
  <c r="E572" i="9" a="1"/>
  <c r="E572" i="9" s="1"/>
  <c r="H572" i="9" a="1"/>
  <c r="H572" i="9" s="1"/>
  <c r="J572" i="9" a="1"/>
  <c r="J572" i="9" s="1"/>
  <c r="I572" i="9" a="1"/>
  <c r="I572" i="9" s="1"/>
  <c r="V572" i="9" a="1"/>
  <c r="V572" i="9" s="1"/>
  <c r="U572" i="9" a="1"/>
  <c r="U572" i="9" s="1"/>
  <c r="E538" i="9" a="1"/>
  <c r="E538" i="9" s="1"/>
  <c r="F538" i="9" a="1"/>
  <c r="F538" i="9" s="1"/>
  <c r="J538" i="9" a="1"/>
  <c r="J538" i="9" s="1"/>
  <c r="V538" i="9" a="1"/>
  <c r="V538" i="9" s="1"/>
  <c r="H538" i="9" a="1"/>
  <c r="H538" i="9" s="1"/>
  <c r="I538" i="9" a="1"/>
  <c r="I538" i="9" s="1"/>
  <c r="U538" i="9" a="1"/>
  <c r="U538" i="9" s="1"/>
  <c r="F507" i="9" a="1"/>
  <c r="F507" i="9" s="1"/>
  <c r="E507" i="9" a="1"/>
  <c r="E507" i="9" s="1"/>
  <c r="H507" i="9" a="1"/>
  <c r="H507" i="9" s="1"/>
  <c r="U507" i="9" a="1"/>
  <c r="U507" i="9" s="1"/>
  <c r="I507" i="9" a="1"/>
  <c r="I507" i="9" s="1"/>
  <c r="V507" i="9" a="1"/>
  <c r="V507" i="9" s="1"/>
  <c r="J507" i="9" a="1"/>
  <c r="J507" i="9" s="1"/>
  <c r="F483" i="9" a="1"/>
  <c r="F483" i="9" s="1"/>
  <c r="E483" i="9" a="1"/>
  <c r="E483" i="9" s="1"/>
  <c r="V483" i="9" a="1"/>
  <c r="V483" i="9" s="1"/>
  <c r="U483" i="9" a="1"/>
  <c r="U483" i="9" s="1"/>
  <c r="H483" i="9" a="1"/>
  <c r="H483" i="9" s="1"/>
  <c r="I483" i="9" a="1"/>
  <c r="I483" i="9" s="1"/>
  <c r="J483" i="9" a="1"/>
  <c r="J483" i="9" s="1"/>
  <c r="C407" i="9" a="1"/>
  <c r="C407" i="9" s="1"/>
  <c r="D407" i="9" a="1"/>
  <c r="D407" i="9" s="1"/>
  <c r="AC407" i="9" a="1"/>
  <c r="AC407" i="9" s="1"/>
  <c r="E393" i="9" a="1"/>
  <c r="E393" i="9" s="1"/>
  <c r="F393" i="9" a="1"/>
  <c r="F393" i="9" s="1"/>
  <c r="U393" i="9" a="1"/>
  <c r="U393" i="9" s="1"/>
  <c r="I393" i="9" a="1"/>
  <c r="I393" i="9" s="1"/>
  <c r="H393" i="9" a="1"/>
  <c r="H393" i="9" s="1"/>
  <c r="J393" i="9" a="1"/>
  <c r="J393" i="9" s="1"/>
  <c r="V393" i="9" a="1"/>
  <c r="V393" i="9" s="1"/>
  <c r="D153" i="20"/>
  <c r="C154" i="20"/>
  <c r="H100" i="9" a="1"/>
  <c r="H100" i="9" s="1"/>
  <c r="E100" i="9" a="1"/>
  <c r="E100" i="9" s="1"/>
  <c r="F100" i="9" a="1"/>
  <c r="F100" i="9" s="1"/>
  <c r="J100" i="9" a="1"/>
  <c r="J100" i="9" s="1"/>
  <c r="G100" i="9" a="1"/>
  <c r="G100" i="9" s="1"/>
  <c r="I100" i="9" a="1"/>
  <c r="I100" i="9" s="1"/>
  <c r="E108" i="9" a="1"/>
  <c r="E108" i="9" s="1"/>
  <c r="H108" i="9" a="1"/>
  <c r="H108" i="9" s="1"/>
  <c r="F108" i="9" a="1"/>
  <c r="F108" i="9" s="1"/>
  <c r="G108" i="9" a="1"/>
  <c r="G108" i="9" s="1"/>
  <c r="J108" i="9" a="1"/>
  <c r="J108" i="9" s="1"/>
  <c r="I108" i="9" a="1"/>
  <c r="I108" i="9" s="1"/>
  <c r="H291" i="9" a="1"/>
  <c r="H291" i="9" s="1"/>
  <c r="J291" i="9" a="1"/>
  <c r="J291" i="9" s="1"/>
  <c r="E291" i="9" a="1"/>
  <c r="E291" i="9" s="1"/>
  <c r="I291" i="9" a="1"/>
  <c r="I291" i="9" s="1"/>
  <c r="G291" i="9" a="1"/>
  <c r="G291" i="9" s="1"/>
  <c r="F291" i="9" a="1"/>
  <c r="F291" i="9" s="1"/>
  <c r="F48" i="9" a="1"/>
  <c r="F48" i="9" s="1"/>
  <c r="I48" i="9" a="1"/>
  <c r="I48" i="9" s="1"/>
  <c r="J48" i="9" a="1"/>
  <c r="J48" i="9" s="1"/>
  <c r="G48" i="9" a="1"/>
  <c r="G48" i="9" s="1"/>
  <c r="H48" i="9" a="1"/>
  <c r="H48" i="9" s="1"/>
  <c r="E48" i="9" a="1"/>
  <c r="E48" i="9" s="1"/>
  <c r="I19" i="9" a="1"/>
  <c r="I19" i="9" s="1"/>
  <c r="E19" i="9" a="1"/>
  <c r="E19" i="9" s="1"/>
  <c r="J19" i="9" a="1"/>
  <c r="J19" i="9" s="1"/>
  <c r="G19" i="9" a="1"/>
  <c r="G19" i="9" s="1"/>
  <c r="H19" i="9" a="1"/>
  <c r="H19" i="9" s="1"/>
  <c r="F19" i="9" a="1"/>
  <c r="F19" i="9" s="1"/>
  <c r="F555" i="9" a="1"/>
  <c r="F555" i="9" s="1"/>
  <c r="E555" i="9" a="1"/>
  <c r="E555" i="9" s="1"/>
  <c r="U555" i="9" a="1"/>
  <c r="U555" i="9" s="1"/>
  <c r="I555" i="9" a="1"/>
  <c r="I555" i="9" s="1"/>
  <c r="H555" i="9" a="1"/>
  <c r="H555" i="9" s="1"/>
  <c r="V555" i="9" a="1"/>
  <c r="V555" i="9" s="1"/>
  <c r="J555" i="9" a="1"/>
  <c r="J555" i="9" s="1"/>
  <c r="E553" i="9" a="1"/>
  <c r="E553" i="9" s="1"/>
  <c r="F553" i="9" a="1"/>
  <c r="F553" i="9" s="1"/>
  <c r="I553" i="9" a="1"/>
  <c r="I553" i="9" s="1"/>
  <c r="H553" i="9" a="1"/>
  <c r="H553" i="9" s="1"/>
  <c r="J553" i="9" a="1"/>
  <c r="J553" i="9" s="1"/>
  <c r="U553" i="9" a="1"/>
  <c r="U553" i="9" s="1"/>
  <c r="V553" i="9" a="1"/>
  <c r="V553" i="9" s="1"/>
  <c r="I248" i="9" a="1"/>
  <c r="I248" i="9" s="1"/>
  <c r="H248" i="9" a="1"/>
  <c r="H248" i="9" s="1"/>
  <c r="E248" i="9" a="1"/>
  <c r="E248" i="9" s="1"/>
  <c r="G248" i="9" a="1"/>
  <c r="G248" i="9" s="1"/>
  <c r="F248" i="9" a="1"/>
  <c r="F248" i="9" s="1"/>
  <c r="J248" i="9" a="1"/>
  <c r="J248" i="9" s="1"/>
  <c r="F184" i="9" a="1"/>
  <c r="F184" i="9" s="1"/>
  <c r="E184" i="9" a="1"/>
  <c r="E184" i="9" s="1"/>
  <c r="G184" i="9" a="1"/>
  <c r="G184" i="9" s="1"/>
  <c r="I184" i="9" a="1"/>
  <c r="I184" i="9" s="1"/>
  <c r="J184" i="9" a="1"/>
  <c r="J184" i="9" s="1"/>
  <c r="H184" i="9" a="1"/>
  <c r="H184" i="9" s="1"/>
  <c r="F310" i="9" a="1"/>
  <c r="F310" i="9" s="1"/>
  <c r="J310" i="9" a="1"/>
  <c r="J310" i="9" s="1"/>
  <c r="E310" i="9" a="1"/>
  <c r="E310" i="9" s="1"/>
  <c r="G310" i="9" a="1"/>
  <c r="G310" i="9" s="1"/>
  <c r="I310" i="9" a="1"/>
  <c r="I310" i="9" s="1"/>
  <c r="H310" i="9" a="1"/>
  <c r="H310" i="9" s="1"/>
  <c r="F619" i="9" a="1"/>
  <c r="F619" i="9" s="1"/>
  <c r="E619" i="9" a="1"/>
  <c r="E619" i="9" s="1"/>
  <c r="U619" i="9" a="1"/>
  <c r="U619" i="9" s="1"/>
  <c r="V619" i="9" a="1"/>
  <c r="V619" i="9" s="1"/>
  <c r="I619" i="9" a="1"/>
  <c r="I619" i="9" s="1"/>
  <c r="J619" i="9" a="1"/>
  <c r="J619" i="9" s="1"/>
  <c r="H619" i="9" a="1"/>
  <c r="H619" i="9" s="1"/>
  <c r="F391" i="9" a="1"/>
  <c r="F391" i="9" s="1"/>
  <c r="E391" i="9" a="1"/>
  <c r="E391" i="9" s="1"/>
  <c r="J391" i="9" a="1"/>
  <c r="J391" i="9" s="1"/>
  <c r="I391" i="9" a="1"/>
  <c r="I391" i="9" s="1"/>
  <c r="H391" i="9" a="1"/>
  <c r="H391" i="9" s="1"/>
  <c r="U391" i="9" a="1"/>
  <c r="U391" i="9" s="1"/>
  <c r="V391" i="9" a="1"/>
  <c r="V391" i="9" s="1"/>
  <c r="E349" i="9" a="1"/>
  <c r="E349" i="9" s="1"/>
  <c r="F349" i="9" a="1"/>
  <c r="F349" i="9" s="1"/>
  <c r="U349" i="9" a="1"/>
  <c r="U349" i="9" s="1"/>
  <c r="I349" i="9" a="1"/>
  <c r="I349" i="9" s="1"/>
  <c r="H349" i="9" a="1"/>
  <c r="H349" i="9" s="1"/>
  <c r="J349" i="9" a="1"/>
  <c r="J349" i="9" s="1"/>
  <c r="V349" i="9" a="1"/>
  <c r="V349" i="9" s="1"/>
  <c r="F544" i="9" a="1"/>
  <c r="F544" i="9" s="1"/>
  <c r="E544" i="9" a="1"/>
  <c r="E544" i="9" s="1"/>
  <c r="U544" i="9" a="1"/>
  <c r="U544" i="9" s="1"/>
  <c r="H544" i="9" a="1"/>
  <c r="H544" i="9" s="1"/>
  <c r="V544" i="9" a="1"/>
  <c r="V544" i="9" s="1"/>
  <c r="I544" i="9" a="1"/>
  <c r="I544" i="9" s="1"/>
  <c r="J544" i="9" a="1"/>
  <c r="J544" i="9" s="1"/>
  <c r="E364" i="9" a="1"/>
  <c r="E364" i="9" s="1"/>
  <c r="F364" i="9" a="1"/>
  <c r="F364" i="9" s="1"/>
  <c r="J364" i="9" a="1"/>
  <c r="J364" i="9" s="1"/>
  <c r="U364" i="9" a="1"/>
  <c r="U364" i="9" s="1"/>
  <c r="H364" i="9" a="1"/>
  <c r="H364" i="9" s="1"/>
  <c r="I364" i="9" a="1"/>
  <c r="I364" i="9" s="1"/>
  <c r="V364" i="9" a="1"/>
  <c r="V364" i="9" s="1"/>
  <c r="E182" i="9" a="1"/>
  <c r="E182" i="9" s="1"/>
  <c r="J182" i="9" a="1"/>
  <c r="J182" i="9" s="1"/>
  <c r="G182" i="9" a="1"/>
  <c r="G182" i="9" s="1"/>
  <c r="I182" i="9" a="1"/>
  <c r="I182" i="9" s="1"/>
  <c r="F182" i="9" a="1"/>
  <c r="F182" i="9" s="1"/>
  <c r="H182" i="9" a="1"/>
  <c r="H182" i="9" s="1"/>
  <c r="E190" i="9" a="1"/>
  <c r="E190" i="9" s="1"/>
  <c r="G190" i="9" a="1"/>
  <c r="G190" i="9" s="1"/>
  <c r="H190" i="9" a="1"/>
  <c r="H190" i="9" s="1"/>
  <c r="I190" i="9" a="1"/>
  <c r="I190" i="9" s="1"/>
  <c r="J190" i="9" a="1"/>
  <c r="J190" i="9" s="1"/>
  <c r="F190" i="9" a="1"/>
  <c r="F190" i="9" s="1"/>
  <c r="E605" i="9" a="1"/>
  <c r="E605" i="9" s="1"/>
  <c r="F605" i="9" a="1"/>
  <c r="F605" i="9" s="1"/>
  <c r="V605" i="9" a="1"/>
  <c r="V605" i="9" s="1"/>
  <c r="J605" i="9" a="1"/>
  <c r="J605" i="9" s="1"/>
  <c r="I605" i="9" a="1"/>
  <c r="I605" i="9" s="1"/>
  <c r="U605" i="9" a="1"/>
  <c r="U605" i="9" s="1"/>
  <c r="H605" i="9" a="1"/>
  <c r="H605" i="9" s="1"/>
  <c r="E599" i="9" a="1"/>
  <c r="E599" i="9" s="1"/>
  <c r="F599" i="9" a="1"/>
  <c r="F599" i="9" s="1"/>
  <c r="V599" i="9" a="1"/>
  <c r="V599" i="9" s="1"/>
  <c r="U599" i="9" a="1"/>
  <c r="U599" i="9" s="1"/>
  <c r="I599" i="9" a="1"/>
  <c r="I599" i="9" s="1"/>
  <c r="H599" i="9" a="1"/>
  <c r="H599" i="9" s="1"/>
  <c r="J599" i="9" a="1"/>
  <c r="J599" i="9" s="1"/>
  <c r="E43" i="9" a="1"/>
  <c r="E43" i="9" s="1"/>
  <c r="F43" i="9" a="1"/>
  <c r="F43" i="9" s="1"/>
  <c r="G43" i="9" a="1"/>
  <c r="G43" i="9" s="1"/>
  <c r="H43" i="9" a="1"/>
  <c r="H43" i="9" s="1"/>
  <c r="I43" i="9" a="1"/>
  <c r="I43" i="9" s="1"/>
  <c r="J43" i="9" a="1"/>
  <c r="J43" i="9" s="1"/>
  <c r="E101" i="9" a="1"/>
  <c r="E101" i="9" s="1"/>
  <c r="H101" i="9" a="1"/>
  <c r="H101" i="9" s="1"/>
  <c r="F101" i="9" a="1"/>
  <c r="F101" i="9" s="1"/>
  <c r="G101" i="9" a="1"/>
  <c r="G101" i="9" s="1"/>
  <c r="I101" i="9" a="1"/>
  <c r="I101" i="9" s="1"/>
  <c r="J101" i="9" a="1"/>
  <c r="J101" i="9" s="1"/>
  <c r="I153" i="9" a="1"/>
  <c r="I153" i="9" s="1"/>
  <c r="H153" i="9" a="1"/>
  <c r="H153" i="9" s="1"/>
  <c r="E153" i="9" a="1"/>
  <c r="E153" i="9" s="1"/>
  <c r="J153" i="9" a="1"/>
  <c r="J153" i="9" s="1"/>
  <c r="F153" i="9" a="1"/>
  <c r="F153" i="9" s="1"/>
  <c r="G153" i="9" a="1"/>
  <c r="G153" i="9" s="1"/>
  <c r="E217" i="9" a="1"/>
  <c r="E217" i="9" s="1"/>
  <c r="F217" i="9" a="1"/>
  <c r="F217" i="9" s="1"/>
  <c r="I217" i="9" a="1"/>
  <c r="I217" i="9" s="1"/>
  <c r="J217" i="9" a="1"/>
  <c r="J217" i="9" s="1"/>
  <c r="H217" i="9" a="1"/>
  <c r="H217" i="9" s="1"/>
  <c r="G217" i="9" a="1"/>
  <c r="G217" i="9" s="1"/>
  <c r="I46" i="9" a="1"/>
  <c r="I46" i="9" s="1"/>
  <c r="E46" i="9" a="1"/>
  <c r="E46" i="9" s="1"/>
  <c r="G46" i="9" a="1"/>
  <c r="G46" i="9" s="1"/>
  <c r="F46" i="9" a="1"/>
  <c r="F46" i="9" s="1"/>
  <c r="J46" i="9" a="1"/>
  <c r="J46" i="9" s="1"/>
  <c r="H46" i="9" a="1"/>
  <c r="H46" i="9" s="1"/>
  <c r="F309" i="9" a="1"/>
  <c r="F309" i="9" s="1"/>
  <c r="J309" i="9" a="1"/>
  <c r="J309" i="9" s="1"/>
  <c r="H309" i="9" a="1"/>
  <c r="H309" i="9" s="1"/>
  <c r="E309" i="9" a="1"/>
  <c r="E309" i="9" s="1"/>
  <c r="I309" i="9" a="1"/>
  <c r="I309" i="9" s="1"/>
  <c r="G309" i="9" a="1"/>
  <c r="G309" i="9" s="1"/>
  <c r="E308" i="9" a="1"/>
  <c r="E308" i="9" s="1"/>
  <c r="F308" i="9" a="1"/>
  <c r="F308" i="9" s="1"/>
  <c r="G308" i="9" a="1"/>
  <c r="G308" i="9" s="1"/>
  <c r="H308" i="9" a="1"/>
  <c r="H308" i="9" s="1"/>
  <c r="I308" i="9" a="1"/>
  <c r="I308" i="9" s="1"/>
  <c r="J308" i="9" a="1"/>
  <c r="J308" i="9" s="1"/>
  <c r="E542" i="9" a="1"/>
  <c r="E542" i="9" s="1"/>
  <c r="F542" i="9" a="1"/>
  <c r="F542" i="9" s="1"/>
  <c r="J542" i="9" a="1"/>
  <c r="J542" i="9" s="1"/>
  <c r="U542" i="9" a="1"/>
  <c r="U542" i="9" s="1"/>
  <c r="H542" i="9" a="1"/>
  <c r="H542" i="9" s="1"/>
  <c r="I542" i="9" a="1"/>
  <c r="I542" i="9" s="1"/>
  <c r="V542" i="9" a="1"/>
  <c r="V542" i="9" s="1"/>
  <c r="E503" i="9" a="1"/>
  <c r="E503" i="9" s="1"/>
  <c r="F503" i="9" a="1"/>
  <c r="F503" i="9" s="1"/>
  <c r="U503" i="9" a="1"/>
  <c r="U503" i="9" s="1"/>
  <c r="J503" i="9" a="1"/>
  <c r="J503" i="9" s="1"/>
  <c r="I503" i="9" a="1"/>
  <c r="I503" i="9" s="1"/>
  <c r="H503" i="9" a="1"/>
  <c r="H503" i="9" s="1"/>
  <c r="V503" i="9" a="1"/>
  <c r="V503" i="9" s="1"/>
  <c r="F468" i="9" a="1"/>
  <c r="F468" i="9" s="1"/>
  <c r="E468" i="9" a="1"/>
  <c r="E468" i="9" s="1"/>
  <c r="V468" i="9" a="1"/>
  <c r="V468" i="9" s="1"/>
  <c r="I468" i="9" a="1"/>
  <c r="I468" i="9" s="1"/>
  <c r="H468" i="9" a="1"/>
  <c r="H468" i="9" s="1"/>
  <c r="U468" i="9" a="1"/>
  <c r="U468" i="9" s="1"/>
  <c r="J468" i="9" a="1"/>
  <c r="J468" i="9" s="1"/>
  <c r="F493" i="9" a="1"/>
  <c r="F493" i="9" s="1"/>
  <c r="E493" i="9" a="1"/>
  <c r="E493" i="9" s="1"/>
  <c r="H493" i="9" a="1"/>
  <c r="H493" i="9" s="1"/>
  <c r="V493" i="9" a="1"/>
  <c r="V493" i="9" s="1"/>
  <c r="U493" i="9" a="1"/>
  <c r="U493" i="9" s="1"/>
  <c r="J493" i="9" a="1"/>
  <c r="J493" i="9" s="1"/>
  <c r="I493" i="9" a="1"/>
  <c r="I493" i="9" s="1"/>
  <c r="F435" i="9" a="1"/>
  <c r="F435" i="9" s="1"/>
  <c r="E435" i="9" a="1"/>
  <c r="E435" i="9" s="1"/>
  <c r="H435" i="9" a="1"/>
  <c r="H435" i="9" s="1"/>
  <c r="U435" i="9" a="1"/>
  <c r="U435" i="9" s="1"/>
  <c r="V435" i="9" a="1"/>
  <c r="V435" i="9" s="1"/>
  <c r="I435" i="9" a="1"/>
  <c r="I435" i="9" s="1"/>
  <c r="J435" i="9" a="1"/>
  <c r="J435" i="9" s="1"/>
  <c r="F434" i="9" a="1"/>
  <c r="F434" i="9" s="1"/>
  <c r="E434" i="9" a="1"/>
  <c r="E434" i="9" s="1"/>
  <c r="H434" i="9" a="1"/>
  <c r="H434" i="9" s="1"/>
  <c r="V434" i="9" a="1"/>
  <c r="V434" i="9" s="1"/>
  <c r="J434" i="9" a="1"/>
  <c r="J434" i="9" s="1"/>
  <c r="I434" i="9" a="1"/>
  <c r="I434" i="9" s="1"/>
  <c r="U434" i="9" a="1"/>
  <c r="U434" i="9" s="1"/>
  <c r="C418" i="9" a="1"/>
  <c r="C418" i="9" s="1"/>
  <c r="D418" i="9" a="1"/>
  <c r="D418" i="9" s="1"/>
  <c r="AC418" i="9" a="1"/>
  <c r="AC418" i="9" s="1"/>
  <c r="F384" i="9" a="1"/>
  <c r="F384" i="9" s="1"/>
  <c r="E384" i="9" a="1"/>
  <c r="E384" i="9" s="1"/>
  <c r="J384" i="9" a="1"/>
  <c r="J384" i="9" s="1"/>
  <c r="H384" i="9" a="1"/>
  <c r="H384" i="9" s="1"/>
  <c r="U384" i="9" a="1"/>
  <c r="U384" i="9" s="1"/>
  <c r="I384" i="9" a="1"/>
  <c r="I384" i="9" s="1"/>
  <c r="V384" i="9" a="1"/>
  <c r="V384" i="9" s="1"/>
  <c r="G186" i="9" a="1"/>
  <c r="G186" i="9" s="1"/>
  <c r="I186" i="9" a="1"/>
  <c r="I186" i="9" s="1"/>
  <c r="E186" i="9" a="1"/>
  <c r="E186" i="9" s="1"/>
  <c r="F186" i="9" a="1"/>
  <c r="F186" i="9" s="1"/>
  <c r="J186" i="9" a="1"/>
  <c r="J186" i="9" s="1"/>
  <c r="H186" i="9" a="1"/>
  <c r="H186" i="9" s="1"/>
  <c r="G73" i="9" a="1"/>
  <c r="G73" i="9" s="1"/>
  <c r="H73" i="9" a="1"/>
  <c r="H73" i="9" s="1"/>
  <c r="I73" i="9" a="1"/>
  <c r="I73" i="9" s="1"/>
  <c r="E73" i="9" a="1"/>
  <c r="E73" i="9" s="1"/>
  <c r="J73" i="9" a="1"/>
  <c r="J73" i="9" s="1"/>
  <c r="F73" i="9" a="1"/>
  <c r="F73" i="9" s="1"/>
  <c r="J213" i="9" a="1"/>
  <c r="J213" i="9" s="1"/>
  <c r="I213" i="9" a="1"/>
  <c r="I213" i="9" s="1"/>
  <c r="G213" i="9" a="1"/>
  <c r="G213" i="9" s="1"/>
  <c r="F213" i="9" a="1"/>
  <c r="F213" i="9" s="1"/>
  <c r="H213" i="9" a="1"/>
  <c r="H213" i="9" s="1"/>
  <c r="E213" i="9" a="1"/>
  <c r="E213" i="9" s="1"/>
  <c r="E275" i="9" a="1"/>
  <c r="E275" i="9" s="1"/>
  <c r="F275" i="9" a="1"/>
  <c r="F275" i="9" s="1"/>
  <c r="G275" i="9" a="1"/>
  <c r="G275" i="9" s="1"/>
  <c r="H275" i="9" a="1"/>
  <c r="H275" i="9" s="1"/>
  <c r="J275" i="9" a="1"/>
  <c r="J275" i="9" s="1"/>
  <c r="I275" i="9" a="1"/>
  <c r="I275" i="9" s="1"/>
  <c r="H268" i="9" a="1"/>
  <c r="H268" i="9" s="1"/>
  <c r="F268" i="9" a="1"/>
  <c r="F268" i="9" s="1"/>
  <c r="J268" i="9" a="1"/>
  <c r="J268" i="9" s="1"/>
  <c r="E268" i="9" a="1"/>
  <c r="E268" i="9" s="1"/>
  <c r="G268" i="9" a="1"/>
  <c r="G268" i="9" s="1"/>
  <c r="I268" i="9" a="1"/>
  <c r="I268" i="9" s="1"/>
  <c r="F9" i="9" a="1"/>
  <c r="F9" i="9" s="1"/>
  <c r="J9" i="9" a="1"/>
  <c r="J9" i="9" s="1"/>
  <c r="H9" i="9" a="1"/>
  <c r="H9" i="9" s="1"/>
  <c r="E9" i="9" a="1"/>
  <c r="E9" i="9" s="1"/>
  <c r="G9" i="9" a="1"/>
  <c r="G9" i="9" s="1"/>
  <c r="I9" i="9" a="1"/>
  <c r="I9" i="9" s="1"/>
  <c r="E622" i="9" a="1"/>
  <c r="E622" i="9" s="1"/>
  <c r="F622" i="9" a="1"/>
  <c r="F622" i="9" s="1"/>
  <c r="I622" i="9" a="1"/>
  <c r="I622" i="9" s="1"/>
  <c r="V622" i="9" a="1"/>
  <c r="V622" i="9" s="1"/>
  <c r="J622" i="9" a="1"/>
  <c r="J622" i="9" s="1"/>
  <c r="U622" i="9" a="1"/>
  <c r="U622" i="9" s="1"/>
  <c r="H622" i="9" a="1"/>
  <c r="H622" i="9" s="1"/>
  <c r="F568" i="9" a="1"/>
  <c r="F568" i="9" s="1"/>
  <c r="E568" i="9" a="1"/>
  <c r="E568" i="9" s="1"/>
  <c r="V568" i="9" a="1"/>
  <c r="V568" i="9" s="1"/>
  <c r="J568" i="9" a="1"/>
  <c r="J568" i="9" s="1"/>
  <c r="H568" i="9" a="1"/>
  <c r="H568" i="9" s="1"/>
  <c r="I568" i="9" a="1"/>
  <c r="I568" i="9" s="1"/>
  <c r="U568" i="9" a="1"/>
  <c r="U568" i="9" s="1"/>
  <c r="E575" i="9" a="1"/>
  <c r="E575" i="9" s="1"/>
  <c r="F575" i="9" a="1"/>
  <c r="F575" i="9" s="1"/>
  <c r="U575" i="9" a="1"/>
  <c r="U575" i="9" s="1"/>
  <c r="V575" i="9" a="1"/>
  <c r="V575" i="9" s="1"/>
  <c r="J575" i="9" a="1"/>
  <c r="J575" i="9" s="1"/>
  <c r="H575" i="9" a="1"/>
  <c r="H575" i="9" s="1"/>
  <c r="I575" i="9" a="1"/>
  <c r="I575" i="9" s="1"/>
  <c r="F624" i="9" a="1"/>
  <c r="F624" i="9" s="1"/>
  <c r="E624" i="9" a="1"/>
  <c r="E624" i="9" s="1"/>
  <c r="V624" i="9" a="1"/>
  <c r="V624" i="9" s="1"/>
  <c r="I624" i="9" a="1"/>
  <c r="I624" i="9" s="1"/>
  <c r="H624" i="9" a="1"/>
  <c r="H624" i="9" s="1"/>
  <c r="U624" i="9" a="1"/>
  <c r="U624" i="9" s="1"/>
  <c r="J624" i="9" a="1"/>
  <c r="J624" i="9" s="1"/>
  <c r="E608" i="9" a="1"/>
  <c r="E608" i="9" s="1"/>
  <c r="F608" i="9" a="1"/>
  <c r="F608" i="9" s="1"/>
  <c r="I608" i="9" a="1"/>
  <c r="I608" i="9" s="1"/>
  <c r="J608" i="9" a="1"/>
  <c r="J608" i="9" s="1"/>
  <c r="V608" i="9" a="1"/>
  <c r="V608" i="9" s="1"/>
  <c r="U608" i="9" a="1"/>
  <c r="U608" i="9" s="1"/>
  <c r="H608" i="9" a="1"/>
  <c r="H608" i="9" s="1"/>
  <c r="F562" i="9" a="1"/>
  <c r="F562" i="9" s="1"/>
  <c r="E562" i="9" a="1"/>
  <c r="E562" i="9" s="1"/>
  <c r="I562" i="9" a="1"/>
  <c r="I562" i="9" s="1"/>
  <c r="U562" i="9" a="1"/>
  <c r="U562" i="9" s="1"/>
  <c r="J562" i="9" a="1"/>
  <c r="J562" i="9" s="1"/>
  <c r="H562" i="9" a="1"/>
  <c r="H562" i="9" s="1"/>
  <c r="V562" i="9" a="1"/>
  <c r="V562" i="9" s="1"/>
  <c r="E563" i="9" a="1"/>
  <c r="E563" i="9" s="1"/>
  <c r="F563" i="9" a="1"/>
  <c r="F563" i="9" s="1"/>
  <c r="V563" i="9" a="1"/>
  <c r="V563" i="9" s="1"/>
  <c r="H563" i="9" a="1"/>
  <c r="H563" i="9" s="1"/>
  <c r="I563" i="9" a="1"/>
  <c r="I563" i="9" s="1"/>
  <c r="J563" i="9" a="1"/>
  <c r="J563" i="9" s="1"/>
  <c r="U563" i="9" a="1"/>
  <c r="U563" i="9" s="1"/>
  <c r="E559" i="9" a="1"/>
  <c r="E559" i="9" s="1"/>
  <c r="F559" i="9" a="1"/>
  <c r="F559" i="9" s="1"/>
  <c r="I559" i="9" a="1"/>
  <c r="I559" i="9" s="1"/>
  <c r="J559" i="9" a="1"/>
  <c r="J559" i="9" s="1"/>
  <c r="V559" i="9" a="1"/>
  <c r="V559" i="9" s="1"/>
  <c r="H559" i="9" a="1"/>
  <c r="H559" i="9" s="1"/>
  <c r="U559" i="9" a="1"/>
  <c r="U559" i="9" s="1"/>
  <c r="E378" i="9" a="1"/>
  <c r="E378" i="9" s="1"/>
  <c r="F378" i="9" a="1"/>
  <c r="F378" i="9" s="1"/>
  <c r="V378" i="9" a="1"/>
  <c r="V378" i="9" s="1"/>
  <c r="H378" i="9" a="1"/>
  <c r="H378" i="9" s="1"/>
  <c r="J378" i="9" a="1"/>
  <c r="J378" i="9" s="1"/>
  <c r="I378" i="9" a="1"/>
  <c r="I378" i="9" s="1"/>
  <c r="U378" i="9" a="1"/>
  <c r="U378" i="9" s="1"/>
  <c r="F359" i="9" a="1"/>
  <c r="F359" i="9" s="1"/>
  <c r="E359" i="9" a="1"/>
  <c r="E359" i="9" s="1"/>
  <c r="H359" i="9" a="1"/>
  <c r="H359" i="9" s="1"/>
  <c r="U359" i="9" a="1"/>
  <c r="U359" i="9" s="1"/>
  <c r="J359" i="9" a="1"/>
  <c r="J359" i="9" s="1"/>
  <c r="I359" i="9" a="1"/>
  <c r="I359" i="9" s="1"/>
  <c r="V359" i="9" a="1"/>
  <c r="V359" i="9" s="1"/>
  <c r="F366" i="9" a="1"/>
  <c r="F366" i="9" s="1"/>
  <c r="E366" i="9" a="1"/>
  <c r="E366" i="9" s="1"/>
  <c r="V366" i="9" a="1"/>
  <c r="V366" i="9" s="1"/>
  <c r="J366" i="9" a="1"/>
  <c r="J366" i="9" s="1"/>
  <c r="I366" i="9" a="1"/>
  <c r="I366" i="9" s="1"/>
  <c r="U366" i="9" a="1"/>
  <c r="U366" i="9" s="1"/>
  <c r="H366" i="9" a="1"/>
  <c r="H366" i="9" s="1"/>
  <c r="D173" i="20"/>
  <c r="C174" i="20"/>
  <c r="D174" i="20" s="1"/>
  <c r="D103" i="20"/>
  <c r="C104" i="20"/>
  <c r="F8" i="16" a="1"/>
  <c r="F8" i="16" s="1"/>
  <c r="H317" i="9" a="1"/>
  <c r="H317" i="9" s="1"/>
  <c r="J317" i="9" a="1"/>
  <c r="J317" i="9" s="1"/>
  <c r="G317" i="9" a="1"/>
  <c r="G317" i="9" s="1"/>
  <c r="E317" i="9" a="1"/>
  <c r="E317" i="9" s="1"/>
  <c r="I317" i="9" a="1"/>
  <c r="I317" i="9" s="1"/>
  <c r="F317" i="9" a="1"/>
  <c r="F317" i="9" s="1"/>
  <c r="I314" i="9" a="1"/>
  <c r="I314" i="9" s="1"/>
  <c r="J314" i="9" a="1"/>
  <c r="J314" i="9" s="1"/>
  <c r="F314" i="9" a="1"/>
  <c r="F314" i="9" s="1"/>
  <c r="G314" i="9" a="1"/>
  <c r="G314" i="9" s="1"/>
  <c r="H314" i="9" a="1"/>
  <c r="H314" i="9" s="1"/>
  <c r="E314" i="9" a="1"/>
  <c r="E314" i="9" s="1"/>
  <c r="F582" i="9" a="1"/>
  <c r="F582" i="9" s="1"/>
  <c r="E582" i="9" a="1"/>
  <c r="E582" i="9" s="1"/>
  <c r="J582" i="9" a="1"/>
  <c r="J582" i="9" s="1"/>
  <c r="U582" i="9" a="1"/>
  <c r="U582" i="9" s="1"/>
  <c r="H582" i="9" a="1"/>
  <c r="H582" i="9" s="1"/>
  <c r="I582" i="9" a="1"/>
  <c r="I582" i="9" s="1"/>
  <c r="V582" i="9" a="1"/>
  <c r="V582" i="9" s="1"/>
  <c r="E471" i="9" a="1"/>
  <c r="E471" i="9" s="1"/>
  <c r="F471" i="9" a="1"/>
  <c r="F471" i="9" s="1"/>
  <c r="U471" i="9" a="1"/>
  <c r="U471" i="9" s="1"/>
  <c r="I471" i="9" a="1"/>
  <c r="I471" i="9" s="1"/>
  <c r="H471" i="9" a="1"/>
  <c r="H471" i="9" s="1"/>
  <c r="V471" i="9" a="1"/>
  <c r="V471" i="9" s="1"/>
  <c r="J471" i="9" a="1"/>
  <c r="J471" i="9" s="1"/>
  <c r="E470" i="9" a="1"/>
  <c r="E470" i="9" s="1"/>
  <c r="F470" i="9" a="1"/>
  <c r="F470" i="9" s="1"/>
  <c r="J470" i="9" a="1"/>
  <c r="J470" i="9" s="1"/>
  <c r="V470" i="9" a="1"/>
  <c r="V470" i="9" s="1"/>
  <c r="H470" i="9" a="1"/>
  <c r="H470" i="9" s="1"/>
  <c r="U470" i="9" a="1"/>
  <c r="U470" i="9" s="1"/>
  <c r="I470" i="9" a="1"/>
  <c r="I470" i="9" s="1"/>
  <c r="J298" i="9" a="1"/>
  <c r="J298" i="9" s="1"/>
  <c r="G298" i="9" a="1"/>
  <c r="G298" i="9" s="1"/>
  <c r="F298" i="9" a="1"/>
  <c r="F298" i="9" s="1"/>
  <c r="H298" i="9" a="1"/>
  <c r="H298" i="9" s="1"/>
  <c r="I298" i="9" a="1"/>
  <c r="I298" i="9" s="1"/>
  <c r="E298" i="9" a="1"/>
  <c r="E298" i="9" s="1"/>
  <c r="F504" i="9" a="1"/>
  <c r="F504" i="9" s="1"/>
  <c r="E504" i="9" a="1"/>
  <c r="E504" i="9" s="1"/>
  <c r="H504" i="9" a="1"/>
  <c r="H504" i="9" s="1"/>
  <c r="J504" i="9" a="1"/>
  <c r="J504" i="9" s="1"/>
  <c r="V504" i="9" a="1"/>
  <c r="V504" i="9" s="1"/>
  <c r="U504" i="9" a="1"/>
  <c r="U504" i="9" s="1"/>
  <c r="I504" i="9" a="1"/>
  <c r="I504" i="9" s="1"/>
  <c r="E389" i="9" a="1"/>
  <c r="E389" i="9" s="1"/>
  <c r="F389" i="9" a="1"/>
  <c r="F389" i="9" s="1"/>
  <c r="V389" i="9" a="1"/>
  <c r="V389" i="9" s="1"/>
  <c r="H389" i="9" a="1"/>
  <c r="H389" i="9" s="1"/>
  <c r="U389" i="9" a="1"/>
  <c r="U389" i="9" s="1"/>
  <c r="I389" i="9" a="1"/>
  <c r="I389" i="9" s="1"/>
  <c r="J389" i="9" a="1"/>
  <c r="J389" i="9" s="1"/>
  <c r="H293" i="9" a="1"/>
  <c r="H293" i="9" s="1"/>
  <c r="I293" i="9" a="1"/>
  <c r="I293" i="9" s="1"/>
  <c r="F293" i="9" a="1"/>
  <c r="F293" i="9" s="1"/>
  <c r="E293" i="9" a="1"/>
  <c r="E293" i="9" s="1"/>
  <c r="J293" i="9" a="1"/>
  <c r="J293" i="9" s="1"/>
  <c r="G293" i="9" a="1"/>
  <c r="G293" i="9" s="1"/>
  <c r="G196" i="9" a="1"/>
  <c r="G196" i="9" s="1"/>
  <c r="J196" i="9" a="1"/>
  <c r="J196" i="9" s="1"/>
  <c r="F196" i="9" a="1"/>
  <c r="F196" i="9" s="1"/>
  <c r="I196" i="9" a="1"/>
  <c r="I196" i="9" s="1"/>
  <c r="E196" i="9" a="1"/>
  <c r="E196" i="9" s="1"/>
  <c r="H196" i="9" a="1"/>
  <c r="H196" i="9" s="1"/>
  <c r="G74" i="9" a="1"/>
  <c r="G74" i="9" s="1"/>
  <c r="J74" i="9" a="1"/>
  <c r="J74" i="9" s="1"/>
  <c r="F74" i="9" a="1"/>
  <c r="F74" i="9" s="1"/>
  <c r="I74" i="9" a="1"/>
  <c r="I74" i="9" s="1"/>
  <c r="E74" i="9" a="1"/>
  <c r="E74" i="9" s="1"/>
  <c r="H74" i="9" a="1"/>
  <c r="H74" i="9" s="1"/>
  <c r="J294" i="9" a="1"/>
  <c r="J294" i="9" s="1"/>
  <c r="E294" i="9" a="1"/>
  <c r="E294" i="9" s="1"/>
  <c r="G294" i="9" a="1"/>
  <c r="G294" i="9" s="1"/>
  <c r="F294" i="9" a="1"/>
  <c r="F294" i="9" s="1"/>
  <c r="I294" i="9" a="1"/>
  <c r="I294" i="9" s="1"/>
  <c r="H294" i="9" a="1"/>
  <c r="H294" i="9" s="1"/>
  <c r="I102" i="9" a="1"/>
  <c r="I102" i="9" s="1"/>
  <c r="F102" i="9" a="1"/>
  <c r="F102" i="9" s="1"/>
  <c r="H102" i="9" a="1"/>
  <c r="H102" i="9" s="1"/>
  <c r="G102" i="9" a="1"/>
  <c r="G102" i="9" s="1"/>
  <c r="E102" i="9" a="1"/>
  <c r="E102" i="9" s="1"/>
  <c r="J102" i="9" a="1"/>
  <c r="J102" i="9" s="1"/>
  <c r="G285" i="9" a="1"/>
  <c r="G285" i="9" s="1"/>
  <c r="E285" i="9" a="1"/>
  <c r="E285" i="9" s="1"/>
  <c r="F285" i="9" a="1"/>
  <c r="F285" i="9" s="1"/>
  <c r="I285" i="9" a="1"/>
  <c r="I285" i="9" s="1"/>
  <c r="H285" i="9" a="1"/>
  <c r="H285" i="9" s="1"/>
  <c r="J285" i="9" a="1"/>
  <c r="J285" i="9" s="1"/>
  <c r="F12" i="9" a="1"/>
  <c r="F12" i="9" s="1"/>
  <c r="E12" i="9" a="1"/>
  <c r="E12" i="9" s="1"/>
  <c r="H12" i="9" a="1"/>
  <c r="H12" i="9" s="1"/>
  <c r="G12" i="9" a="1"/>
  <c r="G12" i="9" s="1"/>
  <c r="I12" i="9" a="1"/>
  <c r="I12" i="9" s="1"/>
  <c r="J12" i="9" a="1"/>
  <c r="J12" i="9" s="1"/>
  <c r="E299" i="9" a="1"/>
  <c r="E299" i="9" s="1"/>
  <c r="H299" i="9" a="1"/>
  <c r="H299" i="9" s="1"/>
  <c r="I299" i="9" a="1"/>
  <c r="I299" i="9" s="1"/>
  <c r="J299" i="9" a="1"/>
  <c r="J299" i="9" s="1"/>
  <c r="G299" i="9" a="1"/>
  <c r="G299" i="9" s="1"/>
  <c r="F299" i="9" a="1"/>
  <c r="F299" i="9" s="1"/>
  <c r="K219" i="9"/>
  <c r="F497" i="9" a="1"/>
  <c r="F497" i="9" s="1"/>
  <c r="E497" i="9" a="1"/>
  <c r="E497" i="9" s="1"/>
  <c r="V497" i="9" a="1"/>
  <c r="V497" i="9" s="1"/>
  <c r="I497" i="9" a="1"/>
  <c r="I497" i="9" s="1"/>
  <c r="J497" i="9" a="1"/>
  <c r="J497" i="9" s="1"/>
  <c r="U497" i="9" a="1"/>
  <c r="U497" i="9" s="1"/>
  <c r="H497" i="9" a="1"/>
  <c r="H497" i="9" s="1"/>
  <c r="F490" i="9" a="1"/>
  <c r="F490" i="9" s="1"/>
  <c r="E490" i="9" a="1"/>
  <c r="E490" i="9" s="1"/>
  <c r="I490" i="9" a="1"/>
  <c r="I490" i="9" s="1"/>
  <c r="V490" i="9" a="1"/>
  <c r="V490" i="9" s="1"/>
  <c r="H490" i="9" a="1"/>
  <c r="H490" i="9" s="1"/>
  <c r="U490" i="9" a="1"/>
  <c r="U490" i="9" s="1"/>
  <c r="J490" i="9" a="1"/>
  <c r="J490" i="9" s="1"/>
  <c r="F395" i="9" a="1"/>
  <c r="F395" i="9" s="1"/>
  <c r="E395" i="9" a="1"/>
  <c r="E395" i="9" s="1"/>
  <c r="I395" i="9" a="1"/>
  <c r="I395" i="9" s="1"/>
  <c r="J395" i="9" a="1"/>
  <c r="J395" i="9" s="1"/>
  <c r="U395" i="9" a="1"/>
  <c r="U395" i="9" s="1"/>
  <c r="H395" i="9" a="1"/>
  <c r="H395" i="9" s="1"/>
  <c r="V395" i="9" a="1"/>
  <c r="V395" i="9" s="1"/>
  <c r="E390" i="9" a="1"/>
  <c r="E390" i="9" s="1"/>
  <c r="F390" i="9" a="1"/>
  <c r="F390" i="9" s="1"/>
  <c r="V390" i="9" a="1"/>
  <c r="V390" i="9" s="1"/>
  <c r="J390" i="9" a="1"/>
  <c r="J390" i="9" s="1"/>
  <c r="H390" i="9" a="1"/>
  <c r="H390" i="9" s="1"/>
  <c r="U390" i="9" a="1"/>
  <c r="U390" i="9" s="1"/>
  <c r="I390" i="9" a="1"/>
  <c r="I390" i="9" s="1"/>
  <c r="D181" i="20"/>
  <c r="C182" i="20"/>
  <c r="D182" i="20" s="1"/>
  <c r="D137" i="20"/>
  <c r="C138" i="20"/>
  <c r="B41" i="1"/>
  <c r="E292" i="9" a="1"/>
  <c r="E292" i="9" s="1"/>
  <c r="H292" i="9" a="1"/>
  <c r="H292" i="9" s="1"/>
  <c r="F292" i="9" a="1"/>
  <c r="F292" i="9" s="1"/>
  <c r="J292" i="9" a="1"/>
  <c r="J292" i="9" s="1"/>
  <c r="G292" i="9" a="1"/>
  <c r="G292" i="9" s="1"/>
  <c r="I292" i="9" a="1"/>
  <c r="I292" i="9" s="1"/>
  <c r="I197" i="9" a="1"/>
  <c r="I197" i="9" s="1"/>
  <c r="E197" i="9" a="1"/>
  <c r="E197" i="9" s="1"/>
  <c r="G197" i="9" a="1"/>
  <c r="G197" i="9" s="1"/>
  <c r="J197" i="9" a="1"/>
  <c r="J197" i="9" s="1"/>
  <c r="H197" i="9" a="1"/>
  <c r="H197" i="9" s="1"/>
  <c r="F197" i="9" a="1"/>
  <c r="F197" i="9" s="1"/>
  <c r="G179" i="9" a="1"/>
  <c r="G179" i="9" s="1"/>
  <c r="F179" i="9" a="1"/>
  <c r="F179" i="9" s="1"/>
  <c r="H179" i="9" a="1"/>
  <c r="H179" i="9" s="1"/>
  <c r="I179" i="9" a="1"/>
  <c r="I179" i="9" s="1"/>
  <c r="J179" i="9" a="1"/>
  <c r="J179" i="9" s="1"/>
  <c r="E179" i="9" a="1"/>
  <c r="E179" i="9" s="1"/>
  <c r="F45" i="9" a="1"/>
  <c r="F45" i="9" s="1"/>
  <c r="E45" i="9" a="1"/>
  <c r="E45" i="9" s="1"/>
  <c r="G45" i="9" a="1"/>
  <c r="G45" i="9" s="1"/>
  <c r="I45" i="9" a="1"/>
  <c r="I45" i="9" s="1"/>
  <c r="H45" i="9" a="1"/>
  <c r="H45" i="9" s="1"/>
  <c r="J45" i="9" a="1"/>
  <c r="J45" i="9" s="1"/>
  <c r="J269" i="9" a="1"/>
  <c r="J269" i="9" s="1"/>
  <c r="H269" i="9" a="1"/>
  <c r="H269" i="9" s="1"/>
  <c r="I269" i="9" a="1"/>
  <c r="I269" i="9" s="1"/>
  <c r="E269" i="9" a="1"/>
  <c r="E269" i="9" s="1"/>
  <c r="G269" i="9" a="1"/>
  <c r="G269" i="9" s="1"/>
  <c r="F269" i="9" a="1"/>
  <c r="F269" i="9" s="1"/>
  <c r="F569" i="9" a="1"/>
  <c r="F569" i="9" s="1"/>
  <c r="E569" i="9" a="1"/>
  <c r="E569" i="9" s="1"/>
  <c r="V569" i="9" a="1"/>
  <c r="V569" i="9" s="1"/>
  <c r="H569" i="9" a="1"/>
  <c r="H569" i="9" s="1"/>
  <c r="I569" i="9" a="1"/>
  <c r="I569" i="9" s="1"/>
  <c r="U569" i="9" a="1"/>
  <c r="U569" i="9" s="1"/>
  <c r="J569" i="9" a="1"/>
  <c r="J569" i="9" s="1"/>
  <c r="F574" i="9" a="1"/>
  <c r="F574" i="9" s="1"/>
  <c r="E574" i="9" a="1"/>
  <c r="E574" i="9" s="1"/>
  <c r="U574" i="9" a="1"/>
  <c r="U574" i="9" s="1"/>
  <c r="H574" i="9" a="1"/>
  <c r="H574" i="9" s="1"/>
  <c r="V574" i="9" a="1"/>
  <c r="V574" i="9" s="1"/>
  <c r="I574" i="9" a="1"/>
  <c r="I574" i="9" s="1"/>
  <c r="J574" i="9" a="1"/>
  <c r="J574" i="9" s="1"/>
  <c r="E546" i="9" a="1"/>
  <c r="E546" i="9" s="1"/>
  <c r="F546" i="9" a="1"/>
  <c r="F546" i="9" s="1"/>
  <c r="U546" i="9" a="1"/>
  <c r="U546" i="9" s="1"/>
  <c r="J546" i="9" a="1"/>
  <c r="J546" i="9" s="1"/>
  <c r="V546" i="9" a="1"/>
  <c r="V546" i="9" s="1"/>
  <c r="H546" i="9" a="1"/>
  <c r="H546" i="9" s="1"/>
  <c r="I546" i="9" a="1"/>
  <c r="I546" i="9" s="1"/>
  <c r="F618" i="9" a="1"/>
  <c r="F618" i="9" s="1"/>
  <c r="E618" i="9" a="1"/>
  <c r="E618" i="9" s="1"/>
  <c r="J618" i="9" a="1"/>
  <c r="J618" i="9" s="1"/>
  <c r="I618" i="9" a="1"/>
  <c r="I618" i="9" s="1"/>
  <c r="U618" i="9" a="1"/>
  <c r="U618" i="9" s="1"/>
  <c r="H618" i="9" a="1"/>
  <c r="H618" i="9" s="1"/>
  <c r="V618" i="9" a="1"/>
  <c r="V618" i="9" s="1"/>
  <c r="E570" i="9" a="1"/>
  <c r="E570" i="9" s="1"/>
  <c r="F570" i="9" a="1"/>
  <c r="F570" i="9" s="1"/>
  <c r="V570" i="9" a="1"/>
  <c r="V570" i="9" s="1"/>
  <c r="U570" i="9" a="1"/>
  <c r="U570" i="9" s="1"/>
  <c r="H570" i="9" a="1"/>
  <c r="H570" i="9" s="1"/>
  <c r="J570" i="9" a="1"/>
  <c r="J570" i="9" s="1"/>
  <c r="I570" i="9" a="1"/>
  <c r="I570" i="9" s="1"/>
  <c r="E557" i="9" a="1"/>
  <c r="E557" i="9" s="1"/>
  <c r="F557" i="9" a="1"/>
  <c r="F557" i="9" s="1"/>
  <c r="H557" i="9" a="1"/>
  <c r="H557" i="9" s="1"/>
  <c r="J557" i="9" a="1"/>
  <c r="J557" i="9" s="1"/>
  <c r="I557" i="9" a="1"/>
  <c r="I557" i="9" s="1"/>
  <c r="U557" i="9" a="1"/>
  <c r="U557" i="9" s="1"/>
  <c r="V557" i="9" a="1"/>
  <c r="V557" i="9" s="1"/>
  <c r="E564" i="9" a="1"/>
  <c r="E564" i="9" s="1"/>
  <c r="F564" i="9" a="1"/>
  <c r="F564" i="9" s="1"/>
  <c r="H564" i="9" a="1"/>
  <c r="H564" i="9" s="1"/>
  <c r="I564" i="9" a="1"/>
  <c r="I564" i="9" s="1"/>
  <c r="U564" i="9" a="1"/>
  <c r="U564" i="9" s="1"/>
  <c r="J564" i="9" a="1"/>
  <c r="J564" i="9" s="1"/>
  <c r="V564" i="9" a="1"/>
  <c r="V564" i="9" s="1"/>
  <c r="E609" i="9" a="1"/>
  <c r="E609" i="9" s="1"/>
  <c r="F609" i="9" a="1"/>
  <c r="F609" i="9" s="1"/>
  <c r="V609" i="9" a="1"/>
  <c r="V609" i="9" s="1"/>
  <c r="H609" i="9" a="1"/>
  <c r="H609" i="9" s="1"/>
  <c r="I609" i="9" a="1"/>
  <c r="I609" i="9" s="1"/>
  <c r="U609" i="9" a="1"/>
  <c r="U609" i="9" s="1"/>
  <c r="J609" i="9" a="1"/>
  <c r="J609" i="9" s="1"/>
  <c r="D417" i="9" a="1"/>
  <c r="D417" i="9" s="1"/>
  <c r="F288" i="9" a="1"/>
  <c r="F288" i="9" s="1"/>
  <c r="J288" i="9" a="1"/>
  <c r="J288" i="9" s="1"/>
  <c r="E288" i="9" a="1"/>
  <c r="E288" i="9" s="1"/>
  <c r="G288" i="9" a="1"/>
  <c r="G288" i="9" s="1"/>
  <c r="I288" i="9" a="1"/>
  <c r="I288" i="9" s="1"/>
  <c r="H288" i="9" a="1"/>
  <c r="H288" i="9" s="1"/>
  <c r="I41" i="9" a="1"/>
  <c r="I41" i="9" s="1"/>
  <c r="E41" i="9" a="1"/>
  <c r="E41" i="9" s="1"/>
  <c r="H41" i="9" a="1"/>
  <c r="H41" i="9" s="1"/>
  <c r="J41" i="9" a="1"/>
  <c r="J41" i="9" s="1"/>
  <c r="F41" i="9" a="1"/>
  <c r="F41" i="9" s="1"/>
  <c r="G41" i="9" a="1"/>
  <c r="G41" i="9" s="1"/>
  <c r="E531" i="9" a="1"/>
  <c r="E531" i="9" s="1"/>
  <c r="F531" i="9" a="1"/>
  <c r="F531" i="9" s="1"/>
  <c r="U531" i="9" a="1"/>
  <c r="U531" i="9" s="1"/>
  <c r="H531" i="9" a="1"/>
  <c r="H531" i="9" s="1"/>
  <c r="J531" i="9" a="1"/>
  <c r="J531" i="9" s="1"/>
  <c r="I531" i="9" a="1"/>
  <c r="I531" i="9" s="1"/>
  <c r="V531" i="9" a="1"/>
  <c r="V531" i="9" s="1"/>
  <c r="E535" i="9" a="1"/>
  <c r="E535" i="9" s="1"/>
  <c r="F535" i="9" a="1"/>
  <c r="F535" i="9" s="1"/>
  <c r="V535" i="9" a="1"/>
  <c r="V535" i="9" s="1"/>
  <c r="H535" i="9" a="1"/>
  <c r="H535" i="9" s="1"/>
  <c r="U535" i="9" a="1"/>
  <c r="U535" i="9" s="1"/>
  <c r="J535" i="9" a="1"/>
  <c r="J535" i="9" s="1"/>
  <c r="I535" i="9" a="1"/>
  <c r="I535" i="9" s="1"/>
  <c r="J249" i="9" a="1"/>
  <c r="J249" i="9" s="1"/>
  <c r="G249" i="9" a="1"/>
  <c r="G249" i="9" s="1"/>
  <c r="E249" i="9" a="1"/>
  <c r="E249" i="9" s="1"/>
  <c r="H249" i="9" a="1"/>
  <c r="H249" i="9" s="1"/>
  <c r="F249" i="9" a="1"/>
  <c r="F249" i="9" s="1"/>
  <c r="I249" i="9" a="1"/>
  <c r="I249" i="9" s="1"/>
  <c r="E272" i="9" a="1"/>
  <c r="E272" i="9" s="1"/>
  <c r="G272" i="9" a="1"/>
  <c r="G272" i="9" s="1"/>
  <c r="J272" i="9" a="1"/>
  <c r="J272" i="9" s="1"/>
  <c r="H272" i="9" a="1"/>
  <c r="H272" i="9" s="1"/>
  <c r="F272" i="9" a="1"/>
  <c r="F272" i="9" s="1"/>
  <c r="I272" i="9" a="1"/>
  <c r="I272" i="9" s="1"/>
  <c r="J276" i="9" a="1"/>
  <c r="J276" i="9" s="1"/>
  <c r="I276" i="9" a="1"/>
  <c r="I276" i="9" s="1"/>
  <c r="F276" i="9" a="1"/>
  <c r="F276" i="9" s="1"/>
  <c r="E276" i="9" a="1"/>
  <c r="E276" i="9" s="1"/>
  <c r="H276" i="9" a="1"/>
  <c r="H276" i="9" s="1"/>
  <c r="G276" i="9" a="1"/>
  <c r="G276" i="9" s="1"/>
  <c r="F77" i="9" a="1"/>
  <c r="F77" i="9" s="1"/>
  <c r="G77" i="9" a="1"/>
  <c r="G77" i="9" s="1"/>
  <c r="H77" i="9" a="1"/>
  <c r="H77" i="9" s="1"/>
  <c r="I77" i="9" a="1"/>
  <c r="I77" i="9" s="1"/>
  <c r="J77" i="9" a="1"/>
  <c r="J77" i="9" s="1"/>
  <c r="E77" i="9" a="1"/>
  <c r="E77" i="9" s="1"/>
  <c r="F185" i="9" a="1"/>
  <c r="F185" i="9" s="1"/>
  <c r="J185" i="9" a="1"/>
  <c r="J185" i="9" s="1"/>
  <c r="I185" i="9" a="1"/>
  <c r="I185" i="9" s="1"/>
  <c r="H185" i="9" a="1"/>
  <c r="H185" i="9" s="1"/>
  <c r="G185" i="9" a="1"/>
  <c r="G185" i="9" s="1"/>
  <c r="E185" i="9" a="1"/>
  <c r="E185" i="9" s="1"/>
  <c r="J17" i="9" a="1"/>
  <c r="J17" i="9" s="1"/>
  <c r="I17" i="9" a="1"/>
  <c r="I17" i="9" s="1"/>
  <c r="G17" i="9" a="1"/>
  <c r="G17" i="9" s="1"/>
  <c r="H17" i="9" a="1"/>
  <c r="H17" i="9" s="1"/>
  <c r="F17" i="9" a="1"/>
  <c r="F17" i="9" s="1"/>
  <c r="E17" i="9" a="1"/>
  <c r="E17" i="9" s="1"/>
  <c r="E301" i="9" a="1"/>
  <c r="E301" i="9" s="1"/>
  <c r="I301" i="9" a="1"/>
  <c r="I301" i="9" s="1"/>
  <c r="H301" i="9" a="1"/>
  <c r="H301" i="9" s="1"/>
  <c r="J301" i="9" a="1"/>
  <c r="J301" i="9" s="1"/>
  <c r="G301" i="9" a="1"/>
  <c r="G301" i="9" s="1"/>
  <c r="F301" i="9" a="1"/>
  <c r="F301" i="9" s="1"/>
  <c r="E612" i="9" a="1"/>
  <c r="E612" i="9" s="1"/>
  <c r="F612" i="9" a="1"/>
  <c r="F612" i="9" s="1"/>
  <c r="U612" i="9" a="1"/>
  <c r="U612" i="9" s="1"/>
  <c r="J612" i="9" a="1"/>
  <c r="J612" i="9" s="1"/>
  <c r="H612" i="9" a="1"/>
  <c r="H612" i="9" s="1"/>
  <c r="I612" i="9" a="1"/>
  <c r="I612" i="9" s="1"/>
  <c r="V612" i="9" a="1"/>
  <c r="V612" i="9" s="1"/>
  <c r="E474" i="9" a="1"/>
  <c r="E474" i="9" s="1"/>
  <c r="F474" i="9" a="1"/>
  <c r="F474" i="9" s="1"/>
  <c r="J474" i="9" a="1"/>
  <c r="J474" i="9" s="1"/>
  <c r="I474" i="9" a="1"/>
  <c r="I474" i="9" s="1"/>
  <c r="U474" i="9" a="1"/>
  <c r="U474" i="9" s="1"/>
  <c r="V474" i="9" a="1"/>
  <c r="V474" i="9" s="1"/>
  <c r="H474" i="9" a="1"/>
  <c r="H474" i="9" s="1"/>
  <c r="E473" i="9" a="1"/>
  <c r="E473" i="9" s="1"/>
  <c r="F473" i="9" a="1"/>
  <c r="F473" i="9" s="1"/>
  <c r="J473" i="9" a="1"/>
  <c r="J473" i="9" s="1"/>
  <c r="H473" i="9" a="1"/>
  <c r="H473" i="9" s="1"/>
  <c r="U473" i="9" a="1"/>
  <c r="U473" i="9" s="1"/>
  <c r="I473" i="9" a="1"/>
  <c r="I473" i="9" s="1"/>
  <c r="V473" i="9" a="1"/>
  <c r="V473" i="9" s="1"/>
  <c r="F454" i="9" a="1"/>
  <c r="F454" i="9" s="1"/>
  <c r="E454" i="9" a="1"/>
  <c r="E454" i="9" s="1"/>
  <c r="J454" i="9" a="1"/>
  <c r="J454" i="9" s="1"/>
  <c r="H454" i="9" a="1"/>
  <c r="H454" i="9" s="1"/>
  <c r="U454" i="9" a="1"/>
  <c r="U454" i="9" s="1"/>
  <c r="V454" i="9" a="1"/>
  <c r="V454" i="9" s="1"/>
  <c r="I454" i="9" a="1"/>
  <c r="I454" i="9" s="1"/>
  <c r="F453" i="9" a="1"/>
  <c r="F453" i="9" s="1"/>
  <c r="E453" i="9" a="1"/>
  <c r="E453" i="9" s="1"/>
  <c r="I453" i="9" a="1"/>
  <c r="I453" i="9" s="1"/>
  <c r="U453" i="9" a="1"/>
  <c r="U453" i="9" s="1"/>
  <c r="H453" i="9" a="1"/>
  <c r="H453" i="9" s="1"/>
  <c r="J453" i="9" a="1"/>
  <c r="J453" i="9" s="1"/>
  <c r="V453" i="9" a="1"/>
  <c r="V453" i="9" s="1"/>
  <c r="F398" i="9" a="1"/>
  <c r="F398" i="9" s="1"/>
  <c r="E398" i="9" a="1"/>
  <c r="E398" i="9" s="1"/>
  <c r="V398" i="9" a="1"/>
  <c r="V398" i="9" s="1"/>
  <c r="J398" i="9" a="1"/>
  <c r="J398" i="9" s="1"/>
  <c r="H398" i="9" a="1"/>
  <c r="H398" i="9" s="1"/>
  <c r="U398" i="9" a="1"/>
  <c r="U398" i="9" s="1"/>
  <c r="I398" i="9" a="1"/>
  <c r="I398" i="9" s="1"/>
  <c r="E404" i="9" a="1"/>
  <c r="E404" i="9" s="1"/>
  <c r="F404" i="9" a="1"/>
  <c r="F404" i="9" s="1"/>
  <c r="I404" i="9" a="1"/>
  <c r="I404" i="9" s="1"/>
  <c r="J404" i="9" a="1"/>
  <c r="J404" i="9" s="1"/>
  <c r="H404" i="9" a="1"/>
  <c r="H404" i="9" s="1"/>
  <c r="V404" i="9" a="1"/>
  <c r="V404" i="9" s="1"/>
  <c r="U404" i="9" a="1"/>
  <c r="U404" i="9" s="1"/>
  <c r="F369" i="9" a="1"/>
  <c r="F369" i="9" s="1"/>
  <c r="E369" i="9" a="1"/>
  <c r="E369" i="9" s="1"/>
  <c r="U369" i="9" a="1"/>
  <c r="U369" i="9" s="1"/>
  <c r="V369" i="9" a="1"/>
  <c r="V369" i="9" s="1"/>
  <c r="H369" i="9" a="1"/>
  <c r="H369" i="9" s="1"/>
  <c r="J369" i="9" a="1"/>
  <c r="J369" i="9" s="1"/>
  <c r="I369" i="9" a="1"/>
  <c r="I369" i="9" s="1"/>
  <c r="E375" i="9" a="1"/>
  <c r="E375" i="9" s="1"/>
  <c r="F375" i="9" a="1"/>
  <c r="F375" i="9" s="1"/>
  <c r="H375" i="9" a="1"/>
  <c r="H375" i="9" s="1"/>
  <c r="V375" i="9" a="1"/>
  <c r="V375" i="9" s="1"/>
  <c r="U375" i="9" a="1"/>
  <c r="U375" i="9" s="1"/>
  <c r="J375" i="9" a="1"/>
  <c r="J375" i="9" s="1"/>
  <c r="I375" i="9" a="1"/>
  <c r="I375" i="9" s="1"/>
  <c r="F374" i="9" a="1"/>
  <c r="F374" i="9" s="1"/>
  <c r="E374" i="9" a="1"/>
  <c r="E374" i="9" s="1"/>
  <c r="V374" i="9" a="1"/>
  <c r="V374" i="9" s="1"/>
  <c r="J374" i="9" a="1"/>
  <c r="J374" i="9" s="1"/>
  <c r="I374" i="9" a="1"/>
  <c r="I374" i="9" s="1"/>
  <c r="U374" i="9" a="1"/>
  <c r="U374" i="9" s="1"/>
  <c r="H374" i="9" a="1"/>
  <c r="H374" i="9" s="1"/>
  <c r="F360" i="9" a="1"/>
  <c r="F360" i="9" s="1"/>
  <c r="E360" i="9" a="1"/>
  <c r="E360" i="9" s="1"/>
  <c r="I360" i="9" a="1"/>
  <c r="I360" i="9" s="1"/>
  <c r="J360" i="9" a="1"/>
  <c r="J360" i="9" s="1"/>
  <c r="U360" i="9" a="1"/>
  <c r="U360" i="9" s="1"/>
  <c r="H360" i="9" a="1"/>
  <c r="H360" i="9" s="1"/>
  <c r="V360" i="9" a="1"/>
  <c r="V360" i="9" s="1"/>
  <c r="F348" i="9" a="1"/>
  <c r="F348" i="9" s="1"/>
  <c r="E348" i="9" a="1"/>
  <c r="E348" i="9" s="1"/>
  <c r="H348" i="9" a="1"/>
  <c r="H348" i="9" s="1"/>
  <c r="I348" i="9" a="1"/>
  <c r="I348" i="9" s="1"/>
  <c r="U348" i="9" a="1"/>
  <c r="U348" i="9" s="1"/>
  <c r="V348" i="9" a="1"/>
  <c r="V348" i="9" s="1"/>
  <c r="J348" i="9" a="1"/>
  <c r="J348" i="9" s="1"/>
  <c r="E351" i="9" a="1"/>
  <c r="E351" i="9" s="1"/>
  <c r="F351" i="9" a="1"/>
  <c r="F351" i="9" s="1"/>
  <c r="U351" i="9" a="1"/>
  <c r="U351" i="9" s="1"/>
  <c r="J351" i="9" a="1"/>
  <c r="J351" i="9" s="1"/>
  <c r="V351" i="9" a="1"/>
  <c r="V351" i="9" s="1"/>
  <c r="I351" i="9" a="1"/>
  <c r="I351" i="9" s="1"/>
  <c r="H351" i="9" a="1"/>
  <c r="H351" i="9" s="1"/>
  <c r="D109" i="20"/>
  <c r="C110" i="20"/>
  <c r="D110" i="20" s="1"/>
  <c r="P49" i="9" a="1"/>
  <c r="P49" i="9" s="1"/>
  <c r="D49" i="9" a="1"/>
  <c r="D49" i="9" s="1"/>
  <c r="C49" i="9" a="1"/>
  <c r="C49" i="9" s="1"/>
  <c r="H158" i="9" a="1"/>
  <c r="H158" i="9" s="1"/>
  <c r="F158" i="9" a="1"/>
  <c r="F158" i="9" s="1"/>
  <c r="I158" i="9" a="1"/>
  <c r="I158" i="9" s="1"/>
  <c r="E158" i="9" a="1"/>
  <c r="E158" i="9" s="1"/>
  <c r="G158" i="9" a="1"/>
  <c r="G158" i="9" s="1"/>
  <c r="J158" i="9" a="1"/>
  <c r="J158" i="9" s="1"/>
  <c r="E157" i="9" a="1"/>
  <c r="E157" i="9" s="1"/>
  <c r="H157" i="9" a="1"/>
  <c r="H157" i="9" s="1"/>
  <c r="J157" i="9" a="1"/>
  <c r="J157" i="9" s="1"/>
  <c r="I157" i="9" a="1"/>
  <c r="I157" i="9" s="1"/>
  <c r="F157" i="9" a="1"/>
  <c r="F157" i="9" s="1"/>
  <c r="G157" i="9" a="1"/>
  <c r="G157" i="9" s="1"/>
  <c r="G307" i="9" a="1"/>
  <c r="G307" i="9" s="1"/>
  <c r="I307" i="9" a="1"/>
  <c r="I307" i="9" s="1"/>
  <c r="H307" i="9" a="1"/>
  <c r="H307" i="9" s="1"/>
  <c r="E307" i="9" a="1"/>
  <c r="E307" i="9" s="1"/>
  <c r="J307" i="9" a="1"/>
  <c r="J307" i="9" s="1"/>
  <c r="F307" i="9" a="1"/>
  <c r="F307" i="9" s="1"/>
  <c r="F615" i="9" a="1"/>
  <c r="F615" i="9" s="1"/>
  <c r="E615" i="9" a="1"/>
  <c r="E615" i="9" s="1"/>
  <c r="H615" i="9" a="1"/>
  <c r="H615" i="9" s="1"/>
  <c r="U615" i="9" a="1"/>
  <c r="U615" i="9" s="1"/>
  <c r="V615" i="9" a="1"/>
  <c r="V615" i="9" s="1"/>
  <c r="J615" i="9" a="1"/>
  <c r="J615" i="9" s="1"/>
  <c r="I615" i="9" a="1"/>
  <c r="I615" i="9" s="1"/>
  <c r="F581" i="9" a="1"/>
  <c r="F581" i="9" s="1"/>
  <c r="E581" i="9" a="1"/>
  <c r="E581" i="9" s="1"/>
  <c r="U581" i="9" a="1"/>
  <c r="U581" i="9" s="1"/>
  <c r="H581" i="9" a="1"/>
  <c r="H581" i="9" s="1"/>
  <c r="J581" i="9" a="1"/>
  <c r="J581" i="9" s="1"/>
  <c r="I581" i="9" a="1"/>
  <c r="I581" i="9" s="1"/>
  <c r="V581" i="9" a="1"/>
  <c r="V581" i="9" s="1"/>
  <c r="E579" i="9" a="1"/>
  <c r="E579" i="9" s="1"/>
  <c r="F579" i="9" a="1"/>
  <c r="F579" i="9" s="1"/>
  <c r="V579" i="9" a="1"/>
  <c r="V579" i="9" s="1"/>
  <c r="I579" i="9" a="1"/>
  <c r="I579" i="9" s="1"/>
  <c r="U579" i="9" a="1"/>
  <c r="U579" i="9" s="1"/>
  <c r="J579" i="9" a="1"/>
  <c r="J579" i="9" s="1"/>
  <c r="H579" i="9" a="1"/>
  <c r="H579" i="9" s="1"/>
  <c r="E586" i="9" a="1"/>
  <c r="E586" i="9" s="1"/>
  <c r="F586" i="9" a="1"/>
  <c r="F586" i="9" s="1"/>
  <c r="V586" i="9" a="1"/>
  <c r="V586" i="9" s="1"/>
  <c r="I586" i="9" a="1"/>
  <c r="I586" i="9" s="1"/>
  <c r="J586" i="9" a="1"/>
  <c r="J586" i="9" s="1"/>
  <c r="U586" i="9" a="1"/>
  <c r="U586" i="9" s="1"/>
  <c r="H586" i="9" a="1"/>
  <c r="H586" i="9" s="1"/>
  <c r="F541" i="9" a="1"/>
  <c r="F541" i="9" s="1"/>
  <c r="E541" i="9" a="1"/>
  <c r="E541" i="9" s="1"/>
  <c r="J541" i="9" a="1"/>
  <c r="J541" i="9" s="1"/>
  <c r="U541" i="9" a="1"/>
  <c r="U541" i="9" s="1"/>
  <c r="V541" i="9" a="1"/>
  <c r="V541" i="9" s="1"/>
  <c r="I541" i="9" a="1"/>
  <c r="I541" i="9" s="1"/>
  <c r="H541" i="9" a="1"/>
  <c r="H541" i="9" s="1"/>
  <c r="F352" i="9" a="1"/>
  <c r="F352" i="9" s="1"/>
  <c r="E352" i="9" a="1"/>
  <c r="E352" i="9" s="1"/>
  <c r="I352" i="9" a="1"/>
  <c r="I352" i="9" s="1"/>
  <c r="V352" i="9" a="1"/>
  <c r="V352" i="9" s="1"/>
  <c r="U352" i="9" a="1"/>
  <c r="U352" i="9" s="1"/>
  <c r="J352" i="9" a="1"/>
  <c r="J352" i="9" s="1"/>
  <c r="H352" i="9" a="1"/>
  <c r="H352" i="9" s="1"/>
  <c r="E178" i="9" a="1"/>
  <c r="E178" i="9" s="1"/>
  <c r="H178" i="9" a="1"/>
  <c r="H178" i="9" s="1"/>
  <c r="I178" i="9" a="1"/>
  <c r="I178" i="9" s="1"/>
  <c r="G178" i="9" a="1"/>
  <c r="G178" i="9" s="1"/>
  <c r="J178" i="9" a="1"/>
  <c r="J178" i="9" s="1"/>
  <c r="F178" i="9" a="1"/>
  <c r="F178" i="9" s="1"/>
  <c r="F450" i="9" a="1"/>
  <c r="F450" i="9" s="1"/>
  <c r="E450" i="9" a="1"/>
  <c r="E450" i="9" s="1"/>
  <c r="U450" i="9" a="1"/>
  <c r="U450" i="9" s="1"/>
  <c r="V450" i="9" a="1"/>
  <c r="V450" i="9" s="1"/>
  <c r="J450" i="9" a="1"/>
  <c r="J450" i="9" s="1"/>
  <c r="H450" i="9" a="1"/>
  <c r="H450" i="9" s="1"/>
  <c r="I450" i="9" a="1"/>
  <c r="I450" i="9" s="1"/>
  <c r="E455" i="9" a="1"/>
  <c r="E455" i="9" s="1"/>
  <c r="F455" i="9" a="1"/>
  <c r="F455" i="9" s="1"/>
  <c r="U455" i="9" a="1"/>
  <c r="U455" i="9" s="1"/>
  <c r="I455" i="9" a="1"/>
  <c r="I455" i="9" s="1"/>
  <c r="J455" i="9" a="1"/>
  <c r="J455" i="9" s="1"/>
  <c r="H455" i="9" a="1"/>
  <c r="H455" i="9" s="1"/>
  <c r="V455" i="9" a="1"/>
  <c r="V455" i="9" s="1"/>
  <c r="C37" i="19" a="1"/>
  <c r="C37" i="19" s="1"/>
  <c r="F601" i="9" a="1"/>
  <c r="F601" i="9" s="1"/>
  <c r="E601" i="9" a="1"/>
  <c r="E601" i="9" s="1"/>
  <c r="V601" i="9" a="1"/>
  <c r="V601" i="9" s="1"/>
  <c r="U601" i="9" a="1"/>
  <c r="U601" i="9" s="1"/>
  <c r="J601" i="9" a="1"/>
  <c r="J601" i="9" s="1"/>
  <c r="I601" i="9" a="1"/>
  <c r="I601" i="9" s="1"/>
  <c r="H601" i="9" a="1"/>
  <c r="H601" i="9" s="1"/>
  <c r="F602" i="9" a="1"/>
  <c r="F602" i="9" s="1"/>
  <c r="E602" i="9" a="1"/>
  <c r="E602" i="9" s="1"/>
  <c r="I602" i="9" a="1"/>
  <c r="I602" i="9" s="1"/>
  <c r="J602" i="9" a="1"/>
  <c r="J602" i="9" s="1"/>
  <c r="U602" i="9" a="1"/>
  <c r="U602" i="9" s="1"/>
  <c r="V602" i="9" a="1"/>
  <c r="V602" i="9" s="1"/>
  <c r="H602" i="9" a="1"/>
  <c r="H602" i="9" s="1"/>
  <c r="E604" i="9" a="1"/>
  <c r="E604" i="9" s="1"/>
  <c r="F604" i="9" a="1"/>
  <c r="F604" i="9" s="1"/>
  <c r="V604" i="9" a="1"/>
  <c r="V604" i="9" s="1"/>
  <c r="J604" i="9" a="1"/>
  <c r="J604" i="9" s="1"/>
  <c r="I604" i="9" a="1"/>
  <c r="I604" i="9" s="1"/>
  <c r="U604" i="9" a="1"/>
  <c r="U604" i="9" s="1"/>
  <c r="H604" i="9" a="1"/>
  <c r="H604" i="9" s="1"/>
  <c r="F533" i="9" a="1"/>
  <c r="F533" i="9" s="1"/>
  <c r="E533" i="9" a="1"/>
  <c r="E533" i="9" s="1"/>
  <c r="V533" i="9" a="1"/>
  <c r="V533" i="9" s="1"/>
  <c r="H533" i="9" a="1"/>
  <c r="H533" i="9" s="1"/>
  <c r="U533" i="9" a="1"/>
  <c r="U533" i="9" s="1"/>
  <c r="J533" i="9" a="1"/>
  <c r="J533" i="9" s="1"/>
  <c r="I533" i="9" a="1"/>
  <c r="I533" i="9" s="1"/>
  <c r="E527" i="9" a="1"/>
  <c r="E527" i="9" s="1"/>
  <c r="F527" i="9" a="1"/>
  <c r="F527" i="9" s="1"/>
  <c r="V527" i="9" a="1"/>
  <c r="V527" i="9" s="1"/>
  <c r="I527" i="9" a="1"/>
  <c r="I527" i="9" s="1"/>
  <c r="J527" i="9" a="1"/>
  <c r="J527" i="9" s="1"/>
  <c r="U527" i="9" a="1"/>
  <c r="U527" i="9" s="1"/>
  <c r="H527" i="9" a="1"/>
  <c r="H527" i="9" s="1"/>
  <c r="F152" i="9" a="1"/>
  <c r="F152" i="9" s="1"/>
  <c r="I152" i="9" a="1"/>
  <c r="I152" i="9" s="1"/>
  <c r="H152" i="9" a="1"/>
  <c r="H152" i="9" s="1"/>
  <c r="G152" i="9" a="1"/>
  <c r="G152" i="9" s="1"/>
  <c r="J152" i="9" a="1"/>
  <c r="J152" i="9" s="1"/>
  <c r="E152" i="9" a="1"/>
  <c r="E152" i="9" s="1"/>
  <c r="E25" i="9" a="1"/>
  <c r="E25" i="9" s="1"/>
  <c r="G25" i="9" a="1"/>
  <c r="G25" i="9" s="1"/>
  <c r="J25" i="9" a="1"/>
  <c r="J25" i="9" s="1"/>
  <c r="F25" i="9" a="1"/>
  <c r="F25" i="9" s="1"/>
  <c r="I25" i="9" a="1"/>
  <c r="I25" i="9" s="1"/>
  <c r="H25" i="9" a="1"/>
  <c r="H25" i="9" s="1"/>
  <c r="I169" i="9" a="1"/>
  <c r="I169" i="9" s="1"/>
  <c r="E169" i="9" a="1"/>
  <c r="E169" i="9" s="1"/>
  <c r="G169" i="9" a="1"/>
  <c r="G169" i="9" s="1"/>
  <c r="J169" i="9" a="1"/>
  <c r="J169" i="9" s="1"/>
  <c r="F169" i="9" a="1"/>
  <c r="F169" i="9" s="1"/>
  <c r="H169" i="9" a="1"/>
  <c r="H169" i="9" s="1"/>
  <c r="E549" i="9" a="1"/>
  <c r="E549" i="9" s="1"/>
  <c r="F549" i="9" a="1"/>
  <c r="F549" i="9" s="1"/>
  <c r="U549" i="9" a="1"/>
  <c r="U549" i="9" s="1"/>
  <c r="J549" i="9" a="1"/>
  <c r="J549" i="9" s="1"/>
  <c r="H549" i="9" a="1"/>
  <c r="H549" i="9" s="1"/>
  <c r="I549" i="9" a="1"/>
  <c r="I549" i="9" s="1"/>
  <c r="V549" i="9" a="1"/>
  <c r="V549" i="9" s="1"/>
  <c r="F550" i="9" a="1"/>
  <c r="F550" i="9" s="1"/>
  <c r="E550" i="9" a="1"/>
  <c r="E550" i="9" s="1"/>
  <c r="H550" i="9" a="1"/>
  <c r="H550" i="9" s="1"/>
  <c r="J550" i="9" a="1"/>
  <c r="J550" i="9" s="1"/>
  <c r="V550" i="9" a="1"/>
  <c r="V550" i="9" s="1"/>
  <c r="U550" i="9" a="1"/>
  <c r="U550" i="9" s="1"/>
  <c r="I550" i="9" a="1"/>
  <c r="I550" i="9" s="1"/>
  <c r="E78" i="9" a="1"/>
  <c r="E78" i="9" s="1"/>
  <c r="I78" i="9" a="1"/>
  <c r="I78" i="9" s="1"/>
  <c r="F78" i="9" a="1"/>
  <c r="F78" i="9" s="1"/>
  <c r="H78" i="9" a="1"/>
  <c r="H78" i="9" s="1"/>
  <c r="J78" i="9" a="1"/>
  <c r="J78" i="9" s="1"/>
  <c r="G78" i="9" a="1"/>
  <c r="G78" i="9" s="1"/>
  <c r="J256" i="9" a="1"/>
  <c r="J256" i="9" s="1"/>
  <c r="H256" i="9" a="1"/>
  <c r="H256" i="9" s="1"/>
  <c r="E256" i="9" a="1"/>
  <c r="E256" i="9" s="1"/>
  <c r="I256" i="9" a="1"/>
  <c r="I256" i="9" s="1"/>
  <c r="F256" i="9" a="1"/>
  <c r="F256" i="9" s="1"/>
  <c r="G256" i="9" a="1"/>
  <c r="G256" i="9" s="1"/>
  <c r="J211" i="9" a="1"/>
  <c r="J211" i="9" s="1"/>
  <c r="H211" i="9" a="1"/>
  <c r="H211" i="9" s="1"/>
  <c r="E211" i="9" a="1"/>
  <c r="E211" i="9" s="1"/>
  <c r="G211" i="9" a="1"/>
  <c r="G211" i="9" s="1"/>
  <c r="F211" i="9" a="1"/>
  <c r="F211" i="9" s="1"/>
  <c r="I211" i="9" a="1"/>
  <c r="I211" i="9" s="1"/>
  <c r="F274" i="9" a="1"/>
  <c r="F274" i="9" s="1"/>
  <c r="J274" i="9" a="1"/>
  <c r="J274" i="9" s="1"/>
  <c r="I274" i="9" a="1"/>
  <c r="I274" i="9" s="1"/>
  <c r="G274" i="9" a="1"/>
  <c r="G274" i="9" s="1"/>
  <c r="H274" i="9" a="1"/>
  <c r="H274" i="9" s="1"/>
  <c r="E274" i="9" a="1"/>
  <c r="E274" i="9" s="1"/>
  <c r="H271" i="9" a="1"/>
  <c r="H271" i="9" s="1"/>
  <c r="E271" i="9" a="1"/>
  <c r="E271" i="9" s="1"/>
  <c r="F271" i="9" a="1"/>
  <c r="F271" i="9" s="1"/>
  <c r="G271" i="9" a="1"/>
  <c r="G271" i="9" s="1"/>
  <c r="J271" i="9" a="1"/>
  <c r="J271" i="9" s="1"/>
  <c r="I271" i="9" a="1"/>
  <c r="I271" i="9" s="1"/>
  <c r="I47" i="9" a="1"/>
  <c r="I47" i="9" s="1"/>
  <c r="J47" i="9" a="1"/>
  <c r="J47" i="9" s="1"/>
  <c r="G47" i="9" a="1"/>
  <c r="G47" i="9" s="1"/>
  <c r="H47" i="9" a="1"/>
  <c r="H47" i="9" s="1"/>
  <c r="E47" i="9" a="1"/>
  <c r="E47" i="9" s="1"/>
  <c r="F47" i="9" a="1"/>
  <c r="F47" i="9" s="1"/>
  <c r="H316" i="9" a="1"/>
  <c r="H316" i="9" s="1"/>
  <c r="F316" i="9" a="1"/>
  <c r="F316" i="9" s="1"/>
  <c r="G316" i="9" a="1"/>
  <c r="G316" i="9" s="1"/>
  <c r="J316" i="9" a="1"/>
  <c r="J316" i="9" s="1"/>
  <c r="I316" i="9" a="1"/>
  <c r="I316" i="9" s="1"/>
  <c r="E316" i="9" a="1"/>
  <c r="E316" i="9" s="1"/>
  <c r="F623" i="9" a="1"/>
  <c r="F623" i="9" s="1"/>
  <c r="E623" i="9" a="1"/>
  <c r="E623" i="9" s="1"/>
  <c r="U623" i="9" a="1"/>
  <c r="U623" i="9" s="1"/>
  <c r="V623" i="9" a="1"/>
  <c r="V623" i="9" s="1"/>
  <c r="H623" i="9" a="1"/>
  <c r="H623" i="9" s="1"/>
  <c r="J623" i="9" a="1"/>
  <c r="J623" i="9" s="1"/>
  <c r="I623" i="9" a="1"/>
  <c r="I623" i="9" s="1"/>
  <c r="E571" i="9" a="1"/>
  <c r="E571" i="9" s="1"/>
  <c r="F571" i="9" a="1"/>
  <c r="F571" i="9" s="1"/>
  <c r="I571" i="9" a="1"/>
  <c r="I571" i="9" s="1"/>
  <c r="U571" i="9" a="1"/>
  <c r="U571" i="9" s="1"/>
  <c r="V571" i="9" a="1"/>
  <c r="V571" i="9" s="1"/>
  <c r="J571" i="9" a="1"/>
  <c r="J571" i="9" s="1"/>
  <c r="H571" i="9" a="1"/>
  <c r="H571" i="9" s="1"/>
  <c r="E576" i="9" a="1"/>
  <c r="E576" i="9" s="1"/>
  <c r="F576" i="9" a="1"/>
  <c r="F576" i="9" s="1"/>
  <c r="V576" i="9" a="1"/>
  <c r="V576" i="9" s="1"/>
  <c r="J576" i="9" a="1"/>
  <c r="J576" i="9" s="1"/>
  <c r="H576" i="9" a="1"/>
  <c r="H576" i="9" s="1"/>
  <c r="I576" i="9" a="1"/>
  <c r="I576" i="9" s="1"/>
  <c r="U576" i="9" a="1"/>
  <c r="U576" i="9" s="1"/>
  <c r="E621" i="9" a="1"/>
  <c r="E621" i="9" s="1"/>
  <c r="F621" i="9" a="1"/>
  <c r="F621" i="9" s="1"/>
  <c r="I621" i="9" a="1"/>
  <c r="I621" i="9" s="1"/>
  <c r="V621" i="9" a="1"/>
  <c r="V621" i="9" s="1"/>
  <c r="J621" i="9" a="1"/>
  <c r="J621" i="9" s="1"/>
  <c r="U621" i="9" a="1"/>
  <c r="U621" i="9" s="1"/>
  <c r="H621" i="9" a="1"/>
  <c r="H621" i="9" s="1"/>
  <c r="F515" i="9" a="1"/>
  <c r="F515" i="9" s="1"/>
  <c r="E515" i="9" a="1"/>
  <c r="E515" i="9" s="1"/>
  <c r="H515" i="9" a="1"/>
  <c r="H515" i="9" s="1"/>
  <c r="J515" i="9" a="1"/>
  <c r="J515" i="9" s="1"/>
  <c r="V515" i="9" a="1"/>
  <c r="V515" i="9" s="1"/>
  <c r="I515" i="9" a="1"/>
  <c r="I515" i="9" s="1"/>
  <c r="U515" i="9" a="1"/>
  <c r="U515" i="9" s="1"/>
  <c r="F476" i="9" a="1"/>
  <c r="F476" i="9" s="1"/>
  <c r="E476" i="9" a="1"/>
  <c r="E476" i="9" s="1"/>
  <c r="I476" i="9" a="1"/>
  <c r="I476" i="9" s="1"/>
  <c r="U476" i="9" a="1"/>
  <c r="U476" i="9" s="1"/>
  <c r="H476" i="9" a="1"/>
  <c r="H476" i="9" s="1"/>
  <c r="J476" i="9" a="1"/>
  <c r="J476" i="9" s="1"/>
  <c r="V476" i="9" a="1"/>
  <c r="V476" i="9" s="1"/>
  <c r="E469" i="9" a="1"/>
  <c r="E469" i="9" s="1"/>
  <c r="F469" i="9" a="1"/>
  <c r="F469" i="9" s="1"/>
  <c r="J469" i="9" a="1"/>
  <c r="J469" i="9" s="1"/>
  <c r="V469" i="9" a="1"/>
  <c r="V469" i="9" s="1"/>
  <c r="I469" i="9" a="1"/>
  <c r="I469" i="9" s="1"/>
  <c r="U469" i="9" a="1"/>
  <c r="U469" i="9" s="1"/>
  <c r="H469" i="9" a="1"/>
  <c r="H469" i="9" s="1"/>
  <c r="E452" i="9" a="1"/>
  <c r="E452" i="9" s="1"/>
  <c r="F452" i="9" a="1"/>
  <c r="F452" i="9" s="1"/>
  <c r="V452" i="9" a="1"/>
  <c r="V452" i="9" s="1"/>
  <c r="U452" i="9" a="1"/>
  <c r="U452" i="9" s="1"/>
  <c r="J452" i="9" a="1"/>
  <c r="J452" i="9" s="1"/>
  <c r="H452" i="9" a="1"/>
  <c r="H452" i="9" s="1"/>
  <c r="I452" i="9" a="1"/>
  <c r="I452" i="9" s="1"/>
  <c r="E485" i="9" a="1"/>
  <c r="E485" i="9" s="1"/>
  <c r="F485" i="9" a="1"/>
  <c r="F485" i="9" s="1"/>
  <c r="H485" i="9" a="1"/>
  <c r="H485" i="9" s="1"/>
  <c r="V485" i="9" a="1"/>
  <c r="V485" i="9" s="1"/>
  <c r="I485" i="9" a="1"/>
  <c r="I485" i="9" s="1"/>
  <c r="U485" i="9" a="1"/>
  <c r="U485" i="9" s="1"/>
  <c r="J485" i="9" a="1"/>
  <c r="J485" i="9" s="1"/>
  <c r="F427" i="9" a="1"/>
  <c r="F427" i="9" s="1"/>
  <c r="E427" i="9" a="1"/>
  <c r="E427" i="9" s="1"/>
  <c r="J427" i="9" a="1"/>
  <c r="J427" i="9" s="1"/>
  <c r="H427" i="9" a="1"/>
  <c r="H427" i="9" s="1"/>
  <c r="V427" i="9" a="1"/>
  <c r="V427" i="9" s="1"/>
  <c r="I427" i="9" a="1"/>
  <c r="I427" i="9" s="1"/>
  <c r="U427" i="9" a="1"/>
  <c r="U427" i="9" s="1"/>
  <c r="E433" i="9" a="1"/>
  <c r="E433" i="9" s="1"/>
  <c r="F433" i="9" a="1"/>
  <c r="F433" i="9" s="1"/>
  <c r="J433" i="9" a="1"/>
  <c r="J433" i="9" s="1"/>
  <c r="V433" i="9" a="1"/>
  <c r="V433" i="9" s="1"/>
  <c r="I433" i="9" a="1"/>
  <c r="I433" i="9" s="1"/>
  <c r="U433" i="9" a="1"/>
  <c r="U433" i="9" s="1"/>
  <c r="H433" i="9" a="1"/>
  <c r="H433" i="9" s="1"/>
  <c r="F406" i="9" a="1"/>
  <c r="F406" i="9" s="1"/>
  <c r="E406" i="9" a="1"/>
  <c r="E406" i="9" s="1"/>
  <c r="H406" i="9" a="1"/>
  <c r="H406" i="9" s="1"/>
  <c r="J406" i="9" a="1"/>
  <c r="J406" i="9" s="1"/>
  <c r="U406" i="9" a="1"/>
  <c r="U406" i="9" s="1"/>
  <c r="I406" i="9" a="1"/>
  <c r="I406" i="9" s="1"/>
  <c r="V406" i="9" a="1"/>
  <c r="V406" i="9" s="1"/>
  <c r="F401" i="9" a="1"/>
  <c r="F401" i="9" s="1"/>
  <c r="E401" i="9" a="1"/>
  <c r="E401" i="9" s="1"/>
  <c r="U401" i="9" a="1"/>
  <c r="U401" i="9" s="1"/>
  <c r="I401" i="9" a="1"/>
  <c r="I401" i="9" s="1"/>
  <c r="J401" i="9" a="1"/>
  <c r="J401" i="9" s="1"/>
  <c r="V401" i="9" a="1"/>
  <c r="V401" i="9" s="1"/>
  <c r="H401" i="9" a="1"/>
  <c r="H401" i="9" s="1"/>
  <c r="E367" i="9" a="1"/>
  <c r="E367" i="9" s="1"/>
  <c r="F367" i="9" a="1"/>
  <c r="F367" i="9" s="1"/>
  <c r="U367" i="9" a="1"/>
  <c r="U367" i="9" s="1"/>
  <c r="H367" i="9" a="1"/>
  <c r="H367" i="9" s="1"/>
  <c r="I367" i="9" a="1"/>
  <c r="I367" i="9" s="1"/>
  <c r="J367" i="9" a="1"/>
  <c r="J367" i="9" s="1"/>
  <c r="V367" i="9" a="1"/>
  <c r="V367" i="9" s="1"/>
  <c r="E368" i="9" a="1"/>
  <c r="E368" i="9" s="1"/>
  <c r="F368" i="9" a="1"/>
  <c r="F368" i="9" s="1"/>
  <c r="I368" i="9" a="1"/>
  <c r="I368" i="9" s="1"/>
  <c r="V368" i="9" a="1"/>
  <c r="V368" i="9" s="1"/>
  <c r="U368" i="9" a="1"/>
  <c r="U368" i="9" s="1"/>
  <c r="H368" i="9" a="1"/>
  <c r="H368" i="9" s="1"/>
  <c r="J368" i="9" a="1"/>
  <c r="J368" i="9" s="1"/>
  <c r="E382" i="9" a="1"/>
  <c r="E382" i="9" s="1"/>
  <c r="F382" i="9" a="1"/>
  <c r="F382" i="9" s="1"/>
  <c r="I382" i="9" a="1"/>
  <c r="I382" i="9" s="1"/>
  <c r="J382" i="9" a="1"/>
  <c r="J382" i="9" s="1"/>
  <c r="H382" i="9" a="1"/>
  <c r="H382" i="9" s="1"/>
  <c r="V382" i="9" a="1"/>
  <c r="V382" i="9" s="1"/>
  <c r="U382" i="9" a="1"/>
  <c r="U382" i="9" s="1"/>
  <c r="F363" i="9" a="1"/>
  <c r="F363" i="9" s="1"/>
  <c r="E363" i="9" a="1"/>
  <c r="E363" i="9" s="1"/>
  <c r="V363" i="9" a="1"/>
  <c r="V363" i="9" s="1"/>
  <c r="H363" i="9" a="1"/>
  <c r="H363" i="9" s="1"/>
  <c r="J363" i="9" a="1"/>
  <c r="J363" i="9" s="1"/>
  <c r="I363" i="9" a="1"/>
  <c r="I363" i="9" s="1"/>
  <c r="U363" i="9" a="1"/>
  <c r="U363" i="9" s="1"/>
  <c r="E362" i="9" a="1"/>
  <c r="E362" i="9" s="1"/>
  <c r="F362" i="9" a="1"/>
  <c r="F362" i="9" s="1"/>
  <c r="H362" i="9" a="1"/>
  <c r="H362" i="9" s="1"/>
  <c r="U362" i="9" a="1"/>
  <c r="U362" i="9" s="1"/>
  <c r="I362" i="9" a="1"/>
  <c r="I362" i="9" s="1"/>
  <c r="J362" i="9" a="1"/>
  <c r="J362" i="9" s="1"/>
  <c r="V362" i="9" a="1"/>
  <c r="V362" i="9" s="1"/>
  <c r="L198" i="9"/>
  <c r="K199" i="9"/>
  <c r="H192" i="9" a="1"/>
  <c r="H192" i="9" s="1"/>
  <c r="I192" i="9" a="1"/>
  <c r="I192" i="9" s="1"/>
  <c r="J192" i="9" a="1"/>
  <c r="J192" i="9" s="1"/>
  <c r="F192" i="9" a="1"/>
  <c r="F192" i="9" s="1"/>
  <c r="G192" i="9" a="1"/>
  <c r="G192" i="9" s="1"/>
  <c r="E192" i="9" a="1"/>
  <c r="E192" i="9" s="1"/>
  <c r="G191" i="9" a="1"/>
  <c r="G191" i="9" s="1"/>
  <c r="J191" i="9" a="1"/>
  <c r="J191" i="9" s="1"/>
  <c r="F191" i="9" a="1"/>
  <c r="F191" i="9" s="1"/>
  <c r="I191" i="9" a="1"/>
  <c r="I191" i="9" s="1"/>
  <c r="E191" i="9" a="1"/>
  <c r="E191" i="9" s="1"/>
  <c r="H191" i="9" a="1"/>
  <c r="H191" i="9" s="1"/>
  <c r="H22" i="9" a="1"/>
  <c r="H22" i="9" s="1"/>
  <c r="E22" i="9" a="1"/>
  <c r="E22" i="9" s="1"/>
  <c r="I22" i="9" a="1"/>
  <c r="I22" i="9" s="1"/>
  <c r="G22" i="9" a="1"/>
  <c r="G22" i="9" s="1"/>
  <c r="F22" i="9" a="1"/>
  <c r="F22" i="9" s="1"/>
  <c r="J22" i="9" a="1"/>
  <c r="J22" i="9" s="1"/>
  <c r="F547" i="9" a="1"/>
  <c r="F547" i="9" s="1"/>
  <c r="E547" i="9" a="1"/>
  <c r="E547" i="9" s="1"/>
  <c r="V547" i="9" a="1"/>
  <c r="V547" i="9" s="1"/>
  <c r="H547" i="9" a="1"/>
  <c r="H547" i="9" s="1"/>
  <c r="J547" i="9" a="1"/>
  <c r="J547" i="9" s="1"/>
  <c r="I547" i="9" a="1"/>
  <c r="I547" i="9" s="1"/>
  <c r="U547" i="9" a="1"/>
  <c r="U547" i="9" s="1"/>
  <c r="E552" i="9" a="1"/>
  <c r="E552" i="9" s="1"/>
  <c r="F552" i="9" a="1"/>
  <c r="F552" i="9" s="1"/>
  <c r="H552" i="9" a="1"/>
  <c r="H552" i="9" s="1"/>
  <c r="J552" i="9" a="1"/>
  <c r="J552" i="9" s="1"/>
  <c r="U552" i="9" a="1"/>
  <c r="U552" i="9" s="1"/>
  <c r="V552" i="9" a="1"/>
  <c r="V552" i="9" s="1"/>
  <c r="I552" i="9" a="1"/>
  <c r="I552" i="9" s="1"/>
  <c r="E554" i="9" a="1"/>
  <c r="E554" i="9" s="1"/>
  <c r="F554" i="9" a="1"/>
  <c r="F554" i="9" s="1"/>
  <c r="H554" i="9" a="1"/>
  <c r="H554" i="9" s="1"/>
  <c r="J554" i="9" a="1"/>
  <c r="J554" i="9" s="1"/>
  <c r="I554" i="9" a="1"/>
  <c r="I554" i="9" s="1"/>
  <c r="U554" i="9" a="1"/>
  <c r="U554" i="9" s="1"/>
  <c r="V554" i="9" a="1"/>
  <c r="V554" i="9" s="1"/>
  <c r="C417" i="9" a="1"/>
  <c r="C417" i="9" s="1"/>
  <c r="E400" i="9" a="1"/>
  <c r="E400" i="9" s="1"/>
  <c r="F400" i="9" a="1"/>
  <c r="F400" i="9" s="1"/>
  <c r="J400" i="9" a="1"/>
  <c r="J400" i="9" s="1"/>
  <c r="V400" i="9" a="1"/>
  <c r="V400" i="9" s="1"/>
  <c r="H400" i="9" a="1"/>
  <c r="H400" i="9" s="1"/>
  <c r="U400" i="9" a="1"/>
  <c r="U400" i="9" s="1"/>
  <c r="I400" i="9" a="1"/>
  <c r="I400" i="9" s="1"/>
  <c r="E371" i="9" a="1"/>
  <c r="E371" i="9" s="1"/>
  <c r="F371" i="9" a="1"/>
  <c r="F371" i="9" s="1"/>
  <c r="J371" i="9" a="1"/>
  <c r="J371" i="9" s="1"/>
  <c r="H371" i="9" a="1"/>
  <c r="H371" i="9" s="1"/>
  <c r="U371" i="9" a="1"/>
  <c r="U371" i="9" s="1"/>
  <c r="I371" i="9" a="1"/>
  <c r="I371" i="9" s="1"/>
  <c r="V371" i="9" a="1"/>
  <c r="V371" i="9" s="1"/>
  <c r="X589" i="9" l="1"/>
  <c r="AA589" i="9"/>
  <c r="Z589" i="9"/>
  <c r="X592" i="9"/>
  <c r="Z592" i="9"/>
  <c r="AA592" i="9"/>
  <c r="G384" i="9"/>
  <c r="G509" i="9"/>
  <c r="X591" i="9"/>
  <c r="AA591" i="9"/>
  <c r="Z591" i="9"/>
  <c r="Z590" i="9"/>
  <c r="X590" i="9"/>
  <c r="AA590" i="9"/>
  <c r="AA593" i="9"/>
  <c r="Z593" i="9"/>
  <c r="X593" i="9"/>
  <c r="X587" i="9"/>
  <c r="AA587" i="9"/>
  <c r="Z587" i="9"/>
  <c r="Z588" i="9"/>
  <c r="X588" i="9"/>
  <c r="AA588" i="9"/>
  <c r="Z594" i="9"/>
  <c r="X594" i="9"/>
  <c r="AA594" i="9"/>
  <c r="Z596" i="9"/>
  <c r="AA596" i="9"/>
  <c r="X596" i="9"/>
  <c r="X595" i="9"/>
  <c r="AA595" i="9"/>
  <c r="Z595" i="9"/>
  <c r="Y587" i="9"/>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L127" i="9"/>
  <c r="M127" i="9"/>
  <c r="N127" i="9"/>
  <c r="N119" i="9"/>
  <c r="M119" i="9"/>
  <c r="L119" i="9"/>
  <c r="N125" i="9"/>
  <c r="L125" i="9"/>
  <c r="M125" i="9"/>
  <c r="M96" i="9"/>
  <c r="L96" i="9"/>
  <c r="N96" i="9"/>
  <c r="M92" i="9"/>
  <c r="N92" i="9"/>
  <c r="L92" i="9"/>
  <c r="K139" i="9"/>
  <c r="M128" i="9"/>
  <c r="L128" i="9"/>
  <c r="N128" i="9"/>
  <c r="N122" i="9"/>
  <c r="L122" i="9"/>
  <c r="M122" i="9"/>
  <c r="M121" i="9"/>
  <c r="L121" i="9"/>
  <c r="N121" i="9"/>
  <c r="N89" i="9"/>
  <c r="L89" i="9"/>
  <c r="M89" i="9"/>
  <c r="M98" i="9"/>
  <c r="L98" i="9"/>
  <c r="N98" i="9"/>
  <c r="C40" i="20"/>
  <c r="D39" i="20"/>
  <c r="M126" i="9"/>
  <c r="L126" i="9"/>
  <c r="N126" i="9"/>
  <c r="N123" i="9"/>
  <c r="L123" i="9"/>
  <c r="M123" i="9"/>
  <c r="L93" i="9"/>
  <c r="M93" i="9"/>
  <c r="N93" i="9"/>
  <c r="N90" i="9"/>
  <c r="M90" i="9"/>
  <c r="L90" i="9"/>
  <c r="N97" i="9"/>
  <c r="M97" i="9"/>
  <c r="L97" i="9"/>
  <c r="N120" i="9"/>
  <c r="L120" i="9"/>
  <c r="M120" i="9"/>
  <c r="N124" i="9"/>
  <c r="L124" i="9"/>
  <c r="M124" i="9"/>
  <c r="M95" i="9"/>
  <c r="N95" i="9"/>
  <c r="L95" i="9"/>
  <c r="M94" i="9"/>
  <c r="L94" i="9"/>
  <c r="N94" i="9"/>
  <c r="M91" i="9"/>
  <c r="N91" i="9"/>
  <c r="L91" i="9"/>
  <c r="G494" i="9"/>
  <c r="G515" i="9"/>
  <c r="G619" i="9"/>
  <c r="G580" i="9"/>
  <c r="G361" i="9"/>
  <c r="G394" i="9"/>
  <c r="G481" i="9"/>
  <c r="G477" i="9"/>
  <c r="G501" i="9"/>
  <c r="G508" i="9"/>
  <c r="G610" i="9"/>
  <c r="X418" i="9"/>
  <c r="G406" i="9"/>
  <c r="G550" i="9"/>
  <c r="G549" i="9"/>
  <c r="G601" i="9"/>
  <c r="G535" i="9"/>
  <c r="G428" i="9"/>
  <c r="G607" i="9"/>
  <c r="G626" i="9"/>
  <c r="G381" i="9"/>
  <c r="G616" i="9"/>
  <c r="G478" i="9"/>
  <c r="G434" i="9"/>
  <c r="G399" i="9"/>
  <c r="G505" i="9"/>
  <c r="G620" i="9"/>
  <c r="G545" i="9"/>
  <c r="G541" i="9"/>
  <c r="G615" i="9"/>
  <c r="G612" i="9"/>
  <c r="G359" i="9"/>
  <c r="G378" i="9"/>
  <c r="X407" i="9"/>
  <c r="G489" i="9"/>
  <c r="G357" i="9"/>
  <c r="G376" i="9"/>
  <c r="G597" i="9"/>
  <c r="G583" i="9"/>
  <c r="G556" i="9"/>
  <c r="G365" i="9"/>
  <c r="G510" i="9"/>
  <c r="K51" i="9"/>
  <c r="L50" i="9"/>
  <c r="G355" i="9"/>
  <c r="D59" i="9" a="1"/>
  <c r="D59" i="9" s="1"/>
  <c r="C59" i="9" a="1"/>
  <c r="C59" i="9" s="1"/>
  <c r="M59" i="9" s="1"/>
  <c r="E59" i="9" s="1" a="1"/>
  <c r="E59" i="9" s="1"/>
  <c r="P59" i="9" a="1"/>
  <c r="P59" i="9" s="1"/>
  <c r="X417" i="9"/>
  <c r="V417" i="9" s="1" a="1"/>
  <c r="V417" i="9" s="1"/>
  <c r="G547" i="9"/>
  <c r="G453" i="9"/>
  <c r="G474" i="9"/>
  <c r="G395" i="9"/>
  <c r="G504" i="9"/>
  <c r="G470" i="9"/>
  <c r="G483" i="9"/>
  <c r="G573" i="9"/>
  <c r="G625" i="9"/>
  <c r="G536" i="9"/>
  <c r="Z339" i="9"/>
  <c r="G432" i="9"/>
  <c r="G480" i="9"/>
  <c r="G484" i="9"/>
  <c r="K61" i="9"/>
  <c r="L60" i="9"/>
  <c r="C22" i="20"/>
  <c r="D21" i="20"/>
  <c r="C244" i="6"/>
  <c r="C214" i="6"/>
  <c r="D166" i="5"/>
  <c r="C370" i="6"/>
  <c r="C544" i="6"/>
  <c r="C298" i="6"/>
  <c r="C460" i="6"/>
  <c r="C106" i="6"/>
  <c r="C478" i="6"/>
  <c r="C514" i="6"/>
  <c r="C394" i="6"/>
  <c r="C388" i="6"/>
  <c r="C454" i="6"/>
  <c r="C568" i="6"/>
  <c r="C11" i="19" a="1"/>
  <c r="C11" i="19" s="1"/>
  <c r="C12" i="19" s="1" a="1"/>
  <c r="C12" i="19" s="1"/>
  <c r="C13" i="19" s="1" a="1"/>
  <c r="C13" i="19" s="1"/>
  <c r="G371" i="9"/>
  <c r="G362" i="9"/>
  <c r="G367" i="9"/>
  <c r="G623" i="9"/>
  <c r="G455" i="9"/>
  <c r="G579" i="9"/>
  <c r="G348" i="9"/>
  <c r="G369" i="9"/>
  <c r="G404" i="9"/>
  <c r="G570" i="9"/>
  <c r="G574" i="9"/>
  <c r="G490" i="9"/>
  <c r="G582" i="9"/>
  <c r="G562" i="9"/>
  <c r="G568" i="9"/>
  <c r="G435" i="9"/>
  <c r="G572" i="9"/>
  <c r="D118" i="5"/>
  <c r="C202" i="6"/>
  <c r="C472" i="6"/>
  <c r="C286" i="6"/>
  <c r="D88" i="5"/>
  <c r="C484" i="6"/>
  <c r="C508" i="6"/>
  <c r="C562" i="6"/>
  <c r="D130" i="5"/>
  <c r="D148" i="5"/>
  <c r="D184" i="5"/>
  <c r="C430" i="6"/>
  <c r="C526" i="6"/>
  <c r="D58" i="5"/>
  <c r="C304" i="6"/>
  <c r="G566" i="9"/>
  <c r="G402" i="9"/>
  <c r="G511" i="9"/>
  <c r="G532" i="9"/>
  <c r="G598" i="9"/>
  <c r="G560" i="9"/>
  <c r="G512" i="9"/>
  <c r="C66" i="20"/>
  <c r="D66" i="20" s="1"/>
  <c r="C174" i="9" s="1" a="1"/>
  <c r="C174" i="9" s="1"/>
  <c r="D65" i="20"/>
  <c r="G617" i="9"/>
  <c r="M139" i="9"/>
  <c r="L139" i="9"/>
  <c r="N139" i="9"/>
  <c r="N146" i="9"/>
  <c r="L146" i="9"/>
  <c r="M146" i="9"/>
  <c r="L141" i="9"/>
  <c r="N141" i="9"/>
  <c r="M141" i="9"/>
  <c r="G491" i="9"/>
  <c r="L260" i="9"/>
  <c r="N260" i="9"/>
  <c r="M260" i="9"/>
  <c r="M266" i="9"/>
  <c r="L266" i="9"/>
  <c r="N266" i="9"/>
  <c r="G392" i="9"/>
  <c r="Y409" i="9"/>
  <c r="Z408" i="9"/>
  <c r="G499" i="9"/>
  <c r="G539" i="9"/>
  <c r="V80" i="21" a="1"/>
  <c r="V80" i="21" s="1"/>
  <c r="R80" i="21" a="1"/>
  <c r="R80" i="21" s="1"/>
  <c r="G496" i="9"/>
  <c r="G385" i="9"/>
  <c r="G486" i="9"/>
  <c r="V86" i="21" a="1"/>
  <c r="V86" i="21" s="1"/>
  <c r="R86" i="21" a="1"/>
  <c r="R86" i="21" s="1"/>
  <c r="G514" i="9"/>
  <c r="M83" i="9"/>
  <c r="L83" i="9"/>
  <c r="N83" i="9"/>
  <c r="N82" i="9"/>
  <c r="L82" i="9"/>
  <c r="M82" i="9"/>
  <c r="M115" i="9"/>
  <c r="L115" i="9"/>
  <c r="N115" i="9"/>
  <c r="L113" i="9"/>
  <c r="N113" i="9"/>
  <c r="M113" i="9"/>
  <c r="L112" i="9"/>
  <c r="M112" i="9"/>
  <c r="N112" i="9"/>
  <c r="D173" i="9" a="1"/>
  <c r="D173" i="9" s="1"/>
  <c r="P286" i="9" a="1"/>
  <c r="P286" i="9" s="1"/>
  <c r="P250" i="9" a="1"/>
  <c r="P250" i="9" s="1"/>
  <c r="M143" i="9"/>
  <c r="N143" i="9"/>
  <c r="L143" i="9"/>
  <c r="M142" i="9"/>
  <c r="N142" i="9"/>
  <c r="L142" i="9"/>
  <c r="L140" i="9"/>
  <c r="M140" i="9"/>
  <c r="N140" i="9"/>
  <c r="L263" i="9"/>
  <c r="M263" i="9"/>
  <c r="N263" i="9"/>
  <c r="L259" i="9"/>
  <c r="M259" i="9"/>
  <c r="N259" i="9"/>
  <c r="L264" i="9"/>
  <c r="M264" i="9"/>
  <c r="N264" i="9"/>
  <c r="K140" i="9"/>
  <c r="K141" i="9" s="1"/>
  <c r="K142" i="9" s="1"/>
  <c r="K143" i="9" s="1"/>
  <c r="K144" i="9" s="1"/>
  <c r="K145" i="9" s="1"/>
  <c r="K146" i="9" s="1"/>
  <c r="K147" i="9" s="1"/>
  <c r="K148" i="9" s="1"/>
  <c r="K149" i="9" s="1"/>
  <c r="K150" i="9" s="1"/>
  <c r="K151" i="9" s="1"/>
  <c r="K152" i="9" s="1"/>
  <c r="K153" i="9" s="1"/>
  <c r="K154" i="9" s="1"/>
  <c r="K155" i="9" s="1"/>
  <c r="K156" i="9" s="1"/>
  <c r="K157" i="9" s="1"/>
  <c r="K158" i="9" s="1"/>
  <c r="N79" i="9"/>
  <c r="M79" i="9"/>
  <c r="L79" i="9"/>
  <c r="N88" i="9"/>
  <c r="L88" i="9"/>
  <c r="M88" i="9"/>
  <c r="N84" i="9"/>
  <c r="L84" i="9"/>
  <c r="M84" i="9"/>
  <c r="L110" i="9"/>
  <c r="M110" i="9"/>
  <c r="N110" i="9"/>
  <c r="L111" i="9"/>
  <c r="N111" i="9"/>
  <c r="M111" i="9"/>
  <c r="G363" i="9"/>
  <c r="G401" i="9"/>
  <c r="G621" i="9"/>
  <c r="G533" i="9"/>
  <c r="G450" i="9"/>
  <c r="G581" i="9"/>
  <c r="M49" i="9"/>
  <c r="E49" i="9" s="1" a="1"/>
  <c r="E49" i="9" s="1"/>
  <c r="G374" i="9"/>
  <c r="G398" i="9"/>
  <c r="G618" i="9"/>
  <c r="G366" i="9"/>
  <c r="G563" i="9"/>
  <c r="G624" i="9"/>
  <c r="G575" i="9"/>
  <c r="G468" i="9"/>
  <c r="G555" i="9"/>
  <c r="D292" i="9" a="1"/>
  <c r="D292" i="9" s="1"/>
  <c r="C400" i="6"/>
  <c r="C184" i="6"/>
  <c r="C172" i="6"/>
  <c r="C112" i="6"/>
  <c r="C556" i="6"/>
  <c r="C502" i="6"/>
  <c r="C310" i="6"/>
  <c r="D106" i="5"/>
  <c r="C226" i="6"/>
  <c r="C280" i="6"/>
  <c r="C124" i="6"/>
  <c r="D76" i="5"/>
  <c r="D154" i="5"/>
  <c r="D124" i="5"/>
  <c r="C346" i="6"/>
  <c r="G500" i="9"/>
  <c r="G540" i="9"/>
  <c r="D169" i="9" a="1"/>
  <c r="D169" i="9" s="1"/>
  <c r="P293" i="9" a="1"/>
  <c r="P293" i="9" s="1"/>
  <c r="G436" i="9"/>
  <c r="G479" i="9"/>
  <c r="C179" i="9" a="1"/>
  <c r="C179" i="9" s="1"/>
  <c r="D211" i="9" a="1"/>
  <c r="D211" i="9" s="1"/>
  <c r="G405" i="9"/>
  <c r="G403" i="9"/>
  <c r="G506" i="9"/>
  <c r="C307" i="9" a="1"/>
  <c r="C307" i="9" s="1"/>
  <c r="C291" i="9" a="1"/>
  <c r="C291" i="9" s="1"/>
  <c r="G548" i="9"/>
  <c r="D238" i="9" a="1"/>
  <c r="D238" i="9" s="1"/>
  <c r="L147" i="9"/>
  <c r="M147" i="9"/>
  <c r="N147" i="9"/>
  <c r="N144" i="9"/>
  <c r="L144" i="9"/>
  <c r="M144" i="9"/>
  <c r="G353" i="9"/>
  <c r="G513" i="9"/>
  <c r="L267" i="9"/>
  <c r="M267" i="9"/>
  <c r="N267" i="9"/>
  <c r="N258" i="9"/>
  <c r="M258" i="9"/>
  <c r="L258" i="9"/>
  <c r="N262" i="9"/>
  <c r="M262" i="9"/>
  <c r="L262" i="9"/>
  <c r="K230" i="9"/>
  <c r="L229" i="9"/>
  <c r="G537" i="9"/>
  <c r="G383" i="9"/>
  <c r="G613" i="9"/>
  <c r="G388" i="9"/>
  <c r="G397" i="9"/>
  <c r="M80" i="9"/>
  <c r="N80" i="9"/>
  <c r="L80" i="9"/>
  <c r="N81" i="9"/>
  <c r="M81" i="9"/>
  <c r="L81" i="9"/>
  <c r="N85" i="9"/>
  <c r="M85" i="9"/>
  <c r="L85" i="9"/>
  <c r="M116" i="9"/>
  <c r="L116" i="9"/>
  <c r="N116" i="9"/>
  <c r="L109" i="9"/>
  <c r="M109" i="9"/>
  <c r="N109" i="9"/>
  <c r="C270" i="9" a="1"/>
  <c r="C270" i="9" s="1"/>
  <c r="A40" i="1"/>
  <c r="D183" i="9" a="1"/>
  <c r="D183" i="9" s="1"/>
  <c r="P272" i="9" a="1"/>
  <c r="P272" i="9" s="1"/>
  <c r="P313" i="9" a="1"/>
  <c r="P313" i="9" s="1"/>
  <c r="D309" i="9" a="1"/>
  <c r="D309" i="9" s="1"/>
  <c r="P191" i="9" a="1"/>
  <c r="P191" i="9" s="1"/>
  <c r="C197" i="9" a="1"/>
  <c r="C197" i="9" s="1"/>
  <c r="C274" i="6"/>
  <c r="C292" i="6"/>
  <c r="D202" i="5"/>
  <c r="C436" i="6"/>
  <c r="D94" i="5"/>
  <c r="C448" i="6"/>
  <c r="C358" i="6"/>
  <c r="D112" i="5"/>
  <c r="D208" i="5"/>
  <c r="C382" i="6"/>
  <c r="C154" i="6"/>
  <c r="C220" i="6"/>
  <c r="C178" i="6"/>
  <c r="D82" i="5"/>
  <c r="D196" i="5"/>
  <c r="C169" i="9" a="1"/>
  <c r="C169" i="9" s="1"/>
  <c r="P294" i="9" a="1"/>
  <c r="P294" i="9" s="1"/>
  <c r="P299" i="9" a="1"/>
  <c r="P299" i="9" s="1"/>
  <c r="P271" i="9" a="1"/>
  <c r="P271" i="9" s="1"/>
  <c r="C314" i="9" a="1"/>
  <c r="C314" i="9" s="1"/>
  <c r="C178" i="9" a="1"/>
  <c r="C178" i="9" s="1"/>
  <c r="C184" i="9" a="1"/>
  <c r="C184" i="9" s="1"/>
  <c r="D268" i="9" a="1"/>
  <c r="D268" i="9" s="1"/>
  <c r="C308" i="9" a="1"/>
  <c r="C308" i="9" s="1"/>
  <c r="C297" i="9" a="1"/>
  <c r="C297" i="9" s="1"/>
  <c r="G386" i="9"/>
  <c r="P298" i="9" a="1"/>
  <c r="P298" i="9" s="1"/>
  <c r="G487" i="9"/>
  <c r="L148" i="9"/>
  <c r="M148" i="9"/>
  <c r="N148" i="9"/>
  <c r="L145" i="9"/>
  <c r="N145" i="9"/>
  <c r="M145" i="9"/>
  <c r="N261" i="9"/>
  <c r="L261" i="9"/>
  <c r="M261" i="9"/>
  <c r="L265" i="9"/>
  <c r="N265" i="9"/>
  <c r="M265" i="9"/>
  <c r="G358" i="9"/>
  <c r="N87" i="9"/>
  <c r="M87" i="9"/>
  <c r="L87" i="9"/>
  <c r="N86" i="9"/>
  <c r="L86" i="9"/>
  <c r="M86" i="9"/>
  <c r="G543" i="9"/>
  <c r="N117" i="9"/>
  <c r="L117" i="9"/>
  <c r="M117" i="9"/>
  <c r="L118" i="9"/>
  <c r="M118" i="9"/>
  <c r="N118" i="9"/>
  <c r="N114" i="9"/>
  <c r="L114" i="9"/>
  <c r="M114" i="9"/>
  <c r="K258" i="9"/>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C262" i="6"/>
  <c r="C424" i="6"/>
  <c r="D172" i="5"/>
  <c r="C316" i="6"/>
  <c r="D220" i="5"/>
  <c r="D64" i="5"/>
  <c r="D178" i="5"/>
  <c r="C268" i="6"/>
  <c r="D136" i="5"/>
  <c r="C136" i="6"/>
  <c r="C490" i="6"/>
  <c r="C196" i="6"/>
  <c r="C250" i="6"/>
  <c r="C256" i="6"/>
  <c r="C340" i="6"/>
  <c r="C364" i="6"/>
  <c r="C418" i="6"/>
  <c r="C406" i="6"/>
  <c r="C328" i="6"/>
  <c r="C322" i="6"/>
  <c r="D142" i="5"/>
  <c r="C466" i="6"/>
  <c r="D160" i="5"/>
  <c r="G604" i="9"/>
  <c r="G552" i="9"/>
  <c r="L199" i="9"/>
  <c r="K200" i="9"/>
  <c r="G382" i="9"/>
  <c r="G571" i="9"/>
  <c r="G351" i="9"/>
  <c r="G375" i="9"/>
  <c r="G564" i="9"/>
  <c r="G546" i="9"/>
  <c r="C139" i="20"/>
  <c r="D138" i="20"/>
  <c r="K220" i="9"/>
  <c r="L219" i="9"/>
  <c r="G389" i="9"/>
  <c r="G608" i="9"/>
  <c r="G622" i="9"/>
  <c r="G503" i="9"/>
  <c r="G542" i="9"/>
  <c r="G599" i="9"/>
  <c r="G349" i="9"/>
  <c r="G553" i="9"/>
  <c r="C155" i="20"/>
  <c r="D154" i="20"/>
  <c r="M218" i="9"/>
  <c r="T39" i="1"/>
  <c r="N39" i="1"/>
  <c r="G431" i="9"/>
  <c r="G356" i="9"/>
  <c r="G561" i="9"/>
  <c r="G528" i="9"/>
  <c r="G370" i="9"/>
  <c r="G430" i="9"/>
  <c r="G449" i="9"/>
  <c r="G467" i="9"/>
  <c r="G534" i="9"/>
  <c r="G387" i="9"/>
  <c r="G578" i="9"/>
  <c r="C163" i="20"/>
  <c r="D162" i="20"/>
  <c r="Z420" i="9"/>
  <c r="Y421" i="9"/>
  <c r="Y332" i="9"/>
  <c r="Z331" i="9"/>
  <c r="J417" i="9" a="1"/>
  <c r="J417" i="9" s="1"/>
  <c r="G433" i="9"/>
  <c r="G400" i="9"/>
  <c r="G554" i="9"/>
  <c r="P198" i="9" a="1"/>
  <c r="P198" i="9" s="1"/>
  <c r="G427" i="9"/>
  <c r="G485" i="9"/>
  <c r="G476" i="9"/>
  <c r="G576" i="9"/>
  <c r="G527" i="9"/>
  <c r="G602" i="9"/>
  <c r="G352" i="9"/>
  <c r="G360" i="9"/>
  <c r="G454" i="9"/>
  <c r="G531" i="9"/>
  <c r="G609" i="9"/>
  <c r="G569" i="9"/>
  <c r="G390" i="9"/>
  <c r="G497" i="9"/>
  <c r="G471" i="9"/>
  <c r="G493" i="9"/>
  <c r="G364" i="9"/>
  <c r="G544" i="9"/>
  <c r="G391" i="9"/>
  <c r="G393" i="9"/>
  <c r="G507" i="9"/>
  <c r="G538" i="9"/>
  <c r="C94" i="6"/>
  <c r="C148" i="6"/>
  <c r="C238" i="6"/>
  <c r="D100" i="5"/>
  <c r="D214" i="5"/>
  <c r="C532" i="6"/>
  <c r="C232" i="6"/>
  <c r="C208" i="6"/>
  <c r="C118" i="6"/>
  <c r="C160" i="6"/>
  <c r="C412" i="6"/>
  <c r="D190" i="5"/>
  <c r="C190" i="6"/>
  <c r="D46" i="5"/>
  <c r="D70" i="5"/>
  <c r="C376" i="6"/>
  <c r="C520" i="6"/>
  <c r="C130" i="6"/>
  <c r="C100" i="6"/>
  <c r="C166" i="6"/>
  <c r="C334" i="6"/>
  <c r="D52" i="5"/>
  <c r="C538" i="6"/>
  <c r="C352" i="6"/>
  <c r="C496" i="6"/>
  <c r="C142" i="6"/>
  <c r="C442" i="6"/>
  <c r="Z519" i="9"/>
  <c r="Y520" i="9"/>
  <c r="G585" i="9"/>
  <c r="F9" i="16" a="1"/>
  <c r="F9" i="16" s="1"/>
  <c r="F10" i="16" s="1" a="1"/>
  <c r="F10" i="16" s="1"/>
  <c r="G447" i="9"/>
  <c r="G584" i="9"/>
  <c r="G530" i="9"/>
  <c r="G606" i="9"/>
  <c r="G354" i="9"/>
  <c r="G372" i="9"/>
  <c r="G482" i="9"/>
  <c r="G456" i="9"/>
  <c r="G551" i="9"/>
  <c r="G380" i="9"/>
  <c r="F418" i="9" a="1"/>
  <c r="F418" i="9" s="1"/>
  <c r="G418" i="9" s="1"/>
  <c r="U418" i="9" a="1"/>
  <c r="U418" i="9" s="1"/>
  <c r="J418" i="9" a="1"/>
  <c r="J418" i="9" s="1"/>
  <c r="V418" i="9" a="1"/>
  <c r="V418" i="9" s="1"/>
  <c r="F407" i="9" a="1"/>
  <c r="F407" i="9" s="1"/>
  <c r="G407" i="9" s="1"/>
  <c r="V407" i="9" a="1"/>
  <c r="V407" i="9" s="1"/>
  <c r="J407" i="9" a="1"/>
  <c r="J407" i="9" s="1"/>
  <c r="D30" i="20"/>
  <c r="C31" i="20"/>
  <c r="D31" i="20" s="1"/>
  <c r="C38" i="19" a="1"/>
  <c r="C38" i="19" s="1"/>
  <c r="G600" i="9"/>
  <c r="G373" i="9"/>
  <c r="G472" i="9"/>
  <c r="L239" i="9"/>
  <c r="K240" i="9"/>
  <c r="G529" i="9"/>
  <c r="G603" i="9"/>
  <c r="G611" i="9"/>
  <c r="G565" i="9"/>
  <c r="G614" i="9"/>
  <c r="R97" i="21" a="1"/>
  <c r="R97" i="21" s="1"/>
  <c r="V97" i="21" a="1"/>
  <c r="V97" i="21" s="1"/>
  <c r="F36" i="16" a="1"/>
  <c r="F36" i="16" s="1"/>
  <c r="Y342" i="9"/>
  <c r="Z341" i="9"/>
  <c r="Y441" i="9"/>
  <c r="Z440" i="9"/>
  <c r="G368" i="9"/>
  <c r="G452" i="9"/>
  <c r="G469" i="9"/>
  <c r="G586" i="9"/>
  <c r="G473" i="9"/>
  <c r="G557" i="9"/>
  <c r="B42" i="1"/>
  <c r="C105" i="20"/>
  <c r="D105" i="20" s="1"/>
  <c r="D104" i="20"/>
  <c r="C439" i="9" s="1" a="1"/>
  <c r="C439" i="9" s="1"/>
  <c r="G559" i="9"/>
  <c r="G605" i="9"/>
  <c r="B135" i="16" a="1"/>
  <c r="B135" i="16" s="1"/>
  <c r="B136" i="16" s="1" a="1"/>
  <c r="B136" i="16" s="1"/>
  <c r="D419" i="9" a="1"/>
  <c r="D419" i="9" s="1"/>
  <c r="C419" i="9" a="1"/>
  <c r="C419" i="9" s="1"/>
  <c r="AC419" i="9" a="1"/>
  <c r="AC419" i="9" s="1"/>
  <c r="D181" i="9" l="1" a="1"/>
  <c r="D181" i="9" s="1"/>
  <c r="C306" i="9" a="1"/>
  <c r="C306" i="9" s="1"/>
  <c r="C250" i="9" a="1"/>
  <c r="C250" i="9" s="1"/>
  <c r="D254" i="9" a="1"/>
  <c r="D254" i="9" s="1"/>
  <c r="E592" i="9" a="1"/>
  <c r="E592" i="9" s="1"/>
  <c r="G592" i="9" s="1"/>
  <c r="I592" i="9" a="1"/>
  <c r="I592" i="9" s="1"/>
  <c r="H592" i="9" a="1"/>
  <c r="H592" i="9" s="1"/>
  <c r="F592" i="9" a="1"/>
  <c r="F592" i="9" s="1"/>
  <c r="J592" i="9" a="1"/>
  <c r="J592" i="9" s="1"/>
  <c r="V592" i="9" a="1"/>
  <c r="V592" i="9" s="1"/>
  <c r="U592" i="9" a="1"/>
  <c r="U592" i="9" s="1"/>
  <c r="D216" i="9" a="1"/>
  <c r="D216" i="9" s="1"/>
  <c r="D257" i="9" a="1"/>
  <c r="D257" i="9" s="1"/>
  <c r="P214" i="9" a="1"/>
  <c r="P214" i="9" s="1"/>
  <c r="C282" i="9" a="1"/>
  <c r="C282" i="9" s="1"/>
  <c r="P252" i="9" a="1"/>
  <c r="P252" i="9" s="1"/>
  <c r="J595" i="9" a="1"/>
  <c r="J595" i="9" s="1"/>
  <c r="U595" i="9" a="1"/>
  <c r="U595" i="9" s="1"/>
  <c r="H595" i="9" a="1"/>
  <c r="H595" i="9" s="1"/>
  <c r="V595" i="9" a="1"/>
  <c r="V595" i="9" s="1"/>
  <c r="F595" i="9" a="1"/>
  <c r="F595" i="9" s="1"/>
  <c r="I595" i="9" a="1"/>
  <c r="I595" i="9" s="1"/>
  <c r="E595" i="9" a="1"/>
  <c r="E595" i="9" s="1"/>
  <c r="F588" i="9" a="1"/>
  <c r="F588" i="9" s="1"/>
  <c r="V588" i="9" a="1"/>
  <c r="V588" i="9" s="1"/>
  <c r="U588" i="9" a="1"/>
  <c r="U588" i="9" s="1"/>
  <c r="E588" i="9" a="1"/>
  <c r="E588" i="9" s="1"/>
  <c r="G588" i="9" s="1"/>
  <c r="J588" i="9" a="1"/>
  <c r="J588" i="9" s="1"/>
  <c r="I588" i="9" a="1"/>
  <c r="I588" i="9" s="1"/>
  <c r="H588" i="9" a="1"/>
  <c r="H588" i="9" s="1"/>
  <c r="U587" i="9" a="1"/>
  <c r="U587" i="9" s="1"/>
  <c r="E587" i="9" a="1"/>
  <c r="E587" i="9" s="1"/>
  <c r="H587" i="9" a="1"/>
  <c r="H587" i="9" s="1"/>
  <c r="I587" i="9" a="1"/>
  <c r="I587" i="9" s="1"/>
  <c r="V587" i="9" a="1"/>
  <c r="V587" i="9" s="1"/>
  <c r="F587" i="9" a="1"/>
  <c r="F587" i="9" s="1"/>
  <c r="J587" i="9" a="1"/>
  <c r="J587" i="9" s="1"/>
  <c r="I596" i="9" a="1"/>
  <c r="I596" i="9" s="1"/>
  <c r="E596" i="9" a="1"/>
  <c r="E596" i="9" s="1"/>
  <c r="U596" i="9" a="1"/>
  <c r="U596" i="9" s="1"/>
  <c r="F596" i="9" a="1"/>
  <c r="F596" i="9" s="1"/>
  <c r="H596" i="9" a="1"/>
  <c r="H596" i="9" s="1"/>
  <c r="V596" i="9" a="1"/>
  <c r="V596" i="9" s="1"/>
  <c r="J596" i="9" a="1"/>
  <c r="J596" i="9" s="1"/>
  <c r="V594" i="9" a="1"/>
  <c r="V594" i="9" s="1"/>
  <c r="U594" i="9" a="1"/>
  <c r="U594" i="9" s="1"/>
  <c r="I594" i="9" a="1"/>
  <c r="I594" i="9" s="1"/>
  <c r="H594" i="9" a="1"/>
  <c r="H594" i="9" s="1"/>
  <c r="E594" i="9" a="1"/>
  <c r="E594" i="9" s="1"/>
  <c r="J594" i="9" a="1"/>
  <c r="J594" i="9" s="1"/>
  <c r="F594" i="9" a="1"/>
  <c r="F594" i="9" s="1"/>
  <c r="V593" i="9" a="1"/>
  <c r="V593" i="9" s="1"/>
  <c r="H593" i="9" a="1"/>
  <c r="H593" i="9" s="1"/>
  <c r="I593" i="9" a="1"/>
  <c r="I593" i="9" s="1"/>
  <c r="E593" i="9" a="1"/>
  <c r="E593" i="9" s="1"/>
  <c r="J593" i="9" a="1"/>
  <c r="J593" i="9" s="1"/>
  <c r="F593" i="9" a="1"/>
  <c r="F593" i="9" s="1"/>
  <c r="U593" i="9" a="1"/>
  <c r="U593" i="9" s="1"/>
  <c r="U590" i="9" a="1"/>
  <c r="U590" i="9" s="1"/>
  <c r="H590" i="9" a="1"/>
  <c r="H590" i="9" s="1"/>
  <c r="J590" i="9" a="1"/>
  <c r="J590" i="9" s="1"/>
  <c r="E590" i="9" a="1"/>
  <c r="E590" i="9" s="1"/>
  <c r="G590" i="9" s="1"/>
  <c r="I590" i="9" a="1"/>
  <c r="I590" i="9" s="1"/>
  <c r="F590" i="9" a="1"/>
  <c r="F590" i="9" s="1"/>
  <c r="V590" i="9" a="1"/>
  <c r="V590" i="9" s="1"/>
  <c r="F591" i="9" a="1"/>
  <c r="F591" i="9" s="1"/>
  <c r="U591" i="9" a="1"/>
  <c r="U591" i="9" s="1"/>
  <c r="J591" i="9" a="1"/>
  <c r="J591" i="9" s="1"/>
  <c r="H591" i="9" a="1"/>
  <c r="H591" i="9" s="1"/>
  <c r="I591" i="9" a="1"/>
  <c r="I591" i="9" s="1"/>
  <c r="E591" i="9" a="1"/>
  <c r="E591" i="9" s="1"/>
  <c r="G591" i="9" s="1"/>
  <c r="V591" i="9" a="1"/>
  <c r="V591" i="9" s="1"/>
  <c r="E589" i="9" a="1"/>
  <c r="E589" i="9" s="1"/>
  <c r="J589" i="9" a="1"/>
  <c r="J589" i="9" s="1"/>
  <c r="H589" i="9" a="1"/>
  <c r="H589" i="9" s="1"/>
  <c r="I589" i="9" a="1"/>
  <c r="I589" i="9" s="1"/>
  <c r="V589" i="9" a="1"/>
  <c r="V589" i="9" s="1"/>
  <c r="F589" i="9" a="1"/>
  <c r="F589" i="9" s="1"/>
  <c r="U589" i="9" a="1"/>
  <c r="U589" i="9" s="1"/>
  <c r="G90" i="9" a="1"/>
  <c r="G90" i="9" s="1"/>
  <c r="I90" i="9" a="1"/>
  <c r="I90" i="9" s="1"/>
  <c r="E90" i="9" a="1"/>
  <c r="E90" i="9" s="1"/>
  <c r="H90" i="9" a="1"/>
  <c r="H90" i="9" s="1"/>
  <c r="F90" i="9" a="1"/>
  <c r="F90" i="9" s="1"/>
  <c r="J90" i="9" a="1"/>
  <c r="J90" i="9" s="1"/>
  <c r="C41" i="20"/>
  <c r="D40" i="20"/>
  <c r="J89" i="9" a="1"/>
  <c r="J89" i="9" s="1"/>
  <c r="G89" i="9" a="1"/>
  <c r="G89" i="9" s="1"/>
  <c r="I89" i="9" a="1"/>
  <c r="I89" i="9" s="1"/>
  <c r="E89" i="9" a="1"/>
  <c r="E89" i="9" s="1"/>
  <c r="F89" i="9" a="1"/>
  <c r="F89" i="9" s="1"/>
  <c r="H89" i="9" a="1"/>
  <c r="H89" i="9" s="1"/>
  <c r="D272" i="9" a="1"/>
  <c r="D272" i="9" s="1"/>
  <c r="P270" i="9" a="1"/>
  <c r="P270" i="9" s="1"/>
  <c r="C255" i="9" a="1"/>
  <c r="C255" i="9" s="1"/>
  <c r="P284" i="9" a="1"/>
  <c r="P284" i="9" s="1"/>
  <c r="D250" i="9" a="1"/>
  <c r="D250" i="9" s="1"/>
  <c r="C257" i="9" a="1"/>
  <c r="C257" i="9" s="1"/>
  <c r="C187" i="9" a="1"/>
  <c r="C187" i="9" s="1"/>
  <c r="D282" i="9" a="1"/>
  <c r="D282" i="9" s="1"/>
  <c r="G95" i="9" a="1"/>
  <c r="G95" i="9" s="1"/>
  <c r="J95" i="9" a="1"/>
  <c r="J95" i="9" s="1"/>
  <c r="E95" i="9" a="1"/>
  <c r="E95" i="9" s="1"/>
  <c r="F95" i="9" a="1"/>
  <c r="F95" i="9" s="1"/>
  <c r="H95" i="9" a="1"/>
  <c r="H95" i="9" s="1"/>
  <c r="I95" i="9" a="1"/>
  <c r="I95" i="9" s="1"/>
  <c r="J120" i="9" a="1"/>
  <c r="J120" i="9" s="1"/>
  <c r="E120" i="9" a="1"/>
  <c r="E120" i="9" s="1"/>
  <c r="H120" i="9" a="1"/>
  <c r="H120" i="9" s="1"/>
  <c r="F120" i="9" a="1"/>
  <c r="F120" i="9" s="1"/>
  <c r="I120" i="9" a="1"/>
  <c r="I120" i="9" s="1"/>
  <c r="G120" i="9" a="1"/>
  <c r="G120" i="9" s="1"/>
  <c r="E97" i="9" a="1"/>
  <c r="E97" i="9" s="1"/>
  <c r="H97" i="9" a="1"/>
  <c r="H97" i="9" s="1"/>
  <c r="G97" i="9" a="1"/>
  <c r="G97" i="9" s="1"/>
  <c r="J97" i="9" a="1"/>
  <c r="J97" i="9" s="1"/>
  <c r="F97" i="9" a="1"/>
  <c r="F97" i="9" s="1"/>
  <c r="I97" i="9" a="1"/>
  <c r="I97" i="9" s="1"/>
  <c r="I123" i="9" a="1"/>
  <c r="I123" i="9" s="1"/>
  <c r="H123" i="9" a="1"/>
  <c r="H123" i="9" s="1"/>
  <c r="G123" i="9" a="1"/>
  <c r="G123" i="9" s="1"/>
  <c r="F123" i="9" a="1"/>
  <c r="F123" i="9" s="1"/>
  <c r="J123" i="9" a="1"/>
  <c r="J123" i="9" s="1"/>
  <c r="E123" i="9" a="1"/>
  <c r="E123" i="9" s="1"/>
  <c r="J121" i="9" a="1"/>
  <c r="J121" i="9" s="1"/>
  <c r="H121" i="9" a="1"/>
  <c r="H121" i="9" s="1"/>
  <c r="E121" i="9" a="1"/>
  <c r="E121" i="9" s="1"/>
  <c r="I121" i="9" a="1"/>
  <c r="I121" i="9" s="1"/>
  <c r="F121" i="9" a="1"/>
  <c r="F121" i="9" s="1"/>
  <c r="G121" i="9" a="1"/>
  <c r="G121" i="9" s="1"/>
  <c r="F94" i="9" a="1"/>
  <c r="F94" i="9" s="1"/>
  <c r="E94" i="9" a="1"/>
  <c r="E94" i="9" s="1"/>
  <c r="G94" i="9" a="1"/>
  <c r="G94" i="9" s="1"/>
  <c r="H94" i="9" a="1"/>
  <c r="H94" i="9" s="1"/>
  <c r="J94" i="9" a="1"/>
  <c r="J94" i="9" s="1"/>
  <c r="I94" i="9" a="1"/>
  <c r="I94" i="9" s="1"/>
  <c r="J124" i="9" a="1"/>
  <c r="J124" i="9" s="1"/>
  <c r="H124" i="9" a="1"/>
  <c r="H124" i="9" s="1"/>
  <c r="I124" i="9" a="1"/>
  <c r="I124" i="9" s="1"/>
  <c r="E124" i="9" a="1"/>
  <c r="E124" i="9" s="1"/>
  <c r="F124" i="9" a="1"/>
  <c r="F124" i="9" s="1"/>
  <c r="G124" i="9" a="1"/>
  <c r="G124" i="9" s="1"/>
  <c r="E126" i="9" a="1"/>
  <c r="E126" i="9" s="1"/>
  <c r="H126" i="9" a="1"/>
  <c r="H126" i="9" s="1"/>
  <c r="J126" i="9" a="1"/>
  <c r="J126" i="9" s="1"/>
  <c r="I126" i="9" a="1"/>
  <c r="I126" i="9" s="1"/>
  <c r="F126" i="9" a="1"/>
  <c r="F126" i="9" s="1"/>
  <c r="G126" i="9" a="1"/>
  <c r="G126" i="9" s="1"/>
  <c r="H122" i="9" a="1"/>
  <c r="H122" i="9" s="1"/>
  <c r="G122" i="9" a="1"/>
  <c r="G122" i="9" s="1"/>
  <c r="E122" i="9" a="1"/>
  <c r="E122" i="9" s="1"/>
  <c r="J122" i="9" a="1"/>
  <c r="J122" i="9" s="1"/>
  <c r="F122" i="9" a="1"/>
  <c r="F122" i="9" s="1"/>
  <c r="I122" i="9" a="1"/>
  <c r="I122" i="9" s="1"/>
  <c r="F96" i="9" a="1"/>
  <c r="F96" i="9" s="1"/>
  <c r="I96" i="9" a="1"/>
  <c r="I96" i="9" s="1"/>
  <c r="E96" i="9" a="1"/>
  <c r="E96" i="9" s="1"/>
  <c r="J96" i="9" a="1"/>
  <c r="J96" i="9" s="1"/>
  <c r="G96" i="9" a="1"/>
  <c r="G96" i="9" s="1"/>
  <c r="H96" i="9" a="1"/>
  <c r="H96" i="9" s="1"/>
  <c r="J127" i="9" a="1"/>
  <c r="J127" i="9" s="1"/>
  <c r="I127" i="9" a="1"/>
  <c r="I127" i="9" s="1"/>
  <c r="H127" i="9" a="1"/>
  <c r="H127" i="9" s="1"/>
  <c r="E127" i="9" a="1"/>
  <c r="E127" i="9" s="1"/>
  <c r="F127" i="9" a="1"/>
  <c r="F127" i="9" s="1"/>
  <c r="G127" i="9" a="1"/>
  <c r="G127" i="9" s="1"/>
  <c r="C303" i="9" a="1"/>
  <c r="C303" i="9" s="1"/>
  <c r="P248" i="9" a="1"/>
  <c r="P248" i="9" s="1"/>
  <c r="C278" i="9" a="1"/>
  <c r="C278" i="9" s="1"/>
  <c r="D304" i="9" a="1"/>
  <c r="D304" i="9" s="1"/>
  <c r="D286" i="9" a="1"/>
  <c r="D286" i="9" s="1"/>
  <c r="C296" i="9" a="1"/>
  <c r="C296" i="9" s="1"/>
  <c r="D287" i="9" a="1"/>
  <c r="D287" i="9" s="1"/>
  <c r="D255" i="9" a="1"/>
  <c r="D255" i="9" s="1"/>
  <c r="I91" i="9" a="1"/>
  <c r="I91" i="9" s="1"/>
  <c r="F91" i="9" a="1"/>
  <c r="F91" i="9" s="1"/>
  <c r="E91" i="9" a="1"/>
  <c r="E91" i="9" s="1"/>
  <c r="G91" i="9" a="1"/>
  <c r="G91" i="9" s="1"/>
  <c r="J91" i="9" a="1"/>
  <c r="J91" i="9" s="1"/>
  <c r="H91" i="9" a="1"/>
  <c r="H91" i="9" s="1"/>
  <c r="E93" i="9" a="1"/>
  <c r="E93" i="9" s="1"/>
  <c r="G93" i="9" a="1"/>
  <c r="G93" i="9" s="1"/>
  <c r="H93" i="9" a="1"/>
  <c r="H93" i="9" s="1"/>
  <c r="I93" i="9" a="1"/>
  <c r="I93" i="9" s="1"/>
  <c r="F93" i="9" a="1"/>
  <c r="F93" i="9" s="1"/>
  <c r="J93" i="9" a="1"/>
  <c r="J93" i="9" s="1"/>
  <c r="G98" i="9" a="1"/>
  <c r="G98" i="9" s="1"/>
  <c r="F98" i="9" a="1"/>
  <c r="F98" i="9" s="1"/>
  <c r="H98" i="9" a="1"/>
  <c r="H98" i="9" s="1"/>
  <c r="I98" i="9" a="1"/>
  <c r="I98" i="9" s="1"/>
  <c r="E98" i="9" a="1"/>
  <c r="E98" i="9" s="1"/>
  <c r="J98" i="9" a="1"/>
  <c r="J98" i="9" s="1"/>
  <c r="E128" i="9" a="1"/>
  <c r="E128" i="9" s="1"/>
  <c r="F128" i="9" a="1"/>
  <c r="F128" i="9" s="1"/>
  <c r="G128" i="9" a="1"/>
  <c r="G128" i="9" s="1"/>
  <c r="I128" i="9" a="1"/>
  <c r="I128" i="9" s="1"/>
  <c r="J128" i="9" a="1"/>
  <c r="J128" i="9" s="1"/>
  <c r="H128" i="9" a="1"/>
  <c r="H128" i="9" s="1"/>
  <c r="J92" i="9" a="1"/>
  <c r="J92" i="9" s="1"/>
  <c r="E92" i="9" a="1"/>
  <c r="E92" i="9" s="1"/>
  <c r="G92" i="9" a="1"/>
  <c r="G92" i="9" s="1"/>
  <c r="H92" i="9" a="1"/>
  <c r="H92" i="9" s="1"/>
  <c r="F92" i="9" a="1"/>
  <c r="F92" i="9" s="1"/>
  <c r="I92" i="9" a="1"/>
  <c r="I92" i="9" s="1"/>
  <c r="H125" i="9" a="1"/>
  <c r="H125" i="9" s="1"/>
  <c r="F125" i="9" a="1"/>
  <c r="F125" i="9" s="1"/>
  <c r="E125" i="9" a="1"/>
  <c r="E125" i="9" s="1"/>
  <c r="G125" i="9" a="1"/>
  <c r="G125" i="9" s="1"/>
  <c r="J125" i="9" a="1"/>
  <c r="J125" i="9" s="1"/>
  <c r="I125" i="9" a="1"/>
  <c r="I125" i="9" s="1"/>
  <c r="F119" i="9" a="1"/>
  <c r="F119" i="9" s="1"/>
  <c r="J119" i="9" a="1"/>
  <c r="J119" i="9" s="1"/>
  <c r="E119" i="9" a="1"/>
  <c r="E119" i="9" s="1"/>
  <c r="G119" i="9" a="1"/>
  <c r="G119" i="9" s="1"/>
  <c r="H119" i="9" a="1"/>
  <c r="H119" i="9" s="1"/>
  <c r="I119" i="9" a="1"/>
  <c r="I119" i="9" s="1"/>
  <c r="F417" i="9" a="1"/>
  <c r="F417" i="9" s="1"/>
  <c r="G417" i="9" s="1"/>
  <c r="U417" i="9" a="1"/>
  <c r="U417" i="9" s="1"/>
  <c r="D60" i="9" a="1"/>
  <c r="D60" i="9" s="1"/>
  <c r="C60" i="9" a="1"/>
  <c r="C60" i="9" s="1"/>
  <c r="M60" i="9" s="1"/>
  <c r="E60" i="9" s="1" a="1"/>
  <c r="E60" i="9" s="1"/>
  <c r="P60" i="9" a="1"/>
  <c r="P60" i="9" s="1"/>
  <c r="C50" i="9" a="1"/>
  <c r="C50" i="9" s="1"/>
  <c r="D50" i="9" a="1"/>
  <c r="D50" i="9" s="1"/>
  <c r="P50" i="9" a="1"/>
  <c r="P50" i="9" s="1"/>
  <c r="L61" i="9"/>
  <c r="K62" i="9"/>
  <c r="K52" i="9"/>
  <c r="L51" i="9"/>
  <c r="D439" i="9" a="1"/>
  <c r="D439" i="9" s="1"/>
  <c r="P177" i="9" a="1"/>
  <c r="P177" i="9" s="1"/>
  <c r="P187" i="9" a="1"/>
  <c r="P187" i="9" s="1"/>
  <c r="P305" i="9" a="1"/>
  <c r="P305" i="9" s="1"/>
  <c r="C283" i="9" a="1"/>
  <c r="C283" i="9" s="1"/>
  <c r="D22" i="20"/>
  <c r="C23" i="20"/>
  <c r="E40" i="1"/>
  <c r="C161" i="6" s="1"/>
  <c r="H85" i="9" a="1"/>
  <c r="H85" i="9" s="1"/>
  <c r="J85" i="9" a="1"/>
  <c r="J85" i="9" s="1"/>
  <c r="E85" i="9" a="1"/>
  <c r="E85" i="9" s="1"/>
  <c r="I85" i="9" a="1"/>
  <c r="I85" i="9" s="1"/>
  <c r="G85" i="9" a="1"/>
  <c r="G85" i="9" s="1"/>
  <c r="F85" i="9" a="1"/>
  <c r="F85" i="9" s="1"/>
  <c r="E262" i="9" a="1"/>
  <c r="E262" i="9" s="1"/>
  <c r="G262" i="9" a="1"/>
  <c r="G262" i="9" s="1"/>
  <c r="F262" i="9" a="1"/>
  <c r="F262" i="9" s="1"/>
  <c r="I262" i="9" a="1"/>
  <c r="I262" i="9" s="1"/>
  <c r="J262" i="9" a="1"/>
  <c r="J262" i="9" s="1"/>
  <c r="H262" i="9" a="1"/>
  <c r="H262" i="9" s="1"/>
  <c r="D264" i="9" a="1"/>
  <c r="D264" i="9" s="1"/>
  <c r="C264" i="9" a="1"/>
  <c r="C264" i="9" s="1"/>
  <c r="P264" i="9" a="1"/>
  <c r="P264" i="9" s="1"/>
  <c r="J140" i="9" a="1"/>
  <c r="J140" i="9" s="1"/>
  <c r="I140" i="9" a="1"/>
  <c r="I140" i="9" s="1"/>
  <c r="H140" i="9" a="1"/>
  <c r="H140" i="9" s="1"/>
  <c r="E140" i="9" a="1"/>
  <c r="E140" i="9" s="1"/>
  <c r="G140" i="9" a="1"/>
  <c r="G140" i="9" s="1"/>
  <c r="F140" i="9" a="1"/>
  <c r="F140" i="9" s="1"/>
  <c r="G112" i="9" a="1"/>
  <c r="G112" i="9" s="1"/>
  <c r="H112" i="9" a="1"/>
  <c r="H112" i="9" s="1"/>
  <c r="F112" i="9" a="1"/>
  <c r="F112" i="9" s="1"/>
  <c r="J112" i="9" a="1"/>
  <c r="J112" i="9" s="1"/>
  <c r="I112" i="9" a="1"/>
  <c r="I112" i="9" s="1"/>
  <c r="E112" i="9" a="1"/>
  <c r="E112" i="9" s="1"/>
  <c r="J82" i="9" a="1"/>
  <c r="J82" i="9" s="1"/>
  <c r="F82" i="9" a="1"/>
  <c r="F82" i="9" s="1"/>
  <c r="H82" i="9" a="1"/>
  <c r="H82" i="9" s="1"/>
  <c r="G82" i="9" a="1"/>
  <c r="G82" i="9" s="1"/>
  <c r="E82" i="9" a="1"/>
  <c r="E82" i="9" s="1"/>
  <c r="I82" i="9" a="1"/>
  <c r="I82" i="9" s="1"/>
  <c r="D408" i="9" a="1"/>
  <c r="D408" i="9" s="1"/>
  <c r="AC408" i="9" a="1"/>
  <c r="AC408" i="9" s="1"/>
  <c r="C408" i="9" a="1"/>
  <c r="C408" i="9" s="1"/>
  <c r="P266" i="9" a="1"/>
  <c r="P266" i="9" s="1"/>
  <c r="D266" i="9" a="1"/>
  <c r="D266" i="9" s="1"/>
  <c r="C266" i="9" a="1"/>
  <c r="C266" i="9" s="1"/>
  <c r="D260" i="9" a="1"/>
  <c r="D260" i="9" s="1"/>
  <c r="P260" i="9" a="1"/>
  <c r="P260" i="9" s="1"/>
  <c r="C260" i="9" a="1"/>
  <c r="C260" i="9" s="1"/>
  <c r="D217" i="9" a="1"/>
  <c r="D217" i="9" s="1"/>
  <c r="D194" i="9" a="1"/>
  <c r="D194" i="9" s="1"/>
  <c r="C176" i="9" a="1"/>
  <c r="C176" i="9" s="1"/>
  <c r="P312" i="9" a="1"/>
  <c r="P312" i="9" s="1"/>
  <c r="C175" i="9" a="1"/>
  <c r="C175" i="9" s="1"/>
  <c r="C294" i="9" a="1"/>
  <c r="C294" i="9" s="1"/>
  <c r="D249" i="9" a="1"/>
  <c r="D249" i="9" s="1"/>
  <c r="P228" i="9" a="1"/>
  <c r="P228" i="9" s="1"/>
  <c r="C188" i="9" a="1"/>
  <c r="C188" i="9" s="1"/>
  <c r="C183" i="9" a="1"/>
  <c r="C183" i="9" s="1"/>
  <c r="D295" i="9" a="1"/>
  <c r="D295" i="9" s="1"/>
  <c r="C192" i="9" a="1"/>
  <c r="C192" i="9" s="1"/>
  <c r="C186" i="9" a="1"/>
  <c r="C186" i="9" s="1"/>
  <c r="P186" i="9" a="1"/>
  <c r="P186" i="9" s="1"/>
  <c r="P194" i="9" a="1"/>
  <c r="P194" i="9" s="1"/>
  <c r="P176" i="9" a="1"/>
  <c r="P176" i="9" s="1"/>
  <c r="D175" i="9" a="1"/>
  <c r="D175" i="9" s="1"/>
  <c r="P280" i="9" a="1"/>
  <c r="P280" i="9" s="1"/>
  <c r="C290" i="9" a="1"/>
  <c r="C290" i="9" s="1"/>
  <c r="P292" i="9" a="1"/>
  <c r="P292" i="9" s="1"/>
  <c r="D197" i="9" a="1"/>
  <c r="D197" i="9" s="1"/>
  <c r="C313" i="9" a="1"/>
  <c r="C313" i="9" s="1"/>
  <c r="D288" i="9" a="1"/>
  <c r="D288" i="9" s="1"/>
  <c r="C248" i="9" a="1"/>
  <c r="C248" i="9" s="1"/>
  <c r="P316" i="9" a="1"/>
  <c r="P316" i="9" s="1"/>
  <c r="D312" i="9" a="1"/>
  <c r="D312" i="9" s="1"/>
  <c r="P238" i="9" a="1"/>
  <c r="P238" i="9" s="1"/>
  <c r="D298" i="9" a="1"/>
  <c r="D298" i="9" s="1"/>
  <c r="C182" i="9" a="1"/>
  <c r="C182" i="9" s="1"/>
  <c r="D297" i="9" a="1"/>
  <c r="D297" i="9" s="1"/>
  <c r="P291" i="9" a="1"/>
  <c r="P291" i="9" s="1"/>
  <c r="P213" i="9" a="1"/>
  <c r="P213" i="9" s="1"/>
  <c r="D275" i="9" a="1"/>
  <c r="D275" i="9" s="1"/>
  <c r="C268" i="9" a="1"/>
  <c r="C268" i="9" s="1"/>
  <c r="D307" i="9" a="1"/>
  <c r="D307" i="9" s="1"/>
  <c r="P178" i="9" a="1"/>
  <c r="P178" i="9" s="1"/>
  <c r="P196" i="9" a="1"/>
  <c r="P196" i="9" s="1"/>
  <c r="C274" i="9" a="1"/>
  <c r="C274" i="9" s="1"/>
  <c r="D179" i="9" a="1"/>
  <c r="D179" i="9" s="1"/>
  <c r="D269" i="9" a="1"/>
  <c r="D269" i="9" s="1"/>
  <c r="P193" i="9" a="1"/>
  <c r="P193" i="9" s="1"/>
  <c r="C185" i="9" a="1"/>
  <c r="C185" i="9" s="1"/>
  <c r="D301" i="9" a="1"/>
  <c r="D301" i="9" s="1"/>
  <c r="C317" i="9" a="1"/>
  <c r="C317" i="9" s="1"/>
  <c r="P276" i="9" a="1"/>
  <c r="P276" i="9" s="1"/>
  <c r="D189" i="9" a="1"/>
  <c r="D189" i="9" s="1"/>
  <c r="D251" i="9" a="1"/>
  <c r="D251" i="9" s="1"/>
  <c r="D270" i="9" a="1"/>
  <c r="D270" i="9" s="1"/>
  <c r="C194" i="9" a="1"/>
  <c r="C194" i="9" s="1"/>
  <c r="P175" i="9" a="1"/>
  <c r="P175" i="9" s="1"/>
  <c r="D186" i="9" a="1"/>
  <c r="D186" i="9" s="1"/>
  <c r="D176" i="9" a="1"/>
  <c r="D176" i="9" s="1"/>
  <c r="C312" i="9" a="1"/>
  <c r="C312" i="9" s="1"/>
  <c r="C280" i="9" a="1"/>
  <c r="C280" i="9" s="1"/>
  <c r="C293" i="9" a="1"/>
  <c r="C293" i="9" s="1"/>
  <c r="C289" i="9" a="1"/>
  <c r="C289" i="9" s="1"/>
  <c r="P285" i="9" a="1"/>
  <c r="P285" i="9" s="1"/>
  <c r="D303" i="9" a="1"/>
  <c r="D303" i="9" s="1"/>
  <c r="D195" i="9" a="1"/>
  <c r="D195" i="9" s="1"/>
  <c r="P311" i="9" a="1"/>
  <c r="P311" i="9" s="1"/>
  <c r="C273" i="9" a="1"/>
  <c r="C273" i="9" s="1"/>
  <c r="D280" i="9" a="1"/>
  <c r="D280" i="9" s="1"/>
  <c r="P182" i="9" a="1"/>
  <c r="P182" i="9" s="1"/>
  <c r="C275" i="9" a="1"/>
  <c r="C275" i="9" s="1"/>
  <c r="C196" i="9" a="1"/>
  <c r="C196" i="9" s="1"/>
  <c r="P169" i="9" a="1"/>
  <c r="P169" i="9" s="1"/>
  <c r="P185" i="9" a="1"/>
  <c r="P185" i="9" s="1"/>
  <c r="D313" i="9" a="1"/>
  <c r="D313" i="9" s="1"/>
  <c r="P249" i="9" a="1"/>
  <c r="P249" i="9" s="1"/>
  <c r="P188" i="9" a="1"/>
  <c r="P188" i="9" s="1"/>
  <c r="C311" i="9" a="1"/>
  <c r="C311" i="9" s="1"/>
  <c r="D273" i="9" a="1"/>
  <c r="D273" i="9" s="1"/>
  <c r="AC439" i="9" a="1"/>
  <c r="AC439" i="9" s="1"/>
  <c r="D198" i="9" a="1"/>
  <c r="D198" i="9" s="1"/>
  <c r="E114" i="9" a="1"/>
  <c r="E114" i="9" s="1"/>
  <c r="I114" i="9" a="1"/>
  <c r="I114" i="9" s="1"/>
  <c r="H114" i="9" a="1"/>
  <c r="H114" i="9" s="1"/>
  <c r="G114" i="9" a="1"/>
  <c r="G114" i="9" s="1"/>
  <c r="F114" i="9" a="1"/>
  <c r="F114" i="9" s="1"/>
  <c r="J114" i="9" a="1"/>
  <c r="J114" i="9" s="1"/>
  <c r="J118" i="9" a="1"/>
  <c r="J118" i="9" s="1"/>
  <c r="I118" i="9" a="1"/>
  <c r="I118" i="9" s="1"/>
  <c r="H118" i="9" a="1"/>
  <c r="H118" i="9" s="1"/>
  <c r="F118" i="9" a="1"/>
  <c r="F118" i="9" s="1"/>
  <c r="E118" i="9" a="1"/>
  <c r="E118" i="9" s="1"/>
  <c r="G118" i="9" a="1"/>
  <c r="G118" i="9" s="1"/>
  <c r="J261" i="9" a="1"/>
  <c r="J261" i="9" s="1"/>
  <c r="I261" i="9" a="1"/>
  <c r="I261" i="9" s="1"/>
  <c r="G261" i="9" a="1"/>
  <c r="G261" i="9" s="1"/>
  <c r="E261" i="9" a="1"/>
  <c r="E261" i="9" s="1"/>
  <c r="F261" i="9" a="1"/>
  <c r="F261" i="9" s="1"/>
  <c r="H261" i="9" a="1"/>
  <c r="H261" i="9" s="1"/>
  <c r="D182" i="9" a="1"/>
  <c r="D182" i="9" s="1"/>
  <c r="D291" i="9" a="1"/>
  <c r="D291" i="9" s="1"/>
  <c r="P307" i="9" a="1"/>
  <c r="P307" i="9" s="1"/>
  <c r="C211" i="9" a="1"/>
  <c r="C211" i="9" s="1"/>
  <c r="P179" i="9" a="1"/>
  <c r="P179" i="9" s="1"/>
  <c r="C285" i="9" a="1"/>
  <c r="C285" i="9" s="1"/>
  <c r="D185" i="9" a="1"/>
  <c r="D185" i="9" s="1"/>
  <c r="D317" i="9" a="1"/>
  <c r="D317" i="9" s="1"/>
  <c r="C276" i="9" a="1"/>
  <c r="C276" i="9" s="1"/>
  <c r="C256" i="9" a="1"/>
  <c r="C256" i="9" s="1"/>
  <c r="P181" i="9" a="1"/>
  <c r="P181" i="9" s="1"/>
  <c r="D229" i="9" a="1"/>
  <c r="D229" i="9" s="1"/>
  <c r="C229" i="9" a="1"/>
  <c r="C229" i="9" s="1"/>
  <c r="P229" i="9" a="1"/>
  <c r="P229" i="9" s="1"/>
  <c r="P190" i="9" a="1"/>
  <c r="P190" i="9" s="1"/>
  <c r="P275" i="9" a="1"/>
  <c r="P275" i="9" s="1"/>
  <c r="D310" i="9" a="1"/>
  <c r="D310" i="9" s="1"/>
  <c r="D314" i="9" a="1"/>
  <c r="D314" i="9" s="1"/>
  <c r="P274" i="9" a="1"/>
  <c r="P274" i="9" s="1"/>
  <c r="P269" i="9" a="1"/>
  <c r="P269" i="9" s="1"/>
  <c r="P289" i="9" a="1"/>
  <c r="P289" i="9" s="1"/>
  <c r="D285" i="9" a="1"/>
  <c r="D285" i="9" s="1"/>
  <c r="P197" i="9" a="1"/>
  <c r="P197" i="9" s="1"/>
  <c r="C309" i="9" a="1"/>
  <c r="C309" i="9" s="1"/>
  <c r="D315" i="9" a="1"/>
  <c r="D315" i="9" s="1"/>
  <c r="D188" i="9" a="1"/>
  <c r="D188" i="9" s="1"/>
  <c r="P192" i="9" a="1"/>
  <c r="P192" i="9" s="1"/>
  <c r="F263" i="9" a="1"/>
  <c r="F263" i="9" s="1"/>
  <c r="I263" i="9" a="1"/>
  <c r="I263" i="9" s="1"/>
  <c r="J263" i="9" a="1"/>
  <c r="J263" i="9" s="1"/>
  <c r="G263" i="9" a="1"/>
  <c r="G263" i="9" s="1"/>
  <c r="H263" i="9" a="1"/>
  <c r="H263" i="9" s="1"/>
  <c r="E263" i="9" a="1"/>
  <c r="E263" i="9" s="1"/>
  <c r="C215" i="9" a="1"/>
  <c r="C215" i="9" s="1"/>
  <c r="P172" i="9" a="1"/>
  <c r="P172" i="9" s="1"/>
  <c r="P278" i="9" a="1"/>
  <c r="P278" i="9" s="1"/>
  <c r="P287" i="9" a="1"/>
  <c r="P287" i="9" s="1"/>
  <c r="C254" i="9" a="1"/>
  <c r="C254" i="9" s="1"/>
  <c r="D180" i="9" a="1"/>
  <c r="D180" i="9" s="1"/>
  <c r="C302" i="9" a="1"/>
  <c r="C302" i="9" s="1"/>
  <c r="D172" i="9" a="1"/>
  <c r="D172" i="9" s="1"/>
  <c r="C305" i="9" a="1"/>
  <c r="C305" i="9" s="1"/>
  <c r="D302" i="9" a="1"/>
  <c r="D302" i="9" s="1"/>
  <c r="D168" i="9" a="1"/>
  <c r="D168" i="9" s="1"/>
  <c r="D174" i="9" a="1"/>
  <c r="D174" i="9" s="1"/>
  <c r="P208" i="9" a="1"/>
  <c r="P208" i="9" s="1"/>
  <c r="D305" i="9" a="1"/>
  <c r="D305" i="9" s="1"/>
  <c r="C212" i="9" a="1"/>
  <c r="C212" i="9" s="1"/>
  <c r="D171" i="9" a="1"/>
  <c r="D171" i="9" s="1"/>
  <c r="P212" i="9" a="1"/>
  <c r="P212" i="9" s="1"/>
  <c r="P180" i="9" a="1"/>
  <c r="P180" i="9" s="1"/>
  <c r="P209" i="9" a="1"/>
  <c r="P209" i="9" s="1"/>
  <c r="C172" i="9" a="1"/>
  <c r="C172" i="9" s="1"/>
  <c r="P255" i="9" a="1"/>
  <c r="P255" i="9" s="1"/>
  <c r="C281" i="9" a="1"/>
  <c r="C281" i="9" s="1"/>
  <c r="P210" i="9" a="1"/>
  <c r="P210" i="9" s="1"/>
  <c r="D284" i="9" a="1"/>
  <c r="D284" i="9" s="1"/>
  <c r="P257" i="9" a="1"/>
  <c r="P257" i="9" s="1"/>
  <c r="P281" i="9" a="1"/>
  <c r="P281" i="9" s="1"/>
  <c r="D177" i="9" a="1"/>
  <c r="D177" i="9" s="1"/>
  <c r="P216" i="9" a="1"/>
  <c r="P216" i="9" s="1"/>
  <c r="H83" i="9" a="1"/>
  <c r="H83" i="9" s="1"/>
  <c r="G83" i="9" a="1"/>
  <c r="G83" i="9" s="1"/>
  <c r="J83" i="9" a="1"/>
  <c r="J83" i="9" s="1"/>
  <c r="E83" i="9" a="1"/>
  <c r="E83" i="9" s="1"/>
  <c r="I83" i="9" a="1"/>
  <c r="I83" i="9" s="1"/>
  <c r="F83" i="9" a="1"/>
  <c r="F83" i="9" s="1"/>
  <c r="Z409" i="9"/>
  <c r="Y410" i="9"/>
  <c r="I266" i="9" a="1"/>
  <c r="I266" i="9" s="1"/>
  <c r="J266" i="9" a="1"/>
  <c r="J266" i="9" s="1"/>
  <c r="H266" i="9" a="1"/>
  <c r="H266" i="9" s="1"/>
  <c r="G266" i="9" a="1"/>
  <c r="G266" i="9" s="1"/>
  <c r="E266" i="9" a="1"/>
  <c r="E266" i="9" s="1"/>
  <c r="F266" i="9" a="1"/>
  <c r="F266" i="9" s="1"/>
  <c r="J146" i="9" a="1"/>
  <c r="J146" i="9" s="1"/>
  <c r="H146" i="9" a="1"/>
  <c r="H146" i="9" s="1"/>
  <c r="I146" i="9" a="1"/>
  <c r="I146" i="9" s="1"/>
  <c r="F146" i="9" a="1"/>
  <c r="F146" i="9" s="1"/>
  <c r="E146" i="9" a="1"/>
  <c r="E146" i="9" s="1"/>
  <c r="G146" i="9" a="1"/>
  <c r="G146" i="9" s="1"/>
  <c r="C190" i="9" a="1"/>
  <c r="C190" i="9" s="1"/>
  <c r="D184" i="9" a="1"/>
  <c r="D184" i="9" s="1"/>
  <c r="P211" i="9" a="1"/>
  <c r="P211" i="9" s="1"/>
  <c r="C269" i="9" a="1"/>
  <c r="C269" i="9" s="1"/>
  <c r="D277" i="9" a="1"/>
  <c r="D277" i="9" s="1"/>
  <c r="D290" i="9" a="1"/>
  <c r="D290" i="9" s="1"/>
  <c r="C301" i="9" a="1"/>
  <c r="C301" i="9" s="1"/>
  <c r="P317" i="9" a="1"/>
  <c r="P317" i="9" s="1"/>
  <c r="C272" i="9" a="1"/>
  <c r="C272" i="9" s="1"/>
  <c r="P189" i="9" a="1"/>
  <c r="P189" i="9" s="1"/>
  <c r="P183" i="9" a="1"/>
  <c r="P183" i="9" s="1"/>
  <c r="C316" i="9" a="1"/>
  <c r="C316" i="9" s="1"/>
  <c r="P265" i="9" a="1"/>
  <c r="P265" i="9" s="1"/>
  <c r="C265" i="9" a="1"/>
  <c r="C265" i="9" s="1"/>
  <c r="D265" i="9" a="1"/>
  <c r="D265" i="9" s="1"/>
  <c r="F145" i="9" a="1"/>
  <c r="F145" i="9" s="1"/>
  <c r="J145" i="9" a="1"/>
  <c r="J145" i="9" s="1"/>
  <c r="G145" i="9" a="1"/>
  <c r="G145" i="9" s="1"/>
  <c r="I145" i="9" a="1"/>
  <c r="I145" i="9" s="1"/>
  <c r="H145" i="9" a="1"/>
  <c r="H145" i="9" s="1"/>
  <c r="E145" i="9" a="1"/>
  <c r="E145" i="9" s="1"/>
  <c r="J148" i="9" a="1"/>
  <c r="J148" i="9" s="1"/>
  <c r="E148" i="9" a="1"/>
  <c r="E148" i="9" s="1"/>
  <c r="I148" i="9" a="1"/>
  <c r="I148" i="9" s="1"/>
  <c r="H148" i="9" a="1"/>
  <c r="H148" i="9" s="1"/>
  <c r="F148" i="9" a="1"/>
  <c r="F148" i="9" s="1"/>
  <c r="G148" i="9" a="1"/>
  <c r="G148" i="9" s="1"/>
  <c r="I84" i="9" a="1"/>
  <c r="I84" i="9" s="1"/>
  <c r="F84" i="9" a="1"/>
  <c r="F84" i="9" s="1"/>
  <c r="J84" i="9" a="1"/>
  <c r="J84" i="9" s="1"/>
  <c r="H84" i="9" a="1"/>
  <c r="H84" i="9" s="1"/>
  <c r="G84" i="9" a="1"/>
  <c r="G84" i="9" s="1"/>
  <c r="E84" i="9" a="1"/>
  <c r="E84" i="9" s="1"/>
  <c r="E142" i="9" a="1"/>
  <c r="E142" i="9" s="1"/>
  <c r="J142" i="9" a="1"/>
  <c r="J142" i="9" s="1"/>
  <c r="F142" i="9" a="1"/>
  <c r="F142" i="9" s="1"/>
  <c r="I142" i="9" a="1"/>
  <c r="I142" i="9" s="1"/>
  <c r="G142" i="9" a="1"/>
  <c r="G142" i="9" s="1"/>
  <c r="H142" i="9" a="1"/>
  <c r="H142" i="9" s="1"/>
  <c r="C198" i="9" a="1"/>
  <c r="C198" i="9" s="1"/>
  <c r="E265" i="9" a="1"/>
  <c r="E265" i="9" s="1"/>
  <c r="I265" i="9" a="1"/>
  <c r="I265" i="9" s="1"/>
  <c r="F265" i="9" a="1"/>
  <c r="F265" i="9" s="1"/>
  <c r="G265" i="9" a="1"/>
  <c r="G265" i="9" s="1"/>
  <c r="J265" i="9" a="1"/>
  <c r="J265" i="9" s="1"/>
  <c r="H265" i="9" a="1"/>
  <c r="H265" i="9" s="1"/>
  <c r="D261" i="9" a="1"/>
  <c r="D261" i="9" s="1"/>
  <c r="P261" i="9" a="1"/>
  <c r="P261" i="9" s="1"/>
  <c r="C261" i="9" a="1"/>
  <c r="C261" i="9" s="1"/>
  <c r="D190" i="9" a="1"/>
  <c r="D190" i="9" s="1"/>
  <c r="C213" i="9" a="1"/>
  <c r="C213" i="9" s="1"/>
  <c r="C310" i="9" a="1"/>
  <c r="C310" i="9" s="1"/>
  <c r="D274" i="9" a="1"/>
  <c r="D274" i="9" s="1"/>
  <c r="D289" i="9" a="1"/>
  <c r="D289" i="9" s="1"/>
  <c r="C277" i="9" a="1"/>
  <c r="C277" i="9" s="1"/>
  <c r="P290" i="9" a="1"/>
  <c r="P290" i="9" s="1"/>
  <c r="P303" i="9" a="1"/>
  <c r="P303" i="9" s="1"/>
  <c r="C195" i="9" a="1"/>
  <c r="C195" i="9" s="1"/>
  <c r="C315" i="9" a="1"/>
  <c r="C315" i="9" s="1"/>
  <c r="P295" i="9" a="1"/>
  <c r="P295" i="9" s="1"/>
  <c r="D192" i="9" a="1"/>
  <c r="D192" i="9" s="1"/>
  <c r="F109" i="9" a="1"/>
  <c r="F109" i="9" s="1"/>
  <c r="G109" i="9" a="1"/>
  <c r="G109" i="9" s="1"/>
  <c r="J109" i="9" a="1"/>
  <c r="J109" i="9" s="1"/>
  <c r="E109" i="9" a="1"/>
  <c r="E109" i="9" s="1"/>
  <c r="I109" i="9" a="1"/>
  <c r="I109" i="9" s="1"/>
  <c r="H109" i="9" a="1"/>
  <c r="H109" i="9" s="1"/>
  <c r="I116" i="9" a="1"/>
  <c r="I116" i="9" s="1"/>
  <c r="F116" i="9" a="1"/>
  <c r="F116" i="9" s="1"/>
  <c r="G116" i="9" a="1"/>
  <c r="G116" i="9" s="1"/>
  <c r="E116" i="9" a="1"/>
  <c r="E116" i="9" s="1"/>
  <c r="H116" i="9" a="1"/>
  <c r="H116" i="9" s="1"/>
  <c r="J116" i="9" a="1"/>
  <c r="J116" i="9" s="1"/>
  <c r="L230" i="9"/>
  <c r="K231" i="9"/>
  <c r="P258" i="9" a="1"/>
  <c r="P258" i="9" s="1"/>
  <c r="D258" i="9" a="1"/>
  <c r="D258" i="9" s="1"/>
  <c r="C258" i="9" a="1"/>
  <c r="C258" i="9" s="1"/>
  <c r="G267" i="9" a="1"/>
  <c r="G267" i="9" s="1"/>
  <c r="E267" i="9" a="1"/>
  <c r="E267" i="9" s="1"/>
  <c r="I267" i="9" a="1"/>
  <c r="I267" i="9" s="1"/>
  <c r="H267" i="9" a="1"/>
  <c r="H267" i="9" s="1"/>
  <c r="F267" i="9" a="1"/>
  <c r="F267" i="9" s="1"/>
  <c r="J267" i="9" a="1"/>
  <c r="J267" i="9" s="1"/>
  <c r="I144" i="9" a="1"/>
  <c r="I144" i="9" s="1"/>
  <c r="H144" i="9" a="1"/>
  <c r="H144" i="9" s="1"/>
  <c r="E144" i="9" a="1"/>
  <c r="E144" i="9" s="1"/>
  <c r="F144" i="9" a="1"/>
  <c r="F144" i="9" s="1"/>
  <c r="J144" i="9" a="1"/>
  <c r="J144" i="9" s="1"/>
  <c r="G144" i="9" a="1"/>
  <c r="G144" i="9" s="1"/>
  <c r="I147" i="9" a="1"/>
  <c r="I147" i="9" s="1"/>
  <c r="G147" i="9" a="1"/>
  <c r="G147" i="9" s="1"/>
  <c r="E147" i="9" a="1"/>
  <c r="E147" i="9" s="1"/>
  <c r="H147" i="9" a="1"/>
  <c r="H147" i="9" s="1"/>
  <c r="J147" i="9" a="1"/>
  <c r="J147" i="9" s="1"/>
  <c r="F147" i="9" a="1"/>
  <c r="F147" i="9" s="1"/>
  <c r="P268" i="9" a="1"/>
  <c r="P268" i="9" s="1"/>
  <c r="D271" i="9" a="1"/>
  <c r="D271" i="9" s="1"/>
  <c r="D193" i="9" a="1"/>
  <c r="D193" i="9" s="1"/>
  <c r="P277" i="9" a="1"/>
  <c r="P277" i="9" s="1"/>
  <c r="C191" i="9" a="1"/>
  <c r="C191" i="9" s="1"/>
  <c r="D256" i="9" a="1"/>
  <c r="D256" i="9" s="1"/>
  <c r="C251" i="9" a="1"/>
  <c r="C251" i="9" s="1"/>
  <c r="C217" i="9" a="1"/>
  <c r="C217" i="9" s="1"/>
  <c r="F111" i="9" a="1"/>
  <c r="F111" i="9" s="1"/>
  <c r="E111" i="9" a="1"/>
  <c r="E111" i="9" s="1"/>
  <c r="H111" i="9" a="1"/>
  <c r="H111" i="9" s="1"/>
  <c r="J111" i="9" a="1"/>
  <c r="J111" i="9" s="1"/>
  <c r="G111" i="9" a="1"/>
  <c r="G111" i="9" s="1"/>
  <c r="I111" i="9" a="1"/>
  <c r="I111" i="9" s="1"/>
  <c r="J110" i="9" a="1"/>
  <c r="J110" i="9" s="1"/>
  <c r="G110" i="9" a="1"/>
  <c r="G110" i="9" s="1"/>
  <c r="I110" i="9" a="1"/>
  <c r="I110" i="9" s="1"/>
  <c r="F110" i="9" a="1"/>
  <c r="F110" i="9" s="1"/>
  <c r="E110" i="9" a="1"/>
  <c r="E110" i="9" s="1"/>
  <c r="H110" i="9" a="1"/>
  <c r="H110" i="9" s="1"/>
  <c r="E259" i="9" a="1"/>
  <c r="E259" i="9" s="1"/>
  <c r="G259" i="9" a="1"/>
  <c r="G259" i="9" s="1"/>
  <c r="J259" i="9" a="1"/>
  <c r="J259" i="9" s="1"/>
  <c r="I259" i="9" a="1"/>
  <c r="I259" i="9" s="1"/>
  <c r="F259" i="9" a="1"/>
  <c r="F259" i="9" s="1"/>
  <c r="H259" i="9" a="1"/>
  <c r="H259" i="9" s="1"/>
  <c r="D263" i="9" a="1"/>
  <c r="D263" i="9" s="1"/>
  <c r="C263" i="9" a="1"/>
  <c r="C263" i="9" s="1"/>
  <c r="P263" i="9" a="1"/>
  <c r="P263" i="9" s="1"/>
  <c r="D187" i="9" a="1"/>
  <c r="D187" i="9" s="1"/>
  <c r="C208" i="9" a="1"/>
  <c r="C208" i="9" s="1"/>
  <c r="C177" i="9" a="1"/>
  <c r="C177" i="9" s="1"/>
  <c r="P283" i="9" a="1"/>
  <c r="P283" i="9" s="1"/>
  <c r="C173" i="9" a="1"/>
  <c r="C173" i="9" s="1"/>
  <c r="D279" i="9" a="1"/>
  <c r="D279" i="9" s="1"/>
  <c r="P304" i="9" a="1"/>
  <c r="P304" i="9" s="1"/>
  <c r="P168" i="9" a="1"/>
  <c r="P168" i="9" s="1"/>
  <c r="P254" i="9" a="1"/>
  <c r="P254" i="9" s="1"/>
  <c r="P282" i="9" a="1"/>
  <c r="P282" i="9" s="1"/>
  <c r="D296" i="9" a="1"/>
  <c r="D296" i="9" s="1"/>
  <c r="C170" i="9" a="1"/>
  <c r="C170" i="9" s="1"/>
  <c r="D281" i="9" a="1"/>
  <c r="D281" i="9" s="1"/>
  <c r="C253" i="9" a="1"/>
  <c r="C253" i="9" s="1"/>
  <c r="C171" i="9" a="1"/>
  <c r="C171" i="9" s="1"/>
  <c r="D283" i="9" a="1"/>
  <c r="D283" i="9" s="1"/>
  <c r="D300" i="9" a="1"/>
  <c r="D300" i="9" s="1"/>
  <c r="C168" i="9" a="1"/>
  <c r="C168" i="9" s="1"/>
  <c r="D208" i="9" a="1"/>
  <c r="D208" i="9" s="1"/>
  <c r="P296" i="9" a="1"/>
  <c r="P296" i="9" s="1"/>
  <c r="C216" i="9" a="1"/>
  <c r="C216" i="9" s="1"/>
  <c r="C279" i="9" a="1"/>
  <c r="C279" i="9" s="1"/>
  <c r="D210" i="9" a="1"/>
  <c r="D210" i="9" s="1"/>
  <c r="D170" i="9" a="1"/>
  <c r="D170" i="9" s="1"/>
  <c r="P173" i="9" a="1"/>
  <c r="P173" i="9" s="1"/>
  <c r="P253" i="9" a="1"/>
  <c r="P253" i="9" s="1"/>
  <c r="D167" i="9" a="1"/>
  <c r="D167" i="9" s="1"/>
  <c r="P215" i="9" a="1"/>
  <c r="P215" i="9" s="1"/>
  <c r="G113" i="9" a="1"/>
  <c r="G113" i="9" s="1"/>
  <c r="H113" i="9" a="1"/>
  <c r="H113" i="9" s="1"/>
  <c r="J113" i="9" a="1"/>
  <c r="J113" i="9" s="1"/>
  <c r="F113" i="9" a="1"/>
  <c r="F113" i="9" s="1"/>
  <c r="E113" i="9" a="1"/>
  <c r="E113" i="9" s="1"/>
  <c r="I113" i="9" a="1"/>
  <c r="I113" i="9" s="1"/>
  <c r="I260" i="9" a="1"/>
  <c r="I260" i="9" s="1"/>
  <c r="F260" i="9" a="1"/>
  <c r="F260" i="9" s="1"/>
  <c r="J260" i="9" a="1"/>
  <c r="J260" i="9" s="1"/>
  <c r="H260" i="9" a="1"/>
  <c r="H260" i="9" s="1"/>
  <c r="G260" i="9" a="1"/>
  <c r="G260" i="9" s="1"/>
  <c r="E260" i="9" a="1"/>
  <c r="E260" i="9" s="1"/>
  <c r="F141" i="9" a="1"/>
  <c r="F141" i="9" s="1"/>
  <c r="I141" i="9" a="1"/>
  <c r="I141" i="9" s="1"/>
  <c r="G141" i="9" a="1"/>
  <c r="G141" i="9" s="1"/>
  <c r="J141" i="9" a="1"/>
  <c r="J141" i="9" s="1"/>
  <c r="H141" i="9" a="1"/>
  <c r="H141" i="9" s="1"/>
  <c r="E141" i="9" a="1"/>
  <c r="E141" i="9" s="1"/>
  <c r="I139" i="9" a="1"/>
  <c r="I139" i="9" s="1"/>
  <c r="E139" i="9" a="1"/>
  <c r="E139" i="9" s="1"/>
  <c r="H139" i="9" a="1"/>
  <c r="H139" i="9" s="1"/>
  <c r="G139" i="9" a="1"/>
  <c r="G139" i="9" s="1"/>
  <c r="F139" i="9" a="1"/>
  <c r="F139" i="9" s="1"/>
  <c r="J139" i="9" a="1"/>
  <c r="J139" i="9" s="1"/>
  <c r="P297" i="9" a="1"/>
  <c r="P297" i="9" s="1"/>
  <c r="P310" i="9" a="1"/>
  <c r="P310" i="9" s="1"/>
  <c r="D178" i="9" a="1"/>
  <c r="D178" i="9" s="1"/>
  <c r="C271" i="9" a="1"/>
  <c r="C271" i="9" s="1"/>
  <c r="D293" i="9" a="1"/>
  <c r="D293" i="9" s="1"/>
  <c r="C292" i="9" a="1"/>
  <c r="C292" i="9" s="1"/>
  <c r="P309" i="9" a="1"/>
  <c r="P309" i="9" s="1"/>
  <c r="C288" i="9" a="1"/>
  <c r="C288" i="9" s="1"/>
  <c r="D276" i="9" a="1"/>
  <c r="D276" i="9" s="1"/>
  <c r="D228" i="9" a="1"/>
  <c r="D228" i="9" s="1"/>
  <c r="P256" i="9" a="1"/>
  <c r="P256" i="9" s="1"/>
  <c r="E117" i="9" a="1"/>
  <c r="E117" i="9" s="1"/>
  <c r="H117" i="9" a="1"/>
  <c r="H117" i="9" s="1"/>
  <c r="G117" i="9" a="1"/>
  <c r="G117" i="9" s="1"/>
  <c r="J117" i="9" a="1"/>
  <c r="J117" i="9" s="1"/>
  <c r="I117" i="9" a="1"/>
  <c r="I117" i="9" s="1"/>
  <c r="F117" i="9" a="1"/>
  <c r="F117" i="9" s="1"/>
  <c r="I86" i="9" a="1"/>
  <c r="I86" i="9" s="1"/>
  <c r="E86" i="9" a="1"/>
  <c r="E86" i="9" s="1"/>
  <c r="J86" i="9" a="1"/>
  <c r="J86" i="9" s="1"/>
  <c r="H86" i="9" a="1"/>
  <c r="H86" i="9" s="1"/>
  <c r="G86" i="9" a="1"/>
  <c r="G86" i="9" s="1"/>
  <c r="F86" i="9" a="1"/>
  <c r="F86" i="9" s="1"/>
  <c r="E87" i="9" a="1"/>
  <c r="E87" i="9" s="1"/>
  <c r="J87" i="9" a="1"/>
  <c r="J87" i="9" s="1"/>
  <c r="H87" i="9" a="1"/>
  <c r="H87" i="9" s="1"/>
  <c r="I87" i="9" a="1"/>
  <c r="I87" i="9" s="1"/>
  <c r="F87" i="9" a="1"/>
  <c r="F87" i="9" s="1"/>
  <c r="G87" i="9" a="1"/>
  <c r="G87" i="9" s="1"/>
  <c r="C249" i="9" a="1"/>
  <c r="C249" i="9" s="1"/>
  <c r="C189" i="9" a="1"/>
  <c r="C189" i="9" s="1"/>
  <c r="D311" i="9" a="1"/>
  <c r="D311" i="9" s="1"/>
  <c r="P251" i="9" a="1"/>
  <c r="P251" i="9" s="1"/>
  <c r="I81" i="9" a="1"/>
  <c r="I81" i="9" s="1"/>
  <c r="E81" i="9" a="1"/>
  <c r="E81" i="9" s="1"/>
  <c r="H81" i="9" a="1"/>
  <c r="H81" i="9" s="1"/>
  <c r="F81" i="9" a="1"/>
  <c r="F81" i="9" s="1"/>
  <c r="J81" i="9" a="1"/>
  <c r="J81" i="9" s="1"/>
  <c r="G81" i="9" a="1"/>
  <c r="G81" i="9" s="1"/>
  <c r="J80" i="9" a="1"/>
  <c r="J80" i="9" s="1"/>
  <c r="G80" i="9" a="1"/>
  <c r="G80" i="9" s="1"/>
  <c r="F80" i="9" a="1"/>
  <c r="F80" i="9" s="1"/>
  <c r="I80" i="9" a="1"/>
  <c r="I80" i="9" s="1"/>
  <c r="E80" i="9" a="1"/>
  <c r="E80" i="9" s="1"/>
  <c r="H80" i="9" a="1"/>
  <c r="H80" i="9" s="1"/>
  <c r="D262" i="9" a="1"/>
  <c r="D262" i="9" s="1"/>
  <c r="P262" i="9" a="1"/>
  <c r="P262" i="9" s="1"/>
  <c r="C262" i="9" a="1"/>
  <c r="C262" i="9" s="1"/>
  <c r="F258" i="9" a="1"/>
  <c r="F258" i="9" s="1"/>
  <c r="J258" i="9" a="1"/>
  <c r="J258" i="9" s="1"/>
  <c r="I258" i="9" a="1"/>
  <c r="I258" i="9" s="1"/>
  <c r="H258" i="9" a="1"/>
  <c r="H258" i="9" s="1"/>
  <c r="E258" i="9" a="1"/>
  <c r="E258" i="9" s="1"/>
  <c r="G258" i="9" a="1"/>
  <c r="G258" i="9" s="1"/>
  <c r="P267" i="9" a="1"/>
  <c r="P267" i="9" s="1"/>
  <c r="C267" i="9" a="1"/>
  <c r="C267" i="9" s="1"/>
  <c r="D267" i="9" a="1"/>
  <c r="D267" i="9" s="1"/>
  <c r="D308" i="9" a="1"/>
  <c r="D308" i="9" s="1"/>
  <c r="P184" i="9" a="1"/>
  <c r="P184" i="9" s="1"/>
  <c r="D196" i="9" a="1"/>
  <c r="D196" i="9" s="1"/>
  <c r="D299" i="9" a="1"/>
  <c r="D299" i="9" s="1"/>
  <c r="D294" i="9" a="1"/>
  <c r="D294" i="9" s="1"/>
  <c r="P301" i="9" a="1"/>
  <c r="P301" i="9" s="1"/>
  <c r="P288" i="9" a="1"/>
  <c r="P288" i="9" s="1"/>
  <c r="C228" i="9" a="1"/>
  <c r="C228" i="9" s="1"/>
  <c r="D316" i="9" a="1"/>
  <c r="D316" i="9" s="1"/>
  <c r="P273" i="9" a="1"/>
  <c r="P273" i="9" s="1"/>
  <c r="F88" i="9" a="1"/>
  <c r="F88" i="9" s="1"/>
  <c r="H88" i="9" a="1"/>
  <c r="H88" i="9" s="1"/>
  <c r="G88" i="9" a="1"/>
  <c r="G88" i="9" s="1"/>
  <c r="I88" i="9" a="1"/>
  <c r="I88" i="9" s="1"/>
  <c r="E88" i="9" a="1"/>
  <c r="E88" i="9" s="1"/>
  <c r="J88" i="9" a="1"/>
  <c r="J88" i="9" s="1"/>
  <c r="G79" i="9" a="1"/>
  <c r="G79" i="9" s="1"/>
  <c r="J79" i="9" a="1"/>
  <c r="J79" i="9" s="1"/>
  <c r="E79" i="9" a="1"/>
  <c r="E79" i="9" s="1"/>
  <c r="H79" i="9" a="1"/>
  <c r="H79" i="9" s="1"/>
  <c r="I79" i="9" a="1"/>
  <c r="I79" i="9" s="1"/>
  <c r="F79" i="9" a="1"/>
  <c r="F79" i="9" s="1"/>
  <c r="J264" i="9" a="1"/>
  <c r="J264" i="9" s="1"/>
  <c r="E264" i="9" a="1"/>
  <c r="E264" i="9" s="1"/>
  <c r="G264" i="9" a="1"/>
  <c r="G264" i="9" s="1"/>
  <c r="H264" i="9" a="1"/>
  <c r="H264" i="9" s="1"/>
  <c r="I264" i="9" a="1"/>
  <c r="I264" i="9" s="1"/>
  <c r="F264" i="9" a="1"/>
  <c r="F264" i="9" s="1"/>
  <c r="C259" i="9" a="1"/>
  <c r="C259" i="9" s="1"/>
  <c r="P259" i="9" a="1"/>
  <c r="P259" i="9" s="1"/>
  <c r="D259" i="9" a="1"/>
  <c r="D259" i="9" s="1"/>
  <c r="H143" i="9" a="1"/>
  <c r="H143" i="9" s="1"/>
  <c r="J143" i="9" a="1"/>
  <c r="J143" i="9" s="1"/>
  <c r="E143" i="9" a="1"/>
  <c r="E143" i="9" s="1"/>
  <c r="F143" i="9" a="1"/>
  <c r="F143" i="9" s="1"/>
  <c r="I143" i="9" a="1"/>
  <c r="I143" i="9" s="1"/>
  <c r="G143" i="9" a="1"/>
  <c r="G143" i="9" s="1"/>
  <c r="P306" i="9" a="1"/>
  <c r="P306" i="9" s="1"/>
  <c r="P167" i="9" a="1"/>
  <c r="P167" i="9" s="1"/>
  <c r="P279" i="9" a="1"/>
  <c r="P279" i="9" s="1"/>
  <c r="P302" i="9" a="1"/>
  <c r="P302" i="9" s="1"/>
  <c r="P300" i="9" a="1"/>
  <c r="P300" i="9" s="1"/>
  <c r="C209" i="9" a="1"/>
  <c r="C209" i="9" s="1"/>
  <c r="C252" i="9" a="1"/>
  <c r="C252" i="9" s="1"/>
  <c r="D212" i="9" a="1"/>
  <c r="D212" i="9" s="1"/>
  <c r="D209" i="9" a="1"/>
  <c r="D209" i="9" s="1"/>
  <c r="P170" i="9" a="1"/>
  <c r="P170" i="9" s="1"/>
  <c r="D215" i="9" a="1"/>
  <c r="D215" i="9" s="1"/>
  <c r="C287" i="9" a="1"/>
  <c r="C287" i="9" s="1"/>
  <c r="P171" i="9" a="1"/>
  <c r="P171" i="9" s="1"/>
  <c r="C286" i="9" a="1"/>
  <c r="C286" i="9" s="1"/>
  <c r="D306" i="9" a="1"/>
  <c r="D306" i="9" s="1"/>
  <c r="C214" i="9" a="1"/>
  <c r="C214" i="9" s="1"/>
  <c r="D253" i="9" a="1"/>
  <c r="D253" i="9" s="1"/>
  <c r="C304" i="9" a="1"/>
  <c r="C304" i="9" s="1"/>
  <c r="C300" i="9" a="1"/>
  <c r="C300" i="9" s="1"/>
  <c r="C167" i="9" a="1"/>
  <c r="C167" i="9" s="1"/>
  <c r="D214" i="9" a="1"/>
  <c r="D214" i="9" s="1"/>
  <c r="P174" i="9" a="1"/>
  <c r="P174" i="9" s="1"/>
  <c r="C180" i="9" a="1"/>
  <c r="C180" i="9" s="1"/>
  <c r="D278" i="9" a="1"/>
  <c r="D278" i="9" s="1"/>
  <c r="C284" i="9" a="1"/>
  <c r="C284" i="9" s="1"/>
  <c r="C210" i="9" a="1"/>
  <c r="C210" i="9" s="1"/>
  <c r="D252" i="9" a="1"/>
  <c r="D252" i="9" s="1"/>
  <c r="I115" i="9" a="1"/>
  <c r="I115" i="9" s="1"/>
  <c r="F115" i="9" a="1"/>
  <c r="F115" i="9" s="1"/>
  <c r="H115" i="9" a="1"/>
  <c r="H115" i="9" s="1"/>
  <c r="G115" i="9" a="1"/>
  <c r="G115" i="9" s="1"/>
  <c r="J115" i="9" a="1"/>
  <c r="J115" i="9" s="1"/>
  <c r="E115" i="9" a="1"/>
  <c r="E115" i="9" s="1"/>
  <c r="C298" i="9" a="1"/>
  <c r="C298" i="9" s="1"/>
  <c r="P308" i="9" a="1"/>
  <c r="P308" i="9" s="1"/>
  <c r="D213" i="9" a="1"/>
  <c r="D213" i="9" s="1"/>
  <c r="P314" i="9" a="1"/>
  <c r="P314" i="9" s="1"/>
  <c r="C299" i="9" a="1"/>
  <c r="C299" i="9" s="1"/>
  <c r="C193" i="9" a="1"/>
  <c r="C193" i="9" s="1"/>
  <c r="D191" i="9" a="1"/>
  <c r="D191" i="9" s="1"/>
  <c r="P195" i="9" a="1"/>
  <c r="P195" i="9" s="1"/>
  <c r="P315" i="9" a="1"/>
  <c r="P315" i="9" s="1"/>
  <c r="D248" i="9" a="1"/>
  <c r="D248" i="9" s="1"/>
  <c r="C295" i="9" a="1"/>
  <c r="C295" i="9" s="1"/>
  <c r="C181" i="9" a="1"/>
  <c r="C181" i="9" s="1"/>
  <c r="P217" i="9" a="1"/>
  <c r="P217" i="9" s="1"/>
  <c r="C238" i="9" a="1"/>
  <c r="C238" i="9" s="1"/>
  <c r="M238" i="9" s="1"/>
  <c r="E238" i="9" s="1" a="1"/>
  <c r="E238" i="9" s="1"/>
  <c r="AC440" i="9" a="1"/>
  <c r="AC440" i="9" s="1"/>
  <c r="D440" i="9" a="1"/>
  <c r="D440" i="9" s="1"/>
  <c r="C440" i="9" a="1"/>
  <c r="C440" i="9" s="1"/>
  <c r="Y343" i="9"/>
  <c r="Z342" i="9"/>
  <c r="C239" i="9" a="1"/>
  <c r="C239" i="9" s="1"/>
  <c r="P239" i="9" a="1"/>
  <c r="P239" i="9" s="1"/>
  <c r="D239" i="9" a="1"/>
  <c r="D239" i="9" s="1"/>
  <c r="C39" i="19" a="1"/>
  <c r="C39" i="19" s="1"/>
  <c r="C40" i="19" s="1" a="1"/>
  <c r="C40" i="19" s="1"/>
  <c r="Z332" i="9"/>
  <c r="Y333" i="9"/>
  <c r="D139" i="20"/>
  <c r="C140" i="20"/>
  <c r="C14" i="19" a="1"/>
  <c r="C14" i="19" s="1"/>
  <c r="X439" i="9"/>
  <c r="X419" i="9"/>
  <c r="B137" i="16" a="1"/>
  <c r="B137" i="16" s="1"/>
  <c r="D438" i="9" a="1"/>
  <c r="D438" i="9" s="1"/>
  <c r="C438" i="9" a="1"/>
  <c r="C438" i="9" s="1"/>
  <c r="D437" i="9" a="1"/>
  <c r="D437" i="9" s="1"/>
  <c r="C437" i="9" a="1"/>
  <c r="C437" i="9" s="1"/>
  <c r="AC437" i="9" a="1"/>
  <c r="AC437" i="9" s="1"/>
  <c r="B43" i="1"/>
  <c r="Z441" i="9"/>
  <c r="Y442" i="9"/>
  <c r="Z421" i="9"/>
  <c r="Y422" i="9"/>
  <c r="C219" i="9" a="1"/>
  <c r="C219" i="9" s="1"/>
  <c r="D219" i="9" a="1"/>
  <c r="D219" i="9" s="1"/>
  <c r="P219" i="9" a="1"/>
  <c r="P219" i="9" s="1"/>
  <c r="L200" i="9"/>
  <c r="K201" i="9"/>
  <c r="F11" i="16" a="1"/>
  <c r="F11" i="16" s="1"/>
  <c r="F37" i="16" a="1"/>
  <c r="F37" i="16" s="1"/>
  <c r="F38" i="16" s="1" a="1"/>
  <c r="F38" i="16" s="1"/>
  <c r="Z520" i="9"/>
  <c r="Y521" i="9"/>
  <c r="D420" i="9" a="1"/>
  <c r="D420" i="9" s="1"/>
  <c r="C420" i="9" a="1"/>
  <c r="C420" i="9" s="1"/>
  <c r="AC420" i="9" a="1"/>
  <c r="AC420" i="9" s="1"/>
  <c r="D163" i="20"/>
  <c r="C164" i="20"/>
  <c r="B138" i="16" a="1"/>
  <c r="B138" i="16" s="1"/>
  <c r="K221" i="9"/>
  <c r="L220" i="9"/>
  <c r="P199" i="9" a="1"/>
  <c r="P199" i="9" s="1"/>
  <c r="D199" i="9" a="1"/>
  <c r="D199" i="9" s="1"/>
  <c r="C199" i="9" a="1"/>
  <c r="C199" i="9" s="1"/>
  <c r="K241" i="9"/>
  <c r="L240" i="9"/>
  <c r="AC438" i="9" a="1"/>
  <c r="AC438" i="9" s="1"/>
  <c r="D155" i="20"/>
  <c r="C156" i="20"/>
  <c r="G587" i="9" l="1"/>
  <c r="G593" i="9"/>
  <c r="G596" i="9"/>
  <c r="G595" i="9"/>
  <c r="M198" i="9"/>
  <c r="G589" i="9"/>
  <c r="G594" i="9"/>
  <c r="C557" i="6"/>
  <c r="C119" i="6"/>
  <c r="D179" i="5"/>
  <c r="D41" i="20"/>
  <c r="C42" i="20"/>
  <c r="C305" i="6"/>
  <c r="C359" i="6"/>
  <c r="D221" i="5"/>
  <c r="C425" i="6"/>
  <c r="C485" i="6"/>
  <c r="C299" i="6"/>
  <c r="D137" i="5"/>
  <c r="C527" i="6"/>
  <c r="C443" i="6"/>
  <c r="N40" i="1"/>
  <c r="D149" i="5"/>
  <c r="D173" i="5"/>
  <c r="D185" i="5"/>
  <c r="C551" i="6"/>
  <c r="C401" i="6"/>
  <c r="C389" i="6"/>
  <c r="C197" i="6"/>
  <c r="C497" i="6"/>
  <c r="C311" i="6"/>
  <c r="C233" i="6"/>
  <c r="C107" i="6"/>
  <c r="D143" i="5"/>
  <c r="C341" i="6"/>
  <c r="C383" i="6"/>
  <c r="D83" i="5"/>
  <c r="C95" i="6"/>
  <c r="C347" i="6"/>
  <c r="C521" i="6"/>
  <c r="C407" i="6"/>
  <c r="C449" i="6"/>
  <c r="C545" i="6"/>
  <c r="D59" i="5"/>
  <c r="C353" i="6"/>
  <c r="C377" i="6"/>
  <c r="D53" i="5"/>
  <c r="C239" i="6"/>
  <c r="C455" i="6"/>
  <c r="C101" i="6"/>
  <c r="C167" i="6"/>
  <c r="C515" i="6"/>
  <c r="C131" i="6"/>
  <c r="C113" i="6"/>
  <c r="D155" i="5"/>
  <c r="C287" i="6"/>
  <c r="C293" i="6"/>
  <c r="D89" i="5"/>
  <c r="C413" i="6"/>
  <c r="C365" i="6"/>
  <c r="D125" i="5"/>
  <c r="C257" i="6"/>
  <c r="D95" i="5"/>
  <c r="C437" i="6"/>
  <c r="D119" i="5"/>
  <c r="C155" i="6"/>
  <c r="C419" i="6"/>
  <c r="C395" i="6"/>
  <c r="C227" i="6"/>
  <c r="C431" i="6"/>
  <c r="D101" i="5"/>
  <c r="D203" i="5"/>
  <c r="D161" i="5"/>
  <c r="C335" i="6"/>
  <c r="D65" i="5"/>
  <c r="C263" i="6"/>
  <c r="D113" i="5"/>
  <c r="C179" i="6"/>
  <c r="C461" i="6"/>
  <c r="C209" i="6"/>
  <c r="D107" i="5"/>
  <c r="C251" i="6"/>
  <c r="C371" i="6"/>
  <c r="C569" i="6"/>
  <c r="C173" i="6"/>
  <c r="D197" i="5"/>
  <c r="A41" i="1"/>
  <c r="E41" i="1" s="1"/>
  <c r="C282" i="6" s="1"/>
  <c r="D77" i="5"/>
  <c r="D167" i="5"/>
  <c r="D215" i="5"/>
  <c r="T40" i="1"/>
  <c r="C509" i="6"/>
  <c r="C479" i="6"/>
  <c r="C539" i="6"/>
  <c r="D191" i="5"/>
  <c r="C125" i="6"/>
  <c r="C269" i="6"/>
  <c r="C323" i="6"/>
  <c r="C149" i="6"/>
  <c r="D71" i="5"/>
  <c r="C185" i="6"/>
  <c r="C215" i="6"/>
  <c r="C491" i="6"/>
  <c r="C317" i="6"/>
  <c r="C137" i="6"/>
  <c r="C533" i="6"/>
  <c r="D47" i="5"/>
  <c r="C191" i="6"/>
  <c r="C467" i="6"/>
  <c r="C221" i="6"/>
  <c r="C245" i="6"/>
  <c r="C503" i="6"/>
  <c r="C473" i="6"/>
  <c r="C203" i="6"/>
  <c r="D209" i="5"/>
  <c r="C275" i="6"/>
  <c r="C329" i="6"/>
  <c r="C563" i="6"/>
  <c r="C143" i="6"/>
  <c r="D131" i="5"/>
  <c r="D23" i="20"/>
  <c r="C24" i="20"/>
  <c r="D24" i="20" s="1"/>
  <c r="M219" i="9"/>
  <c r="X408" i="9"/>
  <c r="F408" i="9" s="1" a="1"/>
  <c r="F408" i="9" s="1"/>
  <c r="G408" i="9" s="1"/>
  <c r="C281" i="6"/>
  <c r="K53" i="9"/>
  <c r="L52" i="9"/>
  <c r="K63" i="9"/>
  <c r="L62" i="9"/>
  <c r="M50" i="9"/>
  <c r="E50" i="9" s="1" a="1"/>
  <c r="E50" i="9" s="1"/>
  <c r="D84" i="5"/>
  <c r="A42" i="1"/>
  <c r="E42" i="1" s="1"/>
  <c r="C283" i="6" s="1"/>
  <c r="K232" i="9"/>
  <c r="L231" i="9"/>
  <c r="C409" i="9" a="1"/>
  <c r="C409" i="9" s="1"/>
  <c r="D409" i="9" a="1"/>
  <c r="D409" i="9" s="1"/>
  <c r="AC409" i="9" a="1"/>
  <c r="AC409" i="9" s="1"/>
  <c r="X438" i="9"/>
  <c r="F438" i="9" s="1" a="1"/>
  <c r="F438" i="9" s="1"/>
  <c r="X440" i="9"/>
  <c r="M228" i="9"/>
  <c r="E228" i="9" s="1" a="1"/>
  <c r="E228" i="9" s="1"/>
  <c r="P230" i="9" a="1"/>
  <c r="P230" i="9" s="1"/>
  <c r="C230" i="9" a="1"/>
  <c r="C230" i="9" s="1"/>
  <c r="D230" i="9" a="1"/>
  <c r="D230" i="9" s="1"/>
  <c r="F39" i="16" a="1"/>
  <c r="F39" i="16" s="1"/>
  <c r="F40" i="16" s="1" a="1"/>
  <c r="F40" i="16" s="1"/>
  <c r="F41" i="16" s="1" a="1"/>
  <c r="F41" i="16" s="1"/>
  <c r="Z410" i="9"/>
  <c r="Y411" i="9"/>
  <c r="M229" i="9"/>
  <c r="E229" i="9" s="1" a="1"/>
  <c r="E229" i="9" s="1"/>
  <c r="D102" i="5"/>
  <c r="L241" i="9"/>
  <c r="K242" i="9"/>
  <c r="M199" i="9"/>
  <c r="Y522" i="9"/>
  <c r="Z521" i="9"/>
  <c r="K202" i="9"/>
  <c r="L201" i="9"/>
  <c r="Z442" i="9"/>
  <c r="Y443" i="9"/>
  <c r="F419" i="9" a="1"/>
  <c r="F419" i="9" s="1"/>
  <c r="G419" i="9" s="1"/>
  <c r="U419" i="9" a="1"/>
  <c r="U419" i="9" s="1"/>
  <c r="J419" i="9" a="1"/>
  <c r="J419" i="9" s="1"/>
  <c r="V419" i="9" a="1"/>
  <c r="V419" i="9" s="1"/>
  <c r="C141" i="20"/>
  <c r="D140" i="20"/>
  <c r="C157" i="20"/>
  <c r="D156" i="20"/>
  <c r="C165" i="20"/>
  <c r="D165" i="20" s="1"/>
  <c r="D164" i="20"/>
  <c r="X420" i="9"/>
  <c r="D200" i="9" a="1"/>
  <c r="D200" i="9" s="1"/>
  <c r="P200" i="9" a="1"/>
  <c r="P200" i="9" s="1"/>
  <c r="C200" i="9" a="1"/>
  <c r="C200" i="9" s="1"/>
  <c r="Y423" i="9"/>
  <c r="Z422" i="9"/>
  <c r="D441" i="9" a="1"/>
  <c r="D441" i="9" s="1"/>
  <c r="AC441" i="9" a="1"/>
  <c r="AC441" i="9" s="1"/>
  <c r="C441" i="9" a="1"/>
  <c r="C441" i="9" s="1"/>
  <c r="E439" i="9" a="1"/>
  <c r="E439" i="9" s="1"/>
  <c r="F439" i="9" a="1"/>
  <c r="F439" i="9" s="1"/>
  <c r="M239" i="9"/>
  <c r="E239" i="9" s="1" a="1"/>
  <c r="E239" i="9" s="1"/>
  <c r="P220" i="9" a="1"/>
  <c r="P220" i="9" s="1"/>
  <c r="C220" i="9" a="1"/>
  <c r="C220" i="9" s="1"/>
  <c r="D220" i="9" a="1"/>
  <c r="D220" i="9" s="1"/>
  <c r="C421" i="9" a="1"/>
  <c r="C421" i="9" s="1"/>
  <c r="D421" i="9" a="1"/>
  <c r="D421" i="9" s="1"/>
  <c r="AC421" i="9" a="1"/>
  <c r="AC421" i="9" s="1"/>
  <c r="C41" i="19" a="1"/>
  <c r="C41" i="19" s="1"/>
  <c r="C42" i="19" s="1" a="1"/>
  <c r="C42" i="19" s="1"/>
  <c r="B44" i="1"/>
  <c r="X437" i="9"/>
  <c r="E438" i="9" a="1"/>
  <c r="E438" i="9" s="1"/>
  <c r="D240" i="9" a="1"/>
  <c r="D240" i="9" s="1"/>
  <c r="C240" i="9" a="1"/>
  <c r="C240" i="9" s="1"/>
  <c r="P240" i="9" a="1"/>
  <c r="P240" i="9" s="1"/>
  <c r="L221" i="9"/>
  <c r="K222" i="9"/>
  <c r="F12" i="16" a="1"/>
  <c r="F12" i="16" s="1"/>
  <c r="B139" i="16" a="1"/>
  <c r="B139" i="16" s="1"/>
  <c r="B140" i="16" s="1" a="1"/>
  <c r="B140" i="16" s="1"/>
  <c r="B141" i="16" s="1" a="1"/>
  <c r="B141" i="16" s="1"/>
  <c r="C15" i="19" a="1"/>
  <c r="C15" i="19" s="1"/>
  <c r="C16" i="19" s="1" a="1"/>
  <c r="C16" i="19" s="1"/>
  <c r="C17" i="19" s="1" a="1"/>
  <c r="C17" i="19" s="1"/>
  <c r="Y334" i="9"/>
  <c r="Z333" i="9"/>
  <c r="Z343" i="9"/>
  <c r="Y344" i="9"/>
  <c r="C324" i="6" l="1"/>
  <c r="C222" i="6"/>
  <c r="C516" i="6"/>
  <c r="C312" i="6"/>
  <c r="C294" i="6"/>
  <c r="D168" i="5"/>
  <c r="C480" i="6"/>
  <c r="D174" i="5"/>
  <c r="C396" i="6"/>
  <c r="C43" i="20"/>
  <c r="D43" i="20" s="1"/>
  <c r="D42" i="20"/>
  <c r="C123" i="9" s="1" a="1"/>
  <c r="C123" i="9" s="1"/>
  <c r="M240" i="9"/>
  <c r="E240" i="9" s="1" a="1"/>
  <c r="E240" i="9" s="1"/>
  <c r="X441" i="9"/>
  <c r="J408" i="9" a="1"/>
  <c r="J408" i="9" s="1"/>
  <c r="V408" i="9" a="1"/>
  <c r="V408" i="9" s="1"/>
  <c r="C558" i="6"/>
  <c r="D186" i="5"/>
  <c r="C252" i="6"/>
  <c r="C108" i="6"/>
  <c r="C288" i="6"/>
  <c r="D78" i="5"/>
  <c r="C168" i="6"/>
  <c r="D204" i="5"/>
  <c r="C102" i="6"/>
  <c r="C456" i="6"/>
  <c r="C216" i="6"/>
  <c r="C570" i="6"/>
  <c r="C408" i="6"/>
  <c r="C156" i="6"/>
  <c r="C162" i="6"/>
  <c r="C234" i="6"/>
  <c r="D66" i="5"/>
  <c r="C444" i="6"/>
  <c r="C360" i="6"/>
  <c r="C474" i="6"/>
  <c r="C204" i="6"/>
  <c r="C552" i="6"/>
  <c r="C504" i="6"/>
  <c r="C534" i="6"/>
  <c r="C492" i="6"/>
  <c r="C198" i="6"/>
  <c r="C270" i="6"/>
  <c r="C174" i="6"/>
  <c r="C276" i="6"/>
  <c r="C414" i="6"/>
  <c r="N41" i="1"/>
  <c r="C228" i="6"/>
  <c r="C258" i="6"/>
  <c r="C264" i="6"/>
  <c r="C468" i="6"/>
  <c r="C522" i="6"/>
  <c r="C564" i="6"/>
  <c r="D114" i="5"/>
  <c r="C462" i="6"/>
  <c r="C498" i="6"/>
  <c r="C420" i="6"/>
  <c r="C486" i="6"/>
  <c r="C306" i="6"/>
  <c r="D138" i="5"/>
  <c r="D72" i="5"/>
  <c r="C528" i="6"/>
  <c r="D48" i="5"/>
  <c r="C384" i="6"/>
  <c r="C132" i="6"/>
  <c r="C114" i="6"/>
  <c r="D198" i="5"/>
  <c r="C354" i="6"/>
  <c r="C432" i="6"/>
  <c r="C180" i="6"/>
  <c r="D162" i="5"/>
  <c r="C540" i="6"/>
  <c r="D96" i="5"/>
  <c r="D216" i="5"/>
  <c r="T41" i="1"/>
  <c r="D150" i="5"/>
  <c r="C138" i="6"/>
  <c r="C300" i="6"/>
  <c r="C240" i="6"/>
  <c r="C426" i="6"/>
  <c r="C246" i="6"/>
  <c r="D126" i="5"/>
  <c r="D156" i="5"/>
  <c r="D108" i="5"/>
  <c r="C378" i="6"/>
  <c r="C450" i="6"/>
  <c r="C318" i="6"/>
  <c r="C210" i="6"/>
  <c r="C150" i="6"/>
  <c r="D90" i="5"/>
  <c r="C438" i="6"/>
  <c r="C510" i="6"/>
  <c r="D132" i="5"/>
  <c r="C330" i="6"/>
  <c r="D60" i="5"/>
  <c r="C342" i="6"/>
  <c r="D180" i="5"/>
  <c r="C144" i="6"/>
  <c r="C192" i="6"/>
  <c r="C402" i="6"/>
  <c r="C546" i="6"/>
  <c r="C390" i="6"/>
  <c r="D192" i="5"/>
  <c r="C186" i="6"/>
  <c r="D222" i="5"/>
  <c r="C348" i="6"/>
  <c r="C366" i="6"/>
  <c r="D120" i="5"/>
  <c r="C336" i="6"/>
  <c r="C126" i="6"/>
  <c r="C120" i="6"/>
  <c r="D210" i="5"/>
  <c r="D144" i="5"/>
  <c r="C372" i="6"/>
  <c r="D54" i="5"/>
  <c r="C96" i="6"/>
  <c r="X409" i="9"/>
  <c r="V409" i="9" s="1" a="1"/>
  <c r="V409" i="9" s="1"/>
  <c r="C62" i="9" a="1"/>
  <c r="C62" i="9" s="1"/>
  <c r="P62" i="9" a="1"/>
  <c r="P62" i="9" s="1"/>
  <c r="D62" i="9" a="1"/>
  <c r="D62" i="9" s="1"/>
  <c r="C52" i="9" a="1"/>
  <c r="C52" i="9" s="1"/>
  <c r="D52" i="9" a="1"/>
  <c r="D52" i="9" s="1"/>
  <c r="P52" i="9" a="1"/>
  <c r="P52" i="9" s="1"/>
  <c r="L63" i="9"/>
  <c r="K64" i="9"/>
  <c r="K54" i="9"/>
  <c r="L53" i="9"/>
  <c r="C31" i="9" a="1"/>
  <c r="C31" i="9" s="1"/>
  <c r="C149" i="9" a="1"/>
  <c r="C149" i="9" s="1"/>
  <c r="P19" i="9" a="1"/>
  <c r="P19" i="9" s="1"/>
  <c r="D147" i="9" a="1"/>
  <c r="D147" i="9" s="1"/>
  <c r="D85" i="9" a="1"/>
  <c r="D85" i="9" s="1"/>
  <c r="D25" i="9" a="1"/>
  <c r="D25" i="9" s="1"/>
  <c r="P48" i="9" a="1"/>
  <c r="P48" i="9" s="1"/>
  <c r="P25" i="9" a="1"/>
  <c r="P25" i="9" s="1"/>
  <c r="C146" i="9" a="1"/>
  <c r="C146" i="9" s="1"/>
  <c r="D23" i="9" a="1"/>
  <c r="D23" i="9" s="1"/>
  <c r="P72" i="9" a="1"/>
  <c r="P72" i="9" s="1"/>
  <c r="D98" i="9" a="1"/>
  <c r="D98" i="9" s="1"/>
  <c r="P128" i="9" a="1"/>
  <c r="P128" i="9" s="1"/>
  <c r="P75" i="9" a="1"/>
  <c r="P75" i="9" s="1"/>
  <c r="P37" i="9" a="1"/>
  <c r="P37" i="9" s="1"/>
  <c r="C132" i="9" a="1"/>
  <c r="C132" i="9" s="1"/>
  <c r="D148" i="9" a="1"/>
  <c r="D148" i="9" s="1"/>
  <c r="C111" i="9" a="1"/>
  <c r="C111" i="9" s="1"/>
  <c r="D118" i="9" a="1"/>
  <c r="D118" i="9" s="1"/>
  <c r="D35" i="9" a="1"/>
  <c r="D35" i="9" s="1"/>
  <c r="D38" i="9" a="1"/>
  <c r="D38" i="9" s="1"/>
  <c r="D95" i="9" a="1"/>
  <c r="D95" i="9" s="1"/>
  <c r="C14" i="9" a="1"/>
  <c r="C14" i="9" s="1"/>
  <c r="C129" i="9" a="1"/>
  <c r="C129" i="9" s="1"/>
  <c r="C101" i="9" a="1"/>
  <c r="C101" i="9" s="1"/>
  <c r="C21" i="9" a="1"/>
  <c r="C21" i="9" s="1"/>
  <c r="D74" i="9" a="1"/>
  <c r="D74" i="9" s="1"/>
  <c r="C69" i="9" a="1"/>
  <c r="C69" i="9" s="1"/>
  <c r="C105" i="9" a="1"/>
  <c r="C105" i="9" s="1"/>
  <c r="D43" i="9" a="1"/>
  <c r="D43" i="9" s="1"/>
  <c r="C152" i="9" a="1"/>
  <c r="C152" i="9" s="1"/>
  <c r="P73" i="9" a="1"/>
  <c r="P73" i="9" s="1"/>
  <c r="P106" i="9" a="1"/>
  <c r="P106" i="9" s="1"/>
  <c r="D72" i="9" a="1"/>
  <c r="D72" i="9" s="1"/>
  <c r="D91" i="9" a="1"/>
  <c r="D91" i="9" s="1"/>
  <c r="C134" i="9" a="1"/>
  <c r="C134" i="9" s="1"/>
  <c r="P144" i="9" a="1"/>
  <c r="P144" i="9" s="1"/>
  <c r="P133" i="9" a="1"/>
  <c r="P133" i="9" s="1"/>
  <c r="P40" i="9" a="1"/>
  <c r="P40" i="9" s="1"/>
  <c r="D93" i="9" a="1"/>
  <c r="D93" i="9" s="1"/>
  <c r="C115" i="9" a="1"/>
  <c r="C115" i="9" s="1"/>
  <c r="C15" i="9" a="1"/>
  <c r="C15" i="9" s="1"/>
  <c r="C133" i="9" a="1"/>
  <c r="C133" i="9" s="1"/>
  <c r="C150" i="9" a="1"/>
  <c r="C150" i="9" s="1"/>
  <c r="D127" i="9" a="1"/>
  <c r="D127" i="9" s="1"/>
  <c r="P150" i="9" a="1"/>
  <c r="P150" i="9" s="1"/>
  <c r="D99" i="9" a="1"/>
  <c r="D99" i="9" s="1"/>
  <c r="D21" i="9" a="1"/>
  <c r="D21" i="9" s="1"/>
  <c r="P84" i="9" a="1"/>
  <c r="P84" i="9" s="1"/>
  <c r="C82" i="9" a="1"/>
  <c r="C82" i="9" s="1"/>
  <c r="D158" i="9" a="1"/>
  <c r="D158" i="9" s="1"/>
  <c r="D154" i="9" a="1"/>
  <c r="D154" i="9" s="1"/>
  <c r="P9" i="9" a="1"/>
  <c r="P9" i="9" s="1"/>
  <c r="P46" i="9" a="1"/>
  <c r="P46" i="9" s="1"/>
  <c r="P103" i="9" a="1"/>
  <c r="P103" i="9" s="1"/>
  <c r="P101" i="9" a="1"/>
  <c r="P101" i="9" s="1"/>
  <c r="C83" i="9" a="1"/>
  <c r="C83" i="9" s="1"/>
  <c r="D73" i="9" a="1"/>
  <c r="D73" i="9" s="1"/>
  <c r="D142" i="9" a="1"/>
  <c r="D142" i="9" s="1"/>
  <c r="P70" i="9" a="1"/>
  <c r="P70" i="9" s="1"/>
  <c r="C16" i="9" a="1"/>
  <c r="C16" i="9" s="1"/>
  <c r="D112" i="9" a="1"/>
  <c r="D112" i="9" s="1"/>
  <c r="P136" i="9" a="1"/>
  <c r="P136" i="9" s="1"/>
  <c r="P113" i="9" a="1"/>
  <c r="P113" i="9" s="1"/>
  <c r="D8" i="9" a="1"/>
  <c r="D8" i="9" s="1"/>
  <c r="P91" i="9" a="1"/>
  <c r="P91" i="9" s="1"/>
  <c r="P11" i="9" a="1"/>
  <c r="P11" i="9" s="1"/>
  <c r="P8" i="9" a="1"/>
  <c r="P8" i="9" s="1"/>
  <c r="P35" i="9" a="1"/>
  <c r="P35" i="9" s="1"/>
  <c r="P117" i="9" a="1"/>
  <c r="P117" i="9" s="1"/>
  <c r="P71" i="9" a="1"/>
  <c r="P71" i="9" s="1"/>
  <c r="C9" i="9" a="1"/>
  <c r="C9" i="9" s="1"/>
  <c r="D106" i="9" a="1"/>
  <c r="D106" i="9" s="1"/>
  <c r="P158" i="9" a="1"/>
  <c r="P158" i="9" s="1"/>
  <c r="D103" i="9" a="1"/>
  <c r="D103" i="9" s="1"/>
  <c r="D89" i="9" a="1"/>
  <c r="D89" i="9" s="1"/>
  <c r="D44" i="9" a="1"/>
  <c r="D44" i="9" s="1"/>
  <c r="C85" i="9" a="1"/>
  <c r="C85" i="9" s="1"/>
  <c r="D86" i="9" a="1"/>
  <c r="D86" i="9" s="1"/>
  <c r="P24" i="9" a="1"/>
  <c r="P24" i="9" s="1"/>
  <c r="D82" i="9" a="1"/>
  <c r="D82" i="9" s="1"/>
  <c r="C90" i="9" a="1"/>
  <c r="C90" i="9" s="1"/>
  <c r="C11" i="9" a="1"/>
  <c r="C11" i="9" s="1"/>
  <c r="P13" i="9" a="1"/>
  <c r="P13" i="9" s="1"/>
  <c r="C131" i="9" a="1"/>
  <c r="C131" i="9" s="1"/>
  <c r="D26" i="9" a="1"/>
  <c r="D26" i="9" s="1"/>
  <c r="C10" i="9" a="1"/>
  <c r="C10" i="9" s="1"/>
  <c r="D115" i="9" a="1"/>
  <c r="D115" i="9" s="1"/>
  <c r="P132" i="9" a="1"/>
  <c r="P132" i="9" s="1"/>
  <c r="P110" i="9" a="1"/>
  <c r="P110" i="9" s="1"/>
  <c r="P21" i="9" a="1"/>
  <c r="P21" i="9" s="1"/>
  <c r="D124" i="9" a="1"/>
  <c r="D124" i="9" s="1"/>
  <c r="D150" i="9" a="1"/>
  <c r="D150" i="9" s="1"/>
  <c r="D34" i="9" a="1"/>
  <c r="D34" i="9" s="1"/>
  <c r="D75" i="9" a="1"/>
  <c r="D75" i="9" s="1"/>
  <c r="P149" i="9" a="1"/>
  <c r="P149" i="9" s="1"/>
  <c r="P152" i="9" a="1"/>
  <c r="P152" i="9" s="1"/>
  <c r="D146" i="9" a="1"/>
  <c r="D146" i="9" s="1"/>
  <c r="C35" i="9" a="1"/>
  <c r="C35" i="9" s="1"/>
  <c r="D10" i="9" a="1"/>
  <c r="D10" i="9" s="1"/>
  <c r="C89" i="9" a="1"/>
  <c r="C89" i="9" s="1"/>
  <c r="D12" i="9" a="1"/>
  <c r="D12" i="9" s="1"/>
  <c r="C157" i="9" a="1"/>
  <c r="C157" i="9" s="1"/>
  <c r="C103" i="9" a="1"/>
  <c r="C103" i="9" s="1"/>
  <c r="D117" i="9" a="1"/>
  <c r="D117" i="9" s="1"/>
  <c r="C114" i="9" a="1"/>
  <c r="C114" i="9" s="1"/>
  <c r="D15" i="9" a="1"/>
  <c r="D15" i="9" s="1"/>
  <c r="P125" i="9" a="1"/>
  <c r="P125" i="9" s="1"/>
  <c r="C116" i="9" a="1"/>
  <c r="C116" i="9" s="1"/>
  <c r="D41" i="9" a="1"/>
  <c r="D41" i="9" s="1"/>
  <c r="P34" i="9" a="1"/>
  <c r="P34" i="9" s="1"/>
  <c r="D105" i="9" a="1"/>
  <c r="D105" i="9" s="1"/>
  <c r="C109" i="9" a="1"/>
  <c r="C109" i="9" s="1"/>
  <c r="C70" i="9" a="1"/>
  <c r="C70" i="9" s="1"/>
  <c r="P20" i="9" a="1"/>
  <c r="P20" i="9" s="1"/>
  <c r="P99" i="9" a="1"/>
  <c r="P99" i="9" s="1"/>
  <c r="C99" i="9" a="1"/>
  <c r="C99" i="9" s="1"/>
  <c r="D144" i="9" a="1"/>
  <c r="D144" i="9" s="1"/>
  <c r="D69" i="9" a="1"/>
  <c r="D69" i="9" s="1"/>
  <c r="D18" i="9" a="1"/>
  <c r="D18" i="9" s="1"/>
  <c r="C87" i="9" a="1"/>
  <c r="C87" i="9" s="1"/>
  <c r="D92" i="9" a="1"/>
  <c r="D92" i="9" s="1"/>
  <c r="P41" i="9" a="1"/>
  <c r="P41" i="9" s="1"/>
  <c r="P74" i="9" a="1"/>
  <c r="P74" i="9" s="1"/>
  <c r="C29" i="9" a="1"/>
  <c r="C29" i="9" s="1"/>
  <c r="P97" i="9" a="1"/>
  <c r="P97" i="9" s="1"/>
  <c r="C37" i="9" a="1"/>
  <c r="C37" i="9" s="1"/>
  <c r="D114" i="9" a="1"/>
  <c r="D114" i="9" s="1"/>
  <c r="D119" i="9" a="1"/>
  <c r="D119" i="9" s="1"/>
  <c r="D100" i="9" a="1"/>
  <c r="D100" i="9" s="1"/>
  <c r="C25" i="9" a="1"/>
  <c r="C25" i="9" s="1"/>
  <c r="C61" i="9" a="1"/>
  <c r="C61" i="9" s="1"/>
  <c r="C80" i="9" a="1"/>
  <c r="C80" i="9" s="1"/>
  <c r="P81" i="9" a="1"/>
  <c r="P81" i="9" s="1"/>
  <c r="D121" i="9" a="1"/>
  <c r="D121" i="9" s="1"/>
  <c r="C84" i="9" a="1"/>
  <c r="C84" i="9" s="1"/>
  <c r="P85" i="9" a="1"/>
  <c r="P85" i="9" s="1"/>
  <c r="P147" i="9" a="1"/>
  <c r="P147" i="9" s="1"/>
  <c r="P121" i="9" a="1"/>
  <c r="P121" i="9" s="1"/>
  <c r="C46" i="9" a="1"/>
  <c r="C46" i="9" s="1"/>
  <c r="C102" i="9" a="1"/>
  <c r="C102" i="9" s="1"/>
  <c r="P15" i="9" a="1"/>
  <c r="P15" i="9" s="1"/>
  <c r="D109" i="9" a="1"/>
  <c r="D109" i="9" s="1"/>
  <c r="P142" i="9" a="1"/>
  <c r="P142" i="9" s="1"/>
  <c r="P112" i="9" a="1"/>
  <c r="P112" i="9" s="1"/>
  <c r="P114" i="9" a="1"/>
  <c r="P114" i="9" s="1"/>
  <c r="P32" i="9" a="1"/>
  <c r="P32" i="9" s="1"/>
  <c r="D132" i="9" a="1"/>
  <c r="D132" i="9" s="1"/>
  <c r="P111" i="9" a="1"/>
  <c r="P111" i="9" s="1"/>
  <c r="D138" i="9" a="1"/>
  <c r="D138" i="9" s="1"/>
  <c r="D14" i="9" a="1"/>
  <c r="D14" i="9" s="1"/>
  <c r="P95" i="9" a="1"/>
  <c r="P95" i="9" s="1"/>
  <c r="C28" i="9" a="1"/>
  <c r="C28" i="9" s="1"/>
  <c r="C93" i="9" a="1"/>
  <c r="C93" i="9" s="1"/>
  <c r="P51" i="9" a="1"/>
  <c r="P51" i="9" s="1"/>
  <c r="C100" i="9" a="1"/>
  <c r="C100" i="9" s="1"/>
  <c r="P80" i="9" a="1"/>
  <c r="P80" i="9" s="1"/>
  <c r="P102" i="9" a="1"/>
  <c r="P102" i="9" s="1"/>
  <c r="P153" i="9" a="1"/>
  <c r="P153" i="9" s="1"/>
  <c r="C79" i="9" a="1"/>
  <c r="C79" i="9" s="1"/>
  <c r="C147" i="9" a="1"/>
  <c r="C147" i="9" s="1"/>
  <c r="C153" i="9" a="1"/>
  <c r="C153" i="9" s="1"/>
  <c r="D108" i="9" a="1"/>
  <c r="D108" i="9" s="1"/>
  <c r="C44" i="9" a="1"/>
  <c r="C44" i="9" s="1"/>
  <c r="C45" i="9" a="1"/>
  <c r="C45" i="9" s="1"/>
  <c r="P122" i="9" a="1"/>
  <c r="P122" i="9" s="1"/>
  <c r="P155" i="9" a="1"/>
  <c r="P155" i="9" s="1"/>
  <c r="P116" i="9" a="1"/>
  <c r="P116" i="9" s="1"/>
  <c r="P127" i="9" a="1"/>
  <c r="P127" i="9" s="1"/>
  <c r="P138" i="9" a="1"/>
  <c r="P138" i="9" s="1"/>
  <c r="P124" i="9" a="1"/>
  <c r="P124" i="9" s="1"/>
  <c r="P14" i="9" a="1"/>
  <c r="P14" i="9" s="1"/>
  <c r="D125" i="9" a="1"/>
  <c r="D125" i="9" s="1"/>
  <c r="P93" i="9" a="1"/>
  <c r="P93" i="9" s="1"/>
  <c r="C119" i="9" a="1"/>
  <c r="C119" i="9" s="1"/>
  <c r="D97" i="9" a="1"/>
  <c r="D97" i="9" s="1"/>
  <c r="C95" i="9" a="1"/>
  <c r="C95" i="9" s="1"/>
  <c r="D40" i="9" a="1"/>
  <c r="D40" i="9" s="1"/>
  <c r="C17" i="9" a="1"/>
  <c r="C17" i="9" s="1"/>
  <c r="P43" i="9" a="1"/>
  <c r="P43" i="9" s="1"/>
  <c r="D79" i="9" a="1"/>
  <c r="D79" i="9" s="1"/>
  <c r="P45" i="9" a="1"/>
  <c r="P45" i="9" s="1"/>
  <c r="D42" i="9" a="1"/>
  <c r="D42" i="9" s="1"/>
  <c r="P104" i="9" a="1"/>
  <c r="P104" i="9" s="1"/>
  <c r="P76" i="9" a="1"/>
  <c r="P76" i="9" s="1"/>
  <c r="C144" i="9" a="1"/>
  <c r="C144" i="9" s="1"/>
  <c r="D77" i="9" a="1"/>
  <c r="D77" i="9" s="1"/>
  <c r="P23" i="9" a="1"/>
  <c r="P23" i="9" s="1"/>
  <c r="D87" i="9" a="1"/>
  <c r="D87" i="9" s="1"/>
  <c r="C77" i="9" a="1"/>
  <c r="C77" i="9" s="1"/>
  <c r="D39" i="9" a="1"/>
  <c r="D39" i="9" s="1"/>
  <c r="P148" i="9" a="1"/>
  <c r="P148" i="9" s="1"/>
  <c r="C137" i="9" a="1"/>
  <c r="C137" i="9" s="1"/>
  <c r="P33" i="9" a="1"/>
  <c r="P33" i="9" s="1"/>
  <c r="P145" i="9" a="1"/>
  <c r="P145" i="9" s="1"/>
  <c r="D20" i="9" a="1"/>
  <c r="D20" i="9" s="1"/>
  <c r="C145" i="9" a="1"/>
  <c r="C145" i="9" s="1"/>
  <c r="P94" i="9" a="1"/>
  <c r="P94" i="9" s="1"/>
  <c r="P118" i="9" a="1"/>
  <c r="P118" i="9" s="1"/>
  <c r="D32" i="9" a="1"/>
  <c r="D32" i="9" s="1"/>
  <c r="C30" i="9" a="1"/>
  <c r="C30" i="9" s="1"/>
  <c r="C13" i="9" a="1"/>
  <c r="C13" i="9" s="1"/>
  <c r="P98" i="9" a="1"/>
  <c r="P98" i="9" s="1"/>
  <c r="C8" i="9" a="1"/>
  <c r="C8" i="9" s="1"/>
  <c r="C143" i="9" a="1"/>
  <c r="C143" i="9" s="1"/>
  <c r="D104" i="9" a="1"/>
  <c r="D104" i="9" s="1"/>
  <c r="D81" i="9" a="1"/>
  <c r="D81" i="9" s="1"/>
  <c r="P77" i="9" a="1"/>
  <c r="P77" i="9" s="1"/>
  <c r="C73" i="9" a="1"/>
  <c r="C73" i="9" s="1"/>
  <c r="P61" i="9" a="1"/>
  <c r="P61" i="9" s="1"/>
  <c r="D45" i="9" a="1"/>
  <c r="D45" i="9" s="1"/>
  <c r="D36" i="9" a="1"/>
  <c r="D36" i="9" s="1"/>
  <c r="C43" i="9" a="1"/>
  <c r="C43" i="9" s="1"/>
  <c r="P86" i="9" a="1"/>
  <c r="P86" i="9" s="1"/>
  <c r="C156" i="9" a="1"/>
  <c r="C156" i="9" s="1"/>
  <c r="C117" i="9" a="1"/>
  <c r="C117" i="9" s="1"/>
  <c r="C32" i="9" a="1"/>
  <c r="C32" i="9" s="1"/>
  <c r="D151" i="9" a="1"/>
  <c r="D151" i="9" s="1"/>
  <c r="C138" i="9" a="1"/>
  <c r="C138" i="9" s="1"/>
  <c r="P36" i="9" a="1"/>
  <c r="P36" i="9" s="1"/>
  <c r="C24" i="9" a="1"/>
  <c r="C24" i="9" s="1"/>
  <c r="C140" i="9" a="1"/>
  <c r="C140" i="9" s="1"/>
  <c r="C34" i="9" a="1"/>
  <c r="C34" i="9" s="1"/>
  <c r="P115" i="9" a="1"/>
  <c r="P115" i="9" s="1"/>
  <c r="D129" i="9" a="1"/>
  <c r="D129" i="9" s="1"/>
  <c r="D96" i="9" a="1"/>
  <c r="D96" i="9" s="1"/>
  <c r="P87" i="9" a="1"/>
  <c r="P87" i="9" s="1"/>
  <c r="P44" i="9" a="1"/>
  <c r="P44" i="9" s="1"/>
  <c r="C78" i="9" a="1"/>
  <c r="C78" i="9" s="1"/>
  <c r="D76" i="9" a="1"/>
  <c r="D76" i="9" s="1"/>
  <c r="P92" i="9" a="1"/>
  <c r="P92" i="9" s="1"/>
  <c r="P38" i="9" a="1"/>
  <c r="P38" i="9" s="1"/>
  <c r="D70" i="9" a="1"/>
  <c r="D70" i="9" s="1"/>
  <c r="C122" i="9" a="1"/>
  <c r="C122" i="9" s="1"/>
  <c r="D61" i="9" a="1"/>
  <c r="D61" i="9" s="1"/>
  <c r="M61" i="9" s="1"/>
  <c r="D120" i="9" a="1"/>
  <c r="D120" i="9" s="1"/>
  <c r="C92" i="9" a="1"/>
  <c r="C92" i="9" s="1"/>
  <c r="D157" i="9" a="1"/>
  <c r="D157" i="9" s="1"/>
  <c r="P156" i="9" a="1"/>
  <c r="P156" i="9" s="1"/>
  <c r="P78" i="9" a="1"/>
  <c r="P78" i="9" s="1"/>
  <c r="P146" i="9" a="1"/>
  <c r="P146" i="9" s="1"/>
  <c r="C104" i="9" a="1"/>
  <c r="C104" i="9" s="1"/>
  <c r="D130" i="9" a="1"/>
  <c r="D130" i="9" s="1"/>
  <c r="D137" i="9" a="1"/>
  <c r="D137" i="9" s="1"/>
  <c r="C91" i="9" a="1"/>
  <c r="C91" i="9" s="1"/>
  <c r="D33" i="9" a="1"/>
  <c r="D33" i="9" s="1"/>
  <c r="P30" i="9" a="1"/>
  <c r="P30" i="9" s="1"/>
  <c r="P96" i="9" a="1"/>
  <c r="P96" i="9" s="1"/>
  <c r="C41" i="9" a="1"/>
  <c r="C41" i="9" s="1"/>
  <c r="P39" i="9" a="1"/>
  <c r="P39" i="9" s="1"/>
  <c r="C72" i="9" a="1"/>
  <c r="C72" i="9" s="1"/>
  <c r="C19" i="9" a="1"/>
  <c r="C19" i="9" s="1"/>
  <c r="D140" i="9" a="1"/>
  <c r="D140" i="9" s="1"/>
  <c r="C38" i="9" a="1"/>
  <c r="C38" i="9" s="1"/>
  <c r="C71" i="9" a="1"/>
  <c r="C71" i="9" s="1"/>
  <c r="D71" i="9" a="1"/>
  <c r="D71" i="9" s="1"/>
  <c r="D134" i="9" a="1"/>
  <c r="D134" i="9" s="1"/>
  <c r="D102" i="9" a="1"/>
  <c r="D102" i="9" s="1"/>
  <c r="D88" i="9" a="1"/>
  <c r="D88" i="9" s="1"/>
  <c r="C124" i="9" a="1"/>
  <c r="C124" i="9" s="1"/>
  <c r="P83" i="9" a="1"/>
  <c r="P83" i="9" s="1"/>
  <c r="P22" i="9" a="1"/>
  <c r="P22" i="9" s="1"/>
  <c r="C154" i="9" a="1"/>
  <c r="C154" i="9" s="1"/>
  <c r="P100" i="9" a="1"/>
  <c r="P100" i="9" s="1"/>
  <c r="C42" i="9" a="1"/>
  <c r="C42" i="9" s="1"/>
  <c r="P89" i="9" a="1"/>
  <c r="P89" i="9" s="1"/>
  <c r="C27" i="9" a="1"/>
  <c r="C27" i="9" s="1"/>
  <c r="P109" i="9" a="1"/>
  <c r="P109" i="9" s="1"/>
  <c r="P134" i="9" a="1"/>
  <c r="P134" i="9" s="1"/>
  <c r="C40" i="9" a="1"/>
  <c r="C40" i="9" s="1"/>
  <c r="D113" i="9" a="1"/>
  <c r="D113" i="9" s="1"/>
  <c r="D131" i="9" a="1"/>
  <c r="D131" i="9" s="1"/>
  <c r="C75" i="9" a="1"/>
  <c r="C75" i="9" s="1"/>
  <c r="D145" i="9" a="1"/>
  <c r="D145" i="9" s="1"/>
  <c r="D94" i="9" a="1"/>
  <c r="D94" i="9" s="1"/>
  <c r="D116" i="9" a="1"/>
  <c r="D116" i="9" s="1"/>
  <c r="D111" i="9" a="1"/>
  <c r="D111" i="9" s="1"/>
  <c r="D16" i="9" a="1"/>
  <c r="D16" i="9" s="1"/>
  <c r="C135" i="9" a="1"/>
  <c r="C135" i="9" s="1"/>
  <c r="D19" i="9" a="1"/>
  <c r="D19" i="9" s="1"/>
  <c r="D47" i="9" a="1"/>
  <c r="D47" i="9" s="1"/>
  <c r="C76" i="9" a="1"/>
  <c r="C76" i="9" s="1"/>
  <c r="D143" i="9" a="1"/>
  <c r="D143" i="9" s="1"/>
  <c r="D84" i="9" a="1"/>
  <c r="D84" i="9" s="1"/>
  <c r="C107" i="9" a="1"/>
  <c r="C107" i="9" s="1"/>
  <c r="P157" i="9" a="1"/>
  <c r="P157" i="9" s="1"/>
  <c r="D83" i="9" a="1"/>
  <c r="D83" i="9" s="1"/>
  <c r="D9" i="9" a="1"/>
  <c r="D9" i="9" s="1"/>
  <c r="P154" i="9" a="1"/>
  <c r="P154" i="9" s="1"/>
  <c r="P31" i="9" a="1"/>
  <c r="P31" i="9" s="1"/>
  <c r="D27" i="9" a="1"/>
  <c r="D27" i="9" s="1"/>
  <c r="C96" i="9" a="1"/>
  <c r="C96" i="9" s="1"/>
  <c r="P10" i="9" a="1"/>
  <c r="P10" i="9" s="1"/>
  <c r="P123" i="9" a="1"/>
  <c r="P123" i="9" s="1"/>
  <c r="C113" i="9" a="1"/>
  <c r="C113" i="9" s="1"/>
  <c r="D133" i="9" a="1"/>
  <c r="D133" i="9" s="1"/>
  <c r="C136" i="9" a="1"/>
  <c r="C136" i="9" s="1"/>
  <c r="P126" i="9" a="1"/>
  <c r="P126" i="9" s="1"/>
  <c r="C33" i="9" a="1"/>
  <c r="C33" i="9" s="1"/>
  <c r="C26" i="9" a="1"/>
  <c r="C26" i="9" s="1"/>
  <c r="C127" i="9" a="1"/>
  <c r="C127" i="9" s="1"/>
  <c r="D28" i="9" a="1"/>
  <c r="D28" i="9" s="1"/>
  <c r="C51" i="9" a="1"/>
  <c r="C51" i="9" s="1"/>
  <c r="P108" i="9" a="1"/>
  <c r="P108" i="9" s="1"/>
  <c r="D48" i="9" a="1"/>
  <c r="D48" i="9" s="1"/>
  <c r="C12" i="9" a="1"/>
  <c r="C12" i="9" s="1"/>
  <c r="P12" i="9" a="1"/>
  <c r="P12" i="9" s="1"/>
  <c r="D78" i="9" a="1"/>
  <c r="D78" i="9" s="1"/>
  <c r="P82" i="9" a="1"/>
  <c r="P82" i="9" s="1"/>
  <c r="P17" i="9" a="1"/>
  <c r="P17" i="9" s="1"/>
  <c r="C36" i="9" a="1"/>
  <c r="C36" i="9" s="1"/>
  <c r="C158" i="9" a="1"/>
  <c r="C158" i="9" s="1"/>
  <c r="C81" i="9" a="1"/>
  <c r="C81" i="9" s="1"/>
  <c r="D135" i="9" a="1"/>
  <c r="D135" i="9" s="1"/>
  <c r="C22" i="9" a="1"/>
  <c r="C22" i="9" s="1"/>
  <c r="C48" i="9" a="1"/>
  <c r="C48" i="9" s="1"/>
  <c r="D107" i="9" a="1"/>
  <c r="D107" i="9" s="1"/>
  <c r="D141" i="9" a="1"/>
  <c r="D141" i="9" s="1"/>
  <c r="D122" i="9" a="1"/>
  <c r="D122" i="9" s="1"/>
  <c r="C148" i="9" a="1"/>
  <c r="C148" i="9" s="1"/>
  <c r="C142" i="9" a="1"/>
  <c r="C142" i="9" s="1"/>
  <c r="P119" i="9" a="1"/>
  <c r="P119" i="9" s="1"/>
  <c r="D31" i="9" a="1"/>
  <c r="D31" i="9" s="1"/>
  <c r="D24" i="9" a="1"/>
  <c r="D24" i="9" s="1"/>
  <c r="C98" i="9" a="1"/>
  <c r="C98" i="9" s="1"/>
  <c r="C121" i="9" a="1"/>
  <c r="C121" i="9" s="1"/>
  <c r="D13" i="9" a="1"/>
  <c r="D13" i="9" s="1"/>
  <c r="D37" i="9" a="1"/>
  <c r="D37" i="9" s="1"/>
  <c r="C110" i="9" a="1"/>
  <c r="C110" i="9" s="1"/>
  <c r="C20" i="9" a="1"/>
  <c r="C20" i="9" s="1"/>
  <c r="D29" i="9" a="1"/>
  <c r="D29" i="9" s="1"/>
  <c r="C18" i="9" a="1"/>
  <c r="C18" i="9" s="1"/>
  <c r="P90" i="9" a="1"/>
  <c r="P90" i="9" s="1"/>
  <c r="D90" i="9" a="1"/>
  <c r="D90" i="9" s="1"/>
  <c r="C139" i="9" a="1"/>
  <c r="C139" i="9" s="1"/>
  <c r="C108" i="9" a="1"/>
  <c r="C108" i="9" s="1"/>
  <c r="P107" i="9" a="1"/>
  <c r="P107" i="9" s="1"/>
  <c r="C106" i="9" a="1"/>
  <c r="C106" i="9" s="1"/>
  <c r="P79" i="9" a="1"/>
  <c r="P79" i="9" s="1"/>
  <c r="C88" i="9" a="1"/>
  <c r="C88" i="9" s="1"/>
  <c r="D153" i="9" a="1"/>
  <c r="D153" i="9" s="1"/>
  <c r="D139" i="9" a="1"/>
  <c r="D139" i="9" s="1"/>
  <c r="P27" i="9" a="1"/>
  <c r="P27" i="9" s="1"/>
  <c r="P137" i="9" a="1"/>
  <c r="P137" i="9" s="1"/>
  <c r="P120" i="9" a="1"/>
  <c r="P120" i="9" s="1"/>
  <c r="C155" i="9" a="1"/>
  <c r="C155" i="9" s="1"/>
  <c r="C126" i="9" a="1"/>
  <c r="C126" i="9" s="1"/>
  <c r="P16" i="9" a="1"/>
  <c r="P16" i="9" s="1"/>
  <c r="D128" i="9" a="1"/>
  <c r="D128" i="9" s="1"/>
  <c r="P29" i="9" a="1"/>
  <c r="P29" i="9" s="1"/>
  <c r="P131" i="9" a="1"/>
  <c r="P131" i="9" s="1"/>
  <c r="C141" i="9" a="1"/>
  <c r="C141" i="9" s="1"/>
  <c r="C118" i="9" a="1"/>
  <c r="C118" i="9" s="1"/>
  <c r="D110" i="9" a="1"/>
  <c r="D110" i="9" s="1"/>
  <c r="C120" i="9" a="1"/>
  <c r="C120" i="9" s="1"/>
  <c r="D51" i="9" a="1"/>
  <c r="D51" i="9" s="1"/>
  <c r="D46" i="9" a="1"/>
  <c r="D46" i="9" s="1"/>
  <c r="C86" i="9" a="1"/>
  <c r="C86" i="9" s="1"/>
  <c r="C74" i="9" a="1"/>
  <c r="C74" i="9" s="1"/>
  <c r="P18" i="9" a="1"/>
  <c r="P18" i="9" s="1"/>
  <c r="P28" i="9" a="1"/>
  <c r="P28" i="9" s="1"/>
  <c r="C97" i="9" a="1"/>
  <c r="C97" i="9" s="1"/>
  <c r="D136" i="9" a="1"/>
  <c r="D136" i="9" s="1"/>
  <c r="D11" i="9" a="1"/>
  <c r="D11" i="9" s="1"/>
  <c r="C39" i="9" a="1"/>
  <c r="C39" i="9" s="1"/>
  <c r="P69" i="9" a="1"/>
  <c r="P69" i="9" s="1"/>
  <c r="D30" i="9" a="1"/>
  <c r="D30" i="9" s="1"/>
  <c r="D156" i="9" a="1"/>
  <c r="D156" i="9" s="1"/>
  <c r="P140" i="9" a="1"/>
  <c r="P140" i="9" s="1"/>
  <c r="C128" i="9" a="1"/>
  <c r="C128" i="9" s="1"/>
  <c r="C125" i="9" a="1"/>
  <c r="C125" i="9" s="1"/>
  <c r="P26" i="9" a="1"/>
  <c r="P26" i="9" s="1"/>
  <c r="C151" i="9" a="1"/>
  <c r="C151" i="9" s="1"/>
  <c r="C23" i="9" a="1"/>
  <c r="C23" i="9" s="1"/>
  <c r="P47" i="9" a="1"/>
  <c r="P47" i="9" s="1"/>
  <c r="P143" i="9" a="1"/>
  <c r="P143" i="9" s="1"/>
  <c r="P105" i="9" a="1"/>
  <c r="P105" i="9" s="1"/>
  <c r="P135" i="9" a="1"/>
  <c r="P135" i="9" s="1"/>
  <c r="P129" i="9" a="1"/>
  <c r="P129" i="9" s="1"/>
  <c r="P130" i="9" a="1"/>
  <c r="P130" i="9" s="1"/>
  <c r="D126" i="9" a="1"/>
  <c r="D126" i="9" s="1"/>
  <c r="P151" i="9" a="1"/>
  <c r="P151" i="9" s="1"/>
  <c r="C94" i="9" a="1"/>
  <c r="C94" i="9" s="1"/>
  <c r="P42" i="9" a="1"/>
  <c r="P42" i="9" s="1"/>
  <c r="D152" i="9" a="1"/>
  <c r="D152" i="9" s="1"/>
  <c r="D80" i="9" a="1"/>
  <c r="D80" i="9" s="1"/>
  <c r="C47" i="9" a="1"/>
  <c r="C47" i="9" s="1"/>
  <c r="C112" i="9" a="1"/>
  <c r="C112" i="9" s="1"/>
  <c r="P141" i="9" a="1"/>
  <c r="P141" i="9" s="1"/>
  <c r="D155" i="9" a="1"/>
  <c r="D155" i="9" s="1"/>
  <c r="D123" i="9" a="1"/>
  <c r="D123" i="9" s="1"/>
  <c r="P139" i="9" a="1"/>
  <c r="P139" i="9" s="1"/>
  <c r="D101" i="9" a="1"/>
  <c r="D101" i="9" s="1"/>
  <c r="D149" i="9" a="1"/>
  <c r="D149" i="9" s="1"/>
  <c r="D91" i="5"/>
  <c r="C115" i="6"/>
  <c r="C259" i="6"/>
  <c r="C265" i="6"/>
  <c r="D97" i="5"/>
  <c r="D199" i="5"/>
  <c r="C319" i="6"/>
  <c r="C343" i="6"/>
  <c r="D127" i="5"/>
  <c r="C535" i="6"/>
  <c r="D133" i="5"/>
  <c r="C217" i="6"/>
  <c r="C127" i="6"/>
  <c r="C415" i="6"/>
  <c r="C199" i="6"/>
  <c r="C397" i="6"/>
  <c r="D103" i="5"/>
  <c r="C205" i="6"/>
  <c r="C379" i="6"/>
  <c r="D193" i="5"/>
  <c r="D55" i="5"/>
  <c r="C367" i="6"/>
  <c r="C439" i="6"/>
  <c r="C187" i="6"/>
  <c r="C385" i="6"/>
  <c r="C451" i="6"/>
  <c r="C463" i="6"/>
  <c r="C121" i="6"/>
  <c r="C517" i="6"/>
  <c r="D115" i="5"/>
  <c r="C457" i="6"/>
  <c r="C349" i="6"/>
  <c r="C151" i="6"/>
  <c r="C169" i="6"/>
  <c r="D187" i="5"/>
  <c r="C295" i="6"/>
  <c r="C421" i="6"/>
  <c r="C139" i="6"/>
  <c r="C361" i="6"/>
  <c r="C301" i="6"/>
  <c r="C481" i="6"/>
  <c r="D79" i="5"/>
  <c r="C403" i="6"/>
  <c r="C505" i="6"/>
  <c r="C97" i="6"/>
  <c r="D61" i="5"/>
  <c r="D181" i="5"/>
  <c r="C571" i="6"/>
  <c r="C325" i="6"/>
  <c r="C511" i="6"/>
  <c r="C163" i="6"/>
  <c r="D109" i="5"/>
  <c r="C307" i="6"/>
  <c r="C133" i="6"/>
  <c r="C337" i="6"/>
  <c r="A43" i="1"/>
  <c r="E43" i="1" s="1"/>
  <c r="A44" i="1" s="1"/>
  <c r="C547" i="6"/>
  <c r="C229" i="6"/>
  <c r="D73" i="5"/>
  <c r="C247" i="6"/>
  <c r="C559" i="6"/>
  <c r="C553" i="6"/>
  <c r="C253" i="6"/>
  <c r="C445" i="6"/>
  <c r="C373" i="6"/>
  <c r="C499" i="6"/>
  <c r="C175" i="6"/>
  <c r="C157" i="6"/>
  <c r="D151" i="5"/>
  <c r="C529" i="6"/>
  <c r="C565" i="6"/>
  <c r="C211" i="6"/>
  <c r="D169" i="5"/>
  <c r="C523" i="6"/>
  <c r="D157" i="5"/>
  <c r="C469" i="6"/>
  <c r="D163" i="5"/>
  <c r="C223" i="6"/>
  <c r="C433" i="6"/>
  <c r="D145" i="5"/>
  <c r="D217" i="5"/>
  <c r="C487" i="6"/>
  <c r="C391" i="6"/>
  <c r="C277" i="6"/>
  <c r="C235" i="6"/>
  <c r="D175" i="5"/>
  <c r="D139" i="5"/>
  <c r="D121" i="5"/>
  <c r="C355" i="6"/>
  <c r="D211" i="5"/>
  <c r="C103" i="6"/>
  <c r="C475" i="6"/>
  <c r="C145" i="6"/>
  <c r="C271" i="6"/>
  <c r="D223" i="5"/>
  <c r="C181" i="6"/>
  <c r="C313" i="6"/>
  <c r="C409" i="6"/>
  <c r="G438" i="9"/>
  <c r="D410" i="9" a="1"/>
  <c r="D410" i="9" s="1"/>
  <c r="C410" i="9" a="1"/>
  <c r="C410" i="9" s="1"/>
  <c r="AC410" i="9" a="1"/>
  <c r="AC410" i="9" s="1"/>
  <c r="J409" i="9" a="1"/>
  <c r="J409" i="9" s="1"/>
  <c r="M230" i="9"/>
  <c r="P231" i="9" a="1"/>
  <c r="P231" i="9" s="1"/>
  <c r="C231" i="9" a="1"/>
  <c r="C231" i="9" s="1"/>
  <c r="D231" i="9" a="1"/>
  <c r="D231" i="9" s="1"/>
  <c r="Y412" i="9"/>
  <c r="Z411" i="9"/>
  <c r="K233" i="9"/>
  <c r="L232" i="9"/>
  <c r="C109" i="6"/>
  <c r="D49" i="5"/>
  <c r="C193" i="6"/>
  <c r="C493" i="6"/>
  <c r="D85" i="5"/>
  <c r="D67" i="5"/>
  <c r="C331" i="6"/>
  <c r="C289" i="6"/>
  <c r="C241" i="6"/>
  <c r="C427" i="6"/>
  <c r="D205" i="5"/>
  <c r="C541" i="6"/>
  <c r="Y345" i="9"/>
  <c r="Z344" i="9"/>
  <c r="B142" i="16" a="1"/>
  <c r="B142" i="16" s="1"/>
  <c r="B143" i="16" s="1" a="1"/>
  <c r="B143" i="16" s="1"/>
  <c r="D157" i="20"/>
  <c r="C158" i="20"/>
  <c r="D158" i="20" s="1"/>
  <c r="Y523" i="9"/>
  <c r="Z522" i="9"/>
  <c r="P241" i="9" a="1"/>
  <c r="P241" i="9" s="1"/>
  <c r="C241" i="9" a="1"/>
  <c r="C241" i="9" s="1"/>
  <c r="D241" i="9" a="1"/>
  <c r="D241" i="9" s="1"/>
  <c r="C18" i="19" a="1"/>
  <c r="C18" i="19" s="1"/>
  <c r="C19" i="19" s="1" a="1"/>
  <c r="C19" i="19" s="1"/>
  <c r="C20" i="19" s="1" a="1"/>
  <c r="C20" i="19" s="1"/>
  <c r="C21" i="19" s="1" a="1"/>
  <c r="C21" i="19" s="1"/>
  <c r="C22" i="19" s="1" a="1"/>
  <c r="C22" i="19" s="1"/>
  <c r="L222" i="9"/>
  <c r="K223" i="9"/>
  <c r="X421" i="9"/>
  <c r="G439" i="9"/>
  <c r="D422" i="9" a="1"/>
  <c r="D422" i="9" s="1"/>
  <c r="C422" i="9" a="1"/>
  <c r="C422" i="9" s="1"/>
  <c r="AC422" i="9" a="1"/>
  <c r="AC422" i="9" s="1"/>
  <c r="M200" i="9"/>
  <c r="D141" i="20"/>
  <c r="C142" i="20"/>
  <c r="D201" i="9" a="1"/>
  <c r="D201" i="9" s="1"/>
  <c r="C201" i="9" a="1"/>
  <c r="C201" i="9" s="1"/>
  <c r="P201" i="9" a="1"/>
  <c r="P201" i="9" s="1"/>
  <c r="Y335" i="9"/>
  <c r="Z334" i="9"/>
  <c r="F13" i="16" a="1"/>
  <c r="F13" i="16" s="1"/>
  <c r="D221" i="9" a="1"/>
  <c r="D221" i="9" s="1"/>
  <c r="P221" i="9" a="1"/>
  <c r="P221" i="9" s="1"/>
  <c r="C221" i="9" a="1"/>
  <c r="C221" i="9" s="1"/>
  <c r="C43" i="19" a="1"/>
  <c r="C43" i="19" s="1"/>
  <c r="M220" i="9"/>
  <c r="T42" i="1"/>
  <c r="N42" i="1"/>
  <c r="Y424" i="9"/>
  <c r="Z423" i="9"/>
  <c r="Z443" i="9"/>
  <c r="Y444" i="9"/>
  <c r="K203" i="9"/>
  <c r="L202" i="9"/>
  <c r="H199" i="9" a="1"/>
  <c r="H199" i="9" s="1"/>
  <c r="F199" i="9" a="1"/>
  <c r="F199" i="9" s="1"/>
  <c r="J199" i="9" a="1"/>
  <c r="J199" i="9" s="1"/>
  <c r="E199" i="9" a="1"/>
  <c r="E199" i="9" s="1"/>
  <c r="G199" i="9" a="1"/>
  <c r="G199" i="9" s="1"/>
  <c r="I199" i="9" a="1"/>
  <c r="I199" i="9" s="1"/>
  <c r="E437" i="9" a="1"/>
  <c r="E437" i="9" s="1"/>
  <c r="F437" i="9" a="1"/>
  <c r="F437" i="9" s="1"/>
  <c r="F42" i="16" a="1"/>
  <c r="F42" i="16" s="1"/>
  <c r="F420" i="9" a="1"/>
  <c r="F420" i="9" s="1"/>
  <c r="G420" i="9" s="1"/>
  <c r="U420" i="9" a="1"/>
  <c r="U420" i="9" s="1"/>
  <c r="J420" i="9" a="1"/>
  <c r="J420" i="9" s="1"/>
  <c r="V420" i="9" a="1"/>
  <c r="V420" i="9" s="1"/>
  <c r="C442" i="9" a="1"/>
  <c r="C442" i="9" s="1"/>
  <c r="D442" i="9" a="1"/>
  <c r="D442" i="9" s="1"/>
  <c r="AC442" i="9" a="1"/>
  <c r="AC442" i="9" s="1"/>
  <c r="K243" i="9"/>
  <c r="L242" i="9"/>
  <c r="P88" i="9" l="1" a="1"/>
  <c r="P88" i="9" s="1"/>
  <c r="D22" i="9" a="1"/>
  <c r="D22" i="9" s="1"/>
  <c r="C130" i="9" a="1"/>
  <c r="C130" i="9" s="1"/>
  <c r="M241" i="9"/>
  <c r="E241" i="9" s="1" a="1"/>
  <c r="E241" i="9" s="1"/>
  <c r="D17" i="9" a="1"/>
  <c r="D17" i="9" s="1"/>
  <c r="F409" i="9" a="1"/>
  <c r="F409" i="9" s="1"/>
  <c r="G409" i="9" s="1"/>
  <c r="M37" i="10"/>
  <c r="D63" i="9" a="1"/>
  <c r="D63" i="9" s="1"/>
  <c r="P63" i="9" a="1"/>
  <c r="P63" i="9" s="1"/>
  <c r="C63" i="9" a="1"/>
  <c r="C63" i="9" s="1"/>
  <c r="M63" i="9" s="1"/>
  <c r="P53" i="9" a="1"/>
  <c r="P53" i="9" s="1"/>
  <c r="C53" i="9" a="1"/>
  <c r="C53" i="9" s="1"/>
  <c r="M53" i="9" s="1"/>
  <c r="D53" i="9" a="1"/>
  <c r="D53" i="9" s="1"/>
  <c r="M231" i="9"/>
  <c r="M51" i="9"/>
  <c r="J61" i="9" a="1"/>
  <c r="J61" i="9" s="1"/>
  <c r="F61" i="9" a="1"/>
  <c r="F61" i="9" s="1"/>
  <c r="G61" i="9" a="1"/>
  <c r="G61" i="9" s="1"/>
  <c r="I61" i="9" a="1"/>
  <c r="I61" i="9" s="1"/>
  <c r="E61" i="9" a="1"/>
  <c r="E61" i="9" s="1"/>
  <c r="H61" i="9" a="1"/>
  <c r="H61" i="9" s="1"/>
  <c r="L54" i="9"/>
  <c r="K55" i="9"/>
  <c r="M62" i="9"/>
  <c r="X442" i="9"/>
  <c r="E442" i="9" s="1" a="1"/>
  <c r="E442" i="9" s="1"/>
  <c r="M221" i="9"/>
  <c r="K65" i="9"/>
  <c r="L64" i="9"/>
  <c r="M52" i="9"/>
  <c r="C278" i="6"/>
  <c r="L48" i="12"/>
  <c r="M55" i="10"/>
  <c r="C134" i="6"/>
  <c r="L30" i="12"/>
  <c r="D110" i="5"/>
  <c r="D62" i="5"/>
  <c r="M43" i="10"/>
  <c r="C308" i="6"/>
  <c r="C416" i="6"/>
  <c r="D128" i="5"/>
  <c r="C122" i="6"/>
  <c r="D104" i="5"/>
  <c r="L42" i="12"/>
  <c r="M31" i="10"/>
  <c r="C326" i="6"/>
  <c r="C116" i="6"/>
  <c r="C152" i="6"/>
  <c r="C512" i="6"/>
  <c r="D134" i="5"/>
  <c r="C464" i="6"/>
  <c r="C188" i="6"/>
  <c r="C494" i="6"/>
  <c r="M49" i="10"/>
  <c r="L36" i="12"/>
  <c r="M61" i="10"/>
  <c r="C242" i="6"/>
  <c r="C236" i="6"/>
  <c r="D182" i="5"/>
  <c r="C554" i="6"/>
  <c r="C176" i="6"/>
  <c r="C344" i="6"/>
  <c r="C284" i="6"/>
  <c r="C386" i="6"/>
  <c r="D80" i="5"/>
  <c r="C212" i="6"/>
  <c r="C518" i="6"/>
  <c r="P232" i="9" a="1"/>
  <c r="P232" i="9" s="1"/>
  <c r="D232" i="9" a="1"/>
  <c r="D232" i="9" s="1"/>
  <c r="C232" i="9" a="1"/>
  <c r="C232" i="9" s="1"/>
  <c r="M232" i="9" s="1"/>
  <c r="X410" i="9"/>
  <c r="K234" i="9"/>
  <c r="L233" i="9"/>
  <c r="H231" i="9" a="1"/>
  <c r="H231" i="9" s="1"/>
  <c r="J231" i="9" a="1"/>
  <c r="J231" i="9" s="1"/>
  <c r="G231" i="9" a="1"/>
  <c r="G231" i="9" s="1"/>
  <c r="I231" i="9" a="1"/>
  <c r="I231" i="9" s="1"/>
  <c r="E231" i="9" a="1"/>
  <c r="E231" i="9" s="1"/>
  <c r="F231" i="9" a="1"/>
  <c r="F231" i="9" s="1"/>
  <c r="X422" i="9"/>
  <c r="F422" i="9" s="1" a="1"/>
  <c r="F422" i="9" s="1"/>
  <c r="G422" i="9" s="1"/>
  <c r="C104" i="6"/>
  <c r="C320" i="6"/>
  <c r="C374" i="6"/>
  <c r="C260" i="6"/>
  <c r="D122" i="5"/>
  <c r="C230" i="6"/>
  <c r="C266" i="6"/>
  <c r="C350" i="6"/>
  <c r="C392" i="6"/>
  <c r="C536" i="6"/>
  <c r="G437" i="9"/>
  <c r="D200" i="5"/>
  <c r="C296" i="6"/>
  <c r="D56" i="5"/>
  <c r="C404" i="6"/>
  <c r="D206" i="5"/>
  <c r="C398" i="6"/>
  <c r="D50" i="5"/>
  <c r="C368" i="6"/>
  <c r="C422" i="6"/>
  <c r="C560" i="6"/>
  <c r="Y413" i="9"/>
  <c r="Z412" i="9"/>
  <c r="I230" i="9" a="1"/>
  <c r="I230" i="9" s="1"/>
  <c r="E230" i="9" a="1"/>
  <c r="E230" i="9" s="1"/>
  <c r="J230" i="9" a="1"/>
  <c r="J230" i="9" s="1"/>
  <c r="F230" i="9" a="1"/>
  <c r="F230" i="9" s="1"/>
  <c r="G230" i="9" a="1"/>
  <c r="G230" i="9" s="1"/>
  <c r="H230" i="9" a="1"/>
  <c r="H230" i="9" s="1"/>
  <c r="C128" i="6"/>
  <c r="C470" i="6"/>
  <c r="D92" i="5"/>
  <c r="C566" i="6"/>
  <c r="D152" i="5"/>
  <c r="C164" i="6"/>
  <c r="D218" i="5"/>
  <c r="E44" i="1"/>
  <c r="C513" i="6" s="1"/>
  <c r="M30" i="10"/>
  <c r="M33" i="10"/>
  <c r="M44" i="10"/>
  <c r="M32" i="10"/>
  <c r="L44" i="12"/>
  <c r="L62" i="12"/>
  <c r="L38" i="12"/>
  <c r="L43" i="12"/>
  <c r="L56" i="12"/>
  <c r="M50" i="10"/>
  <c r="M45" i="10"/>
  <c r="L37" i="12"/>
  <c r="M51" i="10"/>
  <c r="M63" i="10"/>
  <c r="L49" i="12"/>
  <c r="L31" i="12"/>
  <c r="M57" i="10"/>
  <c r="M62" i="10"/>
  <c r="L32" i="12"/>
  <c r="M69" i="10"/>
  <c r="L29" i="12"/>
  <c r="M39" i="10"/>
  <c r="L50" i="12"/>
  <c r="M75" i="10"/>
  <c r="M38" i="10"/>
  <c r="M56" i="10"/>
  <c r="P202" i="9" a="1"/>
  <c r="P202" i="9" s="1"/>
  <c r="D202" i="9" a="1"/>
  <c r="D202" i="9" s="1"/>
  <c r="C202" i="9" a="1"/>
  <c r="C202" i="9" s="1"/>
  <c r="M202" i="9" s="1"/>
  <c r="D443" i="9" a="1"/>
  <c r="D443" i="9" s="1"/>
  <c r="C443" i="9" a="1"/>
  <c r="C443" i="9" s="1"/>
  <c r="AC443" i="9" a="1"/>
  <c r="AC443" i="9" s="1"/>
  <c r="B144" i="16" a="1"/>
  <c r="B144" i="16" s="1"/>
  <c r="F421" i="9" a="1"/>
  <c r="F421" i="9" s="1"/>
  <c r="G421" i="9" s="1"/>
  <c r="V421" i="9" a="1"/>
  <c r="V421" i="9" s="1"/>
  <c r="U421" i="9" a="1"/>
  <c r="U421" i="9" s="1"/>
  <c r="J421" i="9" a="1"/>
  <c r="J421" i="9" s="1"/>
  <c r="D116" i="5"/>
  <c r="C428" i="6"/>
  <c r="C476" i="6"/>
  <c r="C206" i="6"/>
  <c r="C272" i="6"/>
  <c r="C338" i="6"/>
  <c r="C410" i="6"/>
  <c r="C356" i="6"/>
  <c r="D140" i="5"/>
  <c r="C500" i="6"/>
  <c r="C332" i="6"/>
  <c r="D188" i="5"/>
  <c r="D170" i="5"/>
  <c r="C170" i="6"/>
  <c r="C452" i="6"/>
  <c r="C110" i="6"/>
  <c r="C140" i="6"/>
  <c r="D194" i="5"/>
  <c r="C248" i="6"/>
  <c r="C314" i="6"/>
  <c r="C542" i="6"/>
  <c r="C98" i="6"/>
  <c r="C290" i="6"/>
  <c r="C224" i="6"/>
  <c r="D176" i="5"/>
  <c r="D98" i="5"/>
  <c r="C506" i="6"/>
  <c r="C218" i="6"/>
  <c r="L203" i="9"/>
  <c r="K204" i="9"/>
  <c r="Z424" i="9"/>
  <c r="Y425" i="9"/>
  <c r="Z335" i="9"/>
  <c r="Y336" i="9"/>
  <c r="Z336" i="9" s="1"/>
  <c r="U422" i="9" a="1"/>
  <c r="U422" i="9" s="1"/>
  <c r="T43" i="1"/>
  <c r="N43" i="1"/>
  <c r="F43" i="16"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P242" i="9" a="1"/>
  <c r="P242" i="9" s="1"/>
  <c r="D242" i="9" a="1"/>
  <c r="D242" i="9" s="1"/>
  <c r="C242" i="9" a="1"/>
  <c r="C242" i="9" s="1"/>
  <c r="F442" i="9" a="1"/>
  <c r="F442" i="9" s="1"/>
  <c r="K244" i="9"/>
  <c r="L243" i="9"/>
  <c r="C44" i="19"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C294" i="19" s="1" a="1"/>
  <c r="C294" i="19" s="1"/>
  <c r="C295" i="19" s="1" a="1"/>
  <c r="C295" i="19" s="1"/>
  <c r="C296" i="19" s="1" a="1"/>
  <c r="C296" i="19" s="1"/>
  <c r="C297" i="19" s="1" a="1"/>
  <c r="C297" i="19" s="1"/>
  <c r="C298" i="19" s="1" a="1"/>
  <c r="C298" i="19" s="1"/>
  <c r="C299" i="19" s="1" a="1"/>
  <c r="C299" i="19" s="1"/>
  <c r="C300" i="19" s="1" a="1"/>
  <c r="C300" i="19" s="1"/>
  <c r="C301" i="19" s="1" a="1"/>
  <c r="C301" i="19" s="1"/>
  <c r="C302" i="19" s="1" a="1"/>
  <c r="C302" i="19" s="1"/>
  <c r="C303" i="19" s="1" a="1"/>
  <c r="C303" i="19" s="1"/>
  <c r="C304" i="19" s="1" a="1"/>
  <c r="C304" i="19" s="1"/>
  <c r="C305" i="19" s="1" a="1"/>
  <c r="C305" i="19" s="1"/>
  <c r="C306" i="19" s="1" a="1"/>
  <c r="C306" i="19" s="1"/>
  <c r="C307" i="19" s="1" a="1"/>
  <c r="C307" i="19" s="1"/>
  <c r="C308" i="19" s="1" a="1"/>
  <c r="C308" i="19" s="1"/>
  <c r="C309" i="19" s="1" a="1"/>
  <c r="C309" i="19" s="1"/>
  <c r="C310" i="19" s="1" a="1"/>
  <c r="C310" i="19" s="1"/>
  <c r="C311" i="19" s="1" a="1"/>
  <c r="C311" i="19" s="1"/>
  <c r="C312" i="19" s="1" a="1"/>
  <c r="C312" i="19" s="1"/>
  <c r="C313" i="19" s="1" a="1"/>
  <c r="C313" i="19" s="1"/>
  <c r="C314" i="19" s="1" a="1"/>
  <c r="C314" i="19" s="1"/>
  <c r="C315" i="19" s="1" a="1"/>
  <c r="C315" i="19" s="1"/>
  <c r="C316" i="19" s="1" a="1"/>
  <c r="C316" i="19" s="1"/>
  <c r="C317" i="19" s="1" a="1"/>
  <c r="C317" i="19" s="1"/>
  <c r="C318" i="19" s="1" a="1"/>
  <c r="C318" i="19" s="1"/>
  <c r="C319" i="19" s="1" a="1"/>
  <c r="C319" i="19" s="1"/>
  <c r="C320" i="19" s="1" a="1"/>
  <c r="C320" i="19" s="1"/>
  <c r="C321" i="19" s="1" a="1"/>
  <c r="C321" i="19" s="1"/>
  <c r="C322" i="19" s="1" a="1"/>
  <c r="C322" i="19" s="1"/>
  <c r="C323" i="19" s="1" a="1"/>
  <c r="C323" i="19" s="1"/>
  <c r="C324" i="19" s="1" a="1"/>
  <c r="C324" i="19" s="1"/>
  <c r="C325" i="19" s="1" a="1"/>
  <c r="C325" i="19" s="1"/>
  <c r="C326" i="19" s="1" a="1"/>
  <c r="C326" i="19" s="1"/>
  <c r="C327" i="19" s="1" a="1"/>
  <c r="C327" i="19" s="1"/>
  <c r="C328" i="19" s="1" a="1"/>
  <c r="C328" i="19" s="1"/>
  <c r="C329" i="19" s="1" a="1"/>
  <c r="C329" i="19" s="1"/>
  <c r="C330" i="19" s="1" a="1"/>
  <c r="C330" i="19" s="1"/>
  <c r="C331" i="19" s="1" a="1"/>
  <c r="C331" i="19" s="1"/>
  <c r="C332" i="19" s="1" a="1"/>
  <c r="C332" i="19" s="1"/>
  <c r="C333" i="19" s="1" a="1"/>
  <c r="C333" i="19" s="1"/>
  <c r="C334" i="19" s="1" a="1"/>
  <c r="C334" i="19" s="1"/>
  <c r="C335" i="19" s="1" a="1"/>
  <c r="C335" i="19" s="1"/>
  <c r="C336" i="19" s="1" a="1"/>
  <c r="C336" i="19" s="1"/>
  <c r="C337" i="19" s="1" a="1"/>
  <c r="C337" i="19" s="1"/>
  <c r="C338" i="19" s="1" a="1"/>
  <c r="C338" i="19" s="1"/>
  <c r="C339" i="19" s="1" a="1"/>
  <c r="C339" i="19" s="1"/>
  <c r="C340" i="19" s="1" a="1"/>
  <c r="C340" i="19" s="1"/>
  <c r="C341" i="19" s="1" a="1"/>
  <c r="C341" i="19" s="1"/>
  <c r="C342" i="19" s="1" a="1"/>
  <c r="C342" i="19" s="1"/>
  <c r="C343" i="19" s="1" a="1"/>
  <c r="C343" i="19" s="1"/>
  <c r="C344" i="19" s="1" a="1"/>
  <c r="C344" i="19" s="1"/>
  <c r="C345" i="19" s="1" a="1"/>
  <c r="C345" i="19" s="1"/>
  <c r="C346" i="19" s="1" a="1"/>
  <c r="C346" i="19" s="1"/>
  <c r="C347" i="19" s="1" a="1"/>
  <c r="C347" i="19" s="1"/>
  <c r="C348" i="19" s="1" a="1"/>
  <c r="C348" i="19" s="1"/>
  <c r="C349" i="19" s="1" a="1"/>
  <c r="C349" i="19" s="1"/>
  <c r="C350" i="19" s="1" a="1"/>
  <c r="C350" i="19" s="1"/>
  <c r="C351" i="19" s="1" a="1"/>
  <c r="C351" i="19" s="1"/>
  <c r="C352" i="19" s="1" a="1"/>
  <c r="C352" i="19" s="1"/>
  <c r="C353" i="19" s="1" a="1"/>
  <c r="C353" i="19" s="1"/>
  <c r="C354" i="19" s="1" a="1"/>
  <c r="C354" i="19" s="1"/>
  <c r="C355" i="19" s="1" a="1"/>
  <c r="C355" i="19" s="1"/>
  <c r="C356" i="19" s="1" a="1"/>
  <c r="C356" i="19" s="1"/>
  <c r="C357" i="19" s="1" a="1"/>
  <c r="C357" i="19" s="1"/>
  <c r="C358" i="19" s="1" a="1"/>
  <c r="C358" i="19" s="1"/>
  <c r="C359" i="19" s="1" a="1"/>
  <c r="C359" i="19" s="1"/>
  <c r="C360" i="19" s="1" a="1"/>
  <c r="C360" i="19" s="1"/>
  <c r="C361" i="19" s="1" a="1"/>
  <c r="C361" i="19" s="1"/>
  <c r="C362" i="19" s="1" a="1"/>
  <c r="C362" i="19" s="1"/>
  <c r="C363" i="19" s="1" a="1"/>
  <c r="C363" i="19" s="1"/>
  <c r="C364" i="19" s="1" a="1"/>
  <c r="C364" i="19" s="1"/>
  <c r="C365" i="19" s="1" a="1"/>
  <c r="C365" i="19" s="1"/>
  <c r="C366" i="19" s="1" a="1"/>
  <c r="C366" i="19" s="1"/>
  <c r="C367" i="19" s="1" a="1"/>
  <c r="C367" i="19" s="1"/>
  <c r="C368" i="19" s="1" a="1"/>
  <c r="C368" i="19" s="1"/>
  <c r="C369" i="19" s="1" a="1"/>
  <c r="C369" i="19" s="1"/>
  <c r="C370" i="19" s="1" a="1"/>
  <c r="C370" i="19" s="1"/>
  <c r="C371" i="19" s="1" a="1"/>
  <c r="C371" i="19" s="1"/>
  <c r="C372" i="19" s="1" a="1"/>
  <c r="C372" i="19" s="1"/>
  <c r="C373" i="19" s="1" a="1"/>
  <c r="C373" i="19" s="1"/>
  <c r="C374" i="19" s="1" a="1"/>
  <c r="C374" i="19" s="1"/>
  <c r="C375" i="19" s="1" a="1"/>
  <c r="C375" i="19" s="1"/>
  <c r="C376" i="19" s="1" a="1"/>
  <c r="C376" i="19" s="1"/>
  <c r="C377" i="19" s="1" a="1"/>
  <c r="C377" i="19" s="1"/>
  <c r="C378" i="19" s="1" a="1"/>
  <c r="C378" i="19" s="1"/>
  <c r="C379" i="19" s="1" a="1"/>
  <c r="C379" i="19" s="1"/>
  <c r="C380" i="19" s="1" a="1"/>
  <c r="C380" i="19" s="1"/>
  <c r="C381" i="19" s="1" a="1"/>
  <c r="C381" i="19" s="1"/>
  <c r="C382" i="19" s="1" a="1"/>
  <c r="C382" i="19" s="1"/>
  <c r="C383" i="19" s="1" a="1"/>
  <c r="C383" i="19" s="1"/>
  <c r="C384" i="19" s="1" a="1"/>
  <c r="C384" i="19" s="1"/>
  <c r="C385" i="19" s="1" a="1"/>
  <c r="C385" i="19" s="1"/>
  <c r="C386" i="19" s="1" a="1"/>
  <c r="C386" i="19" s="1"/>
  <c r="C387" i="19" s="1" a="1"/>
  <c r="C387" i="19" s="1"/>
  <c r="C388" i="19" s="1" a="1"/>
  <c r="C388" i="19" s="1"/>
  <c r="C389" i="19" s="1" a="1"/>
  <c r="C389" i="19" s="1"/>
  <c r="C390" i="19" s="1" a="1"/>
  <c r="C390" i="19" s="1"/>
  <c r="C391" i="19" s="1" a="1"/>
  <c r="C391" i="19" s="1"/>
  <c r="C392" i="19" s="1" a="1"/>
  <c r="C392" i="19" s="1"/>
  <c r="C393" i="19" s="1" a="1"/>
  <c r="C393" i="19" s="1"/>
  <c r="C394" i="19" s="1" a="1"/>
  <c r="C394" i="19" s="1"/>
  <c r="C395" i="19" s="1" a="1"/>
  <c r="C395" i="19" s="1"/>
  <c r="C396" i="19" s="1" a="1"/>
  <c r="C396" i="19" s="1"/>
  <c r="C397" i="19" s="1" a="1"/>
  <c r="C397" i="19" s="1"/>
  <c r="C398" i="19" s="1" a="1"/>
  <c r="C398" i="19" s="1"/>
  <c r="C399" i="19" s="1" a="1"/>
  <c r="C399" i="19" s="1"/>
  <c r="C400" i="19" s="1" a="1"/>
  <c r="C400" i="19" s="1"/>
  <c r="C401" i="19" s="1" a="1"/>
  <c r="C401" i="19" s="1"/>
  <c r="C402" i="19" s="1" a="1"/>
  <c r="C402" i="19" s="1"/>
  <c r="C403" i="19" s="1" a="1"/>
  <c r="C403" i="19" s="1"/>
  <c r="C404" i="19" s="1" a="1"/>
  <c r="C404" i="19" s="1"/>
  <c r="C405" i="19" s="1" a="1"/>
  <c r="C405" i="19" s="1"/>
  <c r="C406" i="19" s="1" a="1"/>
  <c r="C406" i="19" s="1"/>
  <c r="C407" i="19" s="1" a="1"/>
  <c r="C407" i="19" s="1"/>
  <c r="C408" i="19" s="1" a="1"/>
  <c r="C408" i="19" s="1"/>
  <c r="C409" i="19" s="1" a="1"/>
  <c r="C409" i="19" s="1"/>
  <c r="C410" i="19" s="1" a="1"/>
  <c r="C410" i="19" s="1"/>
  <c r="C411" i="19" s="1" a="1"/>
  <c r="C411" i="19" s="1"/>
  <c r="C412" i="19" s="1" a="1"/>
  <c r="C412" i="19" s="1"/>
  <c r="C413" i="19" s="1" a="1"/>
  <c r="C413" i="19" s="1"/>
  <c r="C414" i="19" s="1" a="1"/>
  <c r="C414" i="19" s="1"/>
  <c r="C415" i="19" s="1" a="1"/>
  <c r="C415" i="19" s="1"/>
  <c r="C416" i="19" s="1" a="1"/>
  <c r="C416" i="19" s="1"/>
  <c r="C417" i="19" s="1" a="1"/>
  <c r="C417" i="19" s="1"/>
  <c r="C418" i="19" s="1" a="1"/>
  <c r="C418" i="19" s="1"/>
  <c r="C419" i="19" s="1" a="1"/>
  <c r="C419" i="19" s="1"/>
  <c r="C420" i="19" s="1" a="1"/>
  <c r="C420" i="19" s="1"/>
  <c r="C421" i="19" s="1" a="1"/>
  <c r="C421" i="19" s="1"/>
  <c r="C422" i="19" s="1" a="1"/>
  <c r="C422" i="19" s="1"/>
  <c r="C423" i="19" s="1" a="1"/>
  <c r="C423" i="19" s="1"/>
  <c r="C424" i="19" s="1" a="1"/>
  <c r="C424" i="19" s="1"/>
  <c r="C425" i="19" s="1" a="1"/>
  <c r="C425" i="19" s="1"/>
  <c r="C426" i="19" s="1" a="1"/>
  <c r="C426" i="19" s="1"/>
  <c r="C427" i="19" s="1" a="1"/>
  <c r="C427" i="19" s="1"/>
  <c r="C428" i="19" s="1" a="1"/>
  <c r="C428" i="19" s="1"/>
  <c r="C429" i="19" s="1" a="1"/>
  <c r="C429" i="19" s="1"/>
  <c r="C430" i="19" s="1" a="1"/>
  <c r="C430" i="19" s="1"/>
  <c r="C431" i="19" s="1" a="1"/>
  <c r="C431" i="19" s="1"/>
  <c r="C432" i="19" s="1" a="1"/>
  <c r="C432" i="19" s="1"/>
  <c r="C433" i="19" s="1" a="1"/>
  <c r="C433" i="19" s="1"/>
  <c r="C434" i="19" s="1" a="1"/>
  <c r="C434" i="19" s="1"/>
  <c r="C435" i="19" s="1" a="1"/>
  <c r="C435" i="19" s="1"/>
  <c r="C436" i="19" s="1" a="1"/>
  <c r="C436" i="19" s="1"/>
  <c r="C437" i="19" s="1" a="1"/>
  <c r="C437" i="19" s="1"/>
  <c r="C438" i="19" s="1" a="1"/>
  <c r="C438" i="19" s="1"/>
  <c r="C439" i="19" s="1" a="1"/>
  <c r="C439" i="19" s="1"/>
  <c r="C440" i="19" s="1" a="1"/>
  <c r="C440" i="19" s="1"/>
  <c r="C441" i="19" s="1" a="1"/>
  <c r="C441" i="19" s="1"/>
  <c r="C442" i="19" s="1" a="1"/>
  <c r="C442" i="19" s="1"/>
  <c r="C443" i="19" s="1" a="1"/>
  <c r="C443" i="19" s="1"/>
  <c r="C444" i="19" s="1" a="1"/>
  <c r="C444" i="19" s="1"/>
  <c r="C445" i="19" s="1" a="1"/>
  <c r="C445" i="19" s="1"/>
  <c r="C446" i="19" s="1" a="1"/>
  <c r="C446" i="19" s="1"/>
  <c r="C447" i="19" s="1" a="1"/>
  <c r="C447" i="19" s="1"/>
  <c r="C448" i="19" s="1" a="1"/>
  <c r="C448" i="19" s="1"/>
  <c r="C449" i="19" s="1" a="1"/>
  <c r="C449" i="19" s="1"/>
  <c r="C450" i="19" s="1" a="1"/>
  <c r="C450" i="19" s="1"/>
  <c r="C451" i="19" s="1" a="1"/>
  <c r="C451" i="19" s="1"/>
  <c r="C452" i="19" s="1" a="1"/>
  <c r="C452" i="19" s="1"/>
  <c r="C453" i="19" s="1" a="1"/>
  <c r="C453" i="19" s="1"/>
  <c r="C454" i="19" s="1" a="1"/>
  <c r="C454" i="19" s="1"/>
  <c r="C455" i="19" s="1" a="1"/>
  <c r="C455" i="19" s="1"/>
  <c r="C456" i="19" s="1" a="1"/>
  <c r="C456" i="19" s="1"/>
  <c r="C457" i="19" s="1" a="1"/>
  <c r="C457" i="19" s="1"/>
  <c r="C458" i="19" s="1" a="1"/>
  <c r="C458" i="19" s="1"/>
  <c r="C459" i="19" s="1" a="1"/>
  <c r="C459" i="19" s="1"/>
  <c r="C460" i="19" s="1" a="1"/>
  <c r="C460" i="19" s="1"/>
  <c r="C461" i="19" s="1" a="1"/>
  <c r="C461" i="19" s="1"/>
  <c r="C462" i="19" s="1" a="1"/>
  <c r="C462" i="19" s="1"/>
  <c r="C463" i="19" s="1" a="1"/>
  <c r="C463" i="19" s="1"/>
  <c r="C464" i="19" s="1" a="1"/>
  <c r="C464" i="19" s="1"/>
  <c r="C465" i="19" s="1" a="1"/>
  <c r="C465" i="19" s="1"/>
  <c r="C466" i="19" s="1" a="1"/>
  <c r="C466" i="19" s="1"/>
  <c r="C467" i="19" s="1" a="1"/>
  <c r="C467" i="19" s="1"/>
  <c r="C468" i="19" s="1" a="1"/>
  <c r="C468" i="19" s="1"/>
  <c r="C469" i="19" s="1" a="1"/>
  <c r="C469" i="19" s="1"/>
  <c r="C470" i="19" s="1" a="1"/>
  <c r="C470" i="19" s="1"/>
  <c r="C471" i="19" s="1" a="1"/>
  <c r="C471" i="19" s="1"/>
  <c r="C472" i="19" s="1" a="1"/>
  <c r="C472" i="19" s="1"/>
  <c r="C473" i="19" s="1" a="1"/>
  <c r="C473" i="19" s="1"/>
  <c r="C474" i="19" s="1" a="1"/>
  <c r="C474" i="19" s="1"/>
  <c r="C475" i="19" s="1" a="1"/>
  <c r="C475" i="19" s="1"/>
  <c r="C476" i="19" s="1" a="1"/>
  <c r="C476" i="19" s="1"/>
  <c r="C477" i="19" s="1" a="1"/>
  <c r="C477" i="19" s="1"/>
  <c r="C478" i="19" s="1" a="1"/>
  <c r="C478" i="19" s="1"/>
  <c r="C479" i="19" s="1" a="1"/>
  <c r="C479" i="19" s="1"/>
  <c r="C480" i="19" s="1" a="1"/>
  <c r="C480" i="19" s="1"/>
  <c r="C481" i="19" s="1" a="1"/>
  <c r="C481" i="19" s="1"/>
  <c r="C482" i="19" s="1" a="1"/>
  <c r="C482" i="19" s="1"/>
  <c r="C483" i="19" s="1" a="1"/>
  <c r="C483" i="19" s="1"/>
  <c r="C484" i="19" s="1" a="1"/>
  <c r="C484" i="19" s="1"/>
  <c r="C485" i="19" s="1" a="1"/>
  <c r="C485" i="19" s="1"/>
  <c r="C486" i="19" s="1" a="1"/>
  <c r="C486" i="19" s="1"/>
  <c r="C487" i="19" s="1" a="1"/>
  <c r="C487" i="19" s="1"/>
  <c r="C488" i="19" s="1" a="1"/>
  <c r="C488" i="19" s="1"/>
  <c r="C489" i="19" s="1" a="1"/>
  <c r="C489" i="19" s="1"/>
  <c r="C490" i="19" s="1" a="1"/>
  <c r="C490" i="19" s="1"/>
  <c r="C491" i="19" s="1" a="1"/>
  <c r="C491" i="19" s="1"/>
  <c r="C492" i="19" s="1" a="1"/>
  <c r="C492" i="19" s="1"/>
  <c r="C493" i="19" s="1" a="1"/>
  <c r="C493" i="19" s="1"/>
  <c r="C494" i="19" s="1" a="1"/>
  <c r="C494" i="19" s="1"/>
  <c r="C495" i="19" s="1" a="1"/>
  <c r="C495" i="19" s="1"/>
  <c r="C496" i="19" s="1" a="1"/>
  <c r="C496" i="19" s="1"/>
  <c r="C497" i="19" s="1" a="1"/>
  <c r="C497" i="19" s="1"/>
  <c r="C498" i="19" s="1" a="1"/>
  <c r="C498" i="19" s="1"/>
  <c r="C499" i="19" s="1" a="1"/>
  <c r="C499" i="19" s="1"/>
  <c r="C500" i="19" s="1" a="1"/>
  <c r="C500" i="19" s="1"/>
  <c r="C501" i="19" s="1" a="1"/>
  <c r="C501" i="19" s="1"/>
  <c r="C502" i="19" s="1" a="1"/>
  <c r="C502" i="19" s="1"/>
  <c r="C503" i="19" s="1" a="1"/>
  <c r="C503" i="19" s="1"/>
  <c r="C504" i="19" s="1" a="1"/>
  <c r="C504" i="19" s="1"/>
  <c r="C505" i="19" s="1" a="1"/>
  <c r="C505" i="19" s="1"/>
  <c r="C506" i="19" s="1" a="1"/>
  <c r="C506" i="19" s="1"/>
  <c r="C507" i="19" s="1" a="1"/>
  <c r="C507" i="19" s="1"/>
  <c r="C508" i="19" s="1" a="1"/>
  <c r="C508" i="19" s="1"/>
  <c r="C509" i="19" s="1" a="1"/>
  <c r="C509" i="19" s="1"/>
  <c r="C510" i="19" s="1" a="1"/>
  <c r="C510" i="19" s="1"/>
  <c r="C511" i="19" s="1" a="1"/>
  <c r="C511" i="19" s="1"/>
  <c r="C512" i="19" s="1" a="1"/>
  <c r="C512" i="19" s="1"/>
  <c r="C513" i="19" s="1" a="1"/>
  <c r="C513" i="19" s="1"/>
  <c r="C514" i="19" s="1" a="1"/>
  <c r="C514" i="19" s="1"/>
  <c r="C515" i="19" s="1" a="1"/>
  <c r="C515" i="19" s="1"/>
  <c r="C516" i="19" s="1" a="1"/>
  <c r="C516" i="19" s="1"/>
  <c r="C517" i="19" s="1" a="1"/>
  <c r="C517" i="19" s="1"/>
  <c r="C518" i="19" s="1" a="1"/>
  <c r="C518" i="19" s="1"/>
  <c r="C519" i="19" s="1" a="1"/>
  <c r="C519" i="19" s="1"/>
  <c r="C520" i="19" s="1" a="1"/>
  <c r="C520" i="19" s="1"/>
  <c r="C521" i="19" s="1" a="1"/>
  <c r="C521" i="19" s="1"/>
  <c r="C522" i="19" s="1" a="1"/>
  <c r="C522" i="19" s="1"/>
  <c r="C523" i="19" s="1" a="1"/>
  <c r="C523" i="19" s="1"/>
  <c r="C524" i="19" s="1" a="1"/>
  <c r="C524" i="19" s="1"/>
  <c r="C525" i="19" s="1" a="1"/>
  <c r="C525" i="19" s="1"/>
  <c r="C526" i="19" s="1" a="1"/>
  <c r="C526" i="19" s="1"/>
  <c r="C527" i="19" s="1" a="1"/>
  <c r="C527" i="19" s="1"/>
  <c r="C528" i="19" s="1" a="1"/>
  <c r="C528" i="19" s="1"/>
  <c r="C529" i="19" s="1" a="1"/>
  <c r="C529" i="19" s="1"/>
  <c r="C530" i="19" s="1" a="1"/>
  <c r="C530" i="19" s="1"/>
  <c r="C531" i="19" s="1" a="1"/>
  <c r="C531" i="19" s="1"/>
  <c r="C532" i="19" s="1" a="1"/>
  <c r="C532" i="19" s="1"/>
  <c r="C533" i="19" s="1" a="1"/>
  <c r="C533" i="19" s="1"/>
  <c r="C534" i="19" s="1" a="1"/>
  <c r="C534" i="19" s="1"/>
  <c r="C535" i="19" s="1" a="1"/>
  <c r="C535" i="19" s="1"/>
  <c r="C536" i="19" s="1" a="1"/>
  <c r="C536" i="19" s="1"/>
  <c r="C537" i="19" s="1" a="1"/>
  <c r="C537" i="19" s="1"/>
  <c r="C538" i="19" s="1" a="1"/>
  <c r="C538" i="19" s="1"/>
  <c r="C539" i="19" s="1" a="1"/>
  <c r="C539" i="19" s="1"/>
  <c r="C540" i="19" s="1" a="1"/>
  <c r="C540" i="19" s="1"/>
  <c r="C541" i="19" s="1" a="1"/>
  <c r="C541" i="19" s="1"/>
  <c r="C542" i="19" s="1" a="1"/>
  <c r="C542" i="19" s="1"/>
  <c r="C543" i="19" s="1" a="1"/>
  <c r="C543" i="19" s="1"/>
  <c r="C544" i="19" s="1" a="1"/>
  <c r="C544" i="19" s="1"/>
  <c r="C545" i="19" s="1" a="1"/>
  <c r="C545" i="19" s="1"/>
  <c r="C546" i="19" s="1" a="1"/>
  <c r="C546" i="19" s="1"/>
  <c r="C547" i="19" s="1" a="1"/>
  <c r="C547" i="19" s="1"/>
  <c r="C548" i="19" s="1" a="1"/>
  <c r="C548" i="19" s="1"/>
  <c r="C549" i="19" s="1" a="1"/>
  <c r="C549" i="19" s="1"/>
  <c r="C550" i="19" s="1" a="1"/>
  <c r="C550" i="19" s="1"/>
  <c r="C551" i="19" s="1" a="1"/>
  <c r="C551" i="19" s="1"/>
  <c r="C552" i="19" s="1" a="1"/>
  <c r="C552" i="19" s="1"/>
  <c r="C553" i="19" s="1" a="1"/>
  <c r="C553" i="19" s="1"/>
  <c r="C554" i="19" s="1" a="1"/>
  <c r="C554" i="19" s="1"/>
  <c r="C555" i="19" s="1" a="1"/>
  <c r="C555" i="19" s="1"/>
  <c r="C556" i="19" s="1" a="1"/>
  <c r="C556" i="19" s="1"/>
  <c r="C557" i="19" s="1" a="1"/>
  <c r="C557" i="19" s="1"/>
  <c r="C558" i="19" s="1" a="1"/>
  <c r="C558" i="19" s="1"/>
  <c r="C559" i="19" s="1" a="1"/>
  <c r="C559" i="19" s="1"/>
  <c r="C560" i="19" s="1" a="1"/>
  <c r="C560" i="19" s="1"/>
  <c r="C561" i="19" s="1" a="1"/>
  <c r="C561" i="19" s="1"/>
  <c r="C562" i="19" s="1" a="1"/>
  <c r="C562" i="19" s="1"/>
  <c r="C563" i="19" s="1" a="1"/>
  <c r="C563" i="19" s="1"/>
  <c r="C564" i="19" s="1" a="1"/>
  <c r="C564" i="19" s="1"/>
  <c r="C565" i="19" s="1" a="1"/>
  <c r="C565" i="19" s="1"/>
  <c r="C566" i="19" s="1" a="1"/>
  <c r="C566" i="19" s="1"/>
  <c r="C567" i="19" s="1" a="1"/>
  <c r="C567" i="19" s="1"/>
  <c r="C568" i="19" s="1" a="1"/>
  <c r="C568" i="19" s="1"/>
  <c r="C569" i="19" s="1" a="1"/>
  <c r="C569" i="19" s="1"/>
  <c r="C570" i="19" s="1" a="1"/>
  <c r="C570" i="19" s="1"/>
  <c r="C571" i="19" s="1" a="1"/>
  <c r="C571" i="19" s="1"/>
  <c r="C572" i="19" s="1" a="1"/>
  <c r="C572" i="19" s="1"/>
  <c r="C573" i="19" s="1" a="1"/>
  <c r="C573" i="19" s="1"/>
  <c r="C574" i="19" s="1" a="1"/>
  <c r="C574" i="19" s="1"/>
  <c r="C575" i="19" s="1" a="1"/>
  <c r="C575" i="19" s="1"/>
  <c r="C576" i="19" s="1" a="1"/>
  <c r="C576" i="19" s="1"/>
  <c r="C577" i="19" s="1" a="1"/>
  <c r="C577" i="19" s="1"/>
  <c r="C578" i="19" s="1" a="1"/>
  <c r="C578" i="19" s="1"/>
  <c r="C579" i="19" s="1" a="1"/>
  <c r="C579" i="19" s="1"/>
  <c r="C580" i="19" s="1" a="1"/>
  <c r="C580" i="19" s="1"/>
  <c r="C581" i="19" s="1" a="1"/>
  <c r="C581" i="19" s="1"/>
  <c r="C582" i="19" s="1" a="1"/>
  <c r="C582" i="19" s="1"/>
  <c r="C583" i="19" s="1" a="1"/>
  <c r="C583" i="19" s="1"/>
  <c r="C584" i="19" s="1" a="1"/>
  <c r="C584" i="19" s="1"/>
  <c r="C585" i="19" s="1" a="1"/>
  <c r="C585" i="19" s="1"/>
  <c r="C586" i="19" s="1" a="1"/>
  <c r="C586" i="19" s="1"/>
  <c r="C587" i="19" s="1" a="1"/>
  <c r="C587" i="19" s="1"/>
  <c r="C588" i="19" s="1" a="1"/>
  <c r="C588" i="19" s="1"/>
  <c r="C589" i="19" s="1" a="1"/>
  <c r="C589" i="19" s="1"/>
  <c r="C590" i="19" s="1" a="1"/>
  <c r="C590" i="19" s="1"/>
  <c r="C591" i="19" s="1" a="1"/>
  <c r="C591" i="19" s="1"/>
  <c r="C592" i="19" s="1" a="1"/>
  <c r="C592" i="19" s="1"/>
  <c r="C593" i="19" s="1" a="1"/>
  <c r="C593" i="19" s="1"/>
  <c r="C594" i="19" s="1" a="1"/>
  <c r="C594" i="19" s="1"/>
  <c r="C595" i="19" s="1" a="1"/>
  <c r="C595" i="19" s="1"/>
  <c r="C596" i="19" s="1" a="1"/>
  <c r="C596" i="19" s="1"/>
  <c r="C597" i="19" s="1" a="1"/>
  <c r="C597" i="19" s="1"/>
  <c r="C598" i="19" s="1" a="1"/>
  <c r="C598" i="19" s="1"/>
  <c r="C599" i="19" s="1" a="1"/>
  <c r="C599" i="19" s="1"/>
  <c r="C600" i="19" s="1" a="1"/>
  <c r="C600" i="19" s="1"/>
  <c r="C601" i="19" s="1" a="1"/>
  <c r="C601" i="19" s="1"/>
  <c r="C602" i="19" s="1" a="1"/>
  <c r="C602" i="19" s="1"/>
  <c r="C603" i="19" s="1" a="1"/>
  <c r="C603" i="19" s="1"/>
  <c r="C604" i="19" s="1" a="1"/>
  <c r="C604" i="19" s="1"/>
  <c r="C605" i="19" s="1" a="1"/>
  <c r="C605" i="19" s="1"/>
  <c r="C606" i="19" s="1" a="1"/>
  <c r="C606" i="19" s="1"/>
  <c r="C607" i="19" s="1" a="1"/>
  <c r="C607" i="19" s="1"/>
  <c r="C608" i="19" s="1" a="1"/>
  <c r="C608" i="19" s="1"/>
  <c r="C609" i="19" s="1" a="1"/>
  <c r="C609" i="19" s="1"/>
  <c r="C610" i="19" s="1" a="1"/>
  <c r="C610" i="19" s="1"/>
  <c r="C611" i="19" s="1" a="1"/>
  <c r="C611" i="19" s="1"/>
  <c r="C612" i="19" s="1" a="1"/>
  <c r="C612" i="19" s="1"/>
  <c r="C613" i="19" s="1" a="1"/>
  <c r="C613" i="19" s="1"/>
  <c r="C614" i="19" s="1" a="1"/>
  <c r="C614" i="19" s="1"/>
  <c r="C615" i="19" s="1" a="1"/>
  <c r="C615" i="19" s="1"/>
  <c r="C616" i="19" s="1" a="1"/>
  <c r="C616" i="19" s="1"/>
  <c r="C617" i="19" s="1" a="1"/>
  <c r="C617" i="19" s="1"/>
  <c r="C618" i="19" s="1" a="1"/>
  <c r="C618" i="19" s="1"/>
  <c r="C619" i="19" s="1" a="1"/>
  <c r="C619" i="19" s="1"/>
  <c r="C620" i="19" s="1" a="1"/>
  <c r="C620" i="19" s="1"/>
  <c r="C621" i="19" s="1" a="1"/>
  <c r="C621" i="19" s="1"/>
  <c r="C622" i="19" s="1" a="1"/>
  <c r="C622" i="19" s="1"/>
  <c r="C623" i="19" s="1" a="1"/>
  <c r="C623" i="19" s="1"/>
  <c r="C624" i="19" s="1" a="1"/>
  <c r="C624" i="19" s="1"/>
  <c r="C625" i="19" s="1" a="1"/>
  <c r="C625" i="19" s="1"/>
  <c r="C626" i="19" s="1" a="1"/>
  <c r="C626" i="19" s="1"/>
  <c r="C627" i="19" s="1" a="1"/>
  <c r="C627" i="19" s="1"/>
  <c r="C628" i="19" s="1" a="1"/>
  <c r="C628" i="19" s="1"/>
  <c r="C629" i="19" s="1" a="1"/>
  <c r="C629" i="19" s="1"/>
  <c r="C630" i="19" s="1" a="1"/>
  <c r="C630" i="19" s="1"/>
  <c r="C631" i="19" s="1" a="1"/>
  <c r="C631" i="19" s="1"/>
  <c r="C632" i="19" s="1" a="1"/>
  <c r="C632" i="19" s="1"/>
  <c r="C633" i="19" s="1" a="1"/>
  <c r="C633" i="19" s="1"/>
  <c r="C634" i="19" s="1" a="1"/>
  <c r="C634" i="19" s="1"/>
  <c r="C635" i="19" s="1" a="1"/>
  <c r="C635" i="19" s="1"/>
  <c r="C636" i="19" s="1" a="1"/>
  <c r="C636" i="19" s="1"/>
  <c r="C637" i="19" s="1" a="1"/>
  <c r="C637" i="19" s="1"/>
  <c r="C638" i="19" s="1" a="1"/>
  <c r="C638" i="19" s="1"/>
  <c r="C639" i="19" s="1" a="1"/>
  <c r="C639" i="19" s="1"/>
  <c r="C640" i="19" s="1" a="1"/>
  <c r="C640" i="19" s="1"/>
  <c r="C641" i="19" s="1" a="1"/>
  <c r="C641" i="19" s="1"/>
  <c r="C642" i="19" s="1" a="1"/>
  <c r="C642" i="19" s="1"/>
  <c r="C643" i="19" s="1" a="1"/>
  <c r="C643" i="19" s="1"/>
  <c r="C644" i="19" s="1" a="1"/>
  <c r="C644" i="19" s="1"/>
  <c r="C645" i="19" s="1" a="1"/>
  <c r="C645" i="19" s="1"/>
  <c r="C646" i="19" s="1" a="1"/>
  <c r="C646" i="19" s="1"/>
  <c r="C647" i="19" s="1" a="1"/>
  <c r="C647" i="19" s="1"/>
  <c r="C648" i="19" s="1" a="1"/>
  <c r="C648" i="19" s="1"/>
  <c r="C649" i="19" s="1" a="1"/>
  <c r="C649" i="19" s="1"/>
  <c r="C650" i="19" s="1" a="1"/>
  <c r="C650" i="19" s="1"/>
  <c r="C651" i="19" s="1" a="1"/>
  <c r="C651" i="19" s="1"/>
  <c r="C652" i="19" s="1" a="1"/>
  <c r="C652" i="19" s="1"/>
  <c r="C653" i="19" s="1" a="1"/>
  <c r="C653" i="19" s="1"/>
  <c r="C654" i="19" s="1" a="1"/>
  <c r="C654" i="19" s="1"/>
  <c r="C655" i="19" s="1" a="1"/>
  <c r="C655" i="19" s="1"/>
  <c r="C656" i="19" s="1" a="1"/>
  <c r="C656" i="19" s="1"/>
  <c r="C657" i="19" s="1" a="1"/>
  <c r="C657" i="19" s="1"/>
  <c r="C658" i="19" s="1" a="1"/>
  <c r="C658" i="19" s="1"/>
  <c r="C659" i="19" s="1" a="1"/>
  <c r="C659" i="19" s="1"/>
  <c r="C660" i="19" s="1" a="1"/>
  <c r="C660" i="19" s="1"/>
  <c r="C661" i="19" s="1" a="1"/>
  <c r="C661" i="19" s="1"/>
  <c r="C662" i="19" s="1" a="1"/>
  <c r="C662" i="19" s="1"/>
  <c r="C663" i="19" s="1" a="1"/>
  <c r="C663" i="19" s="1"/>
  <c r="C664" i="19" s="1" a="1"/>
  <c r="C664" i="19" s="1"/>
  <c r="C665" i="19" s="1" a="1"/>
  <c r="C665" i="19" s="1"/>
  <c r="C666" i="19" s="1" a="1"/>
  <c r="C666" i="19" s="1"/>
  <c r="C667" i="19" s="1" a="1"/>
  <c r="C667" i="19" s="1"/>
  <c r="C668" i="19" s="1" a="1"/>
  <c r="C668" i="19" s="1"/>
  <c r="C669" i="19" s="1" a="1"/>
  <c r="C669" i="19" s="1"/>
  <c r="C670" i="19" s="1" a="1"/>
  <c r="C670" i="19" s="1"/>
  <c r="C671" i="19" s="1" a="1"/>
  <c r="C671" i="19" s="1"/>
  <c r="C672" i="19" s="1" a="1"/>
  <c r="C672" i="19" s="1"/>
  <c r="C673" i="19" s="1" a="1"/>
  <c r="C673" i="19" s="1"/>
  <c r="C674" i="19" s="1" a="1"/>
  <c r="C674" i="19" s="1"/>
  <c r="C675" i="19" s="1" a="1"/>
  <c r="C675" i="19" s="1"/>
  <c r="C676" i="19" s="1" a="1"/>
  <c r="C676" i="19" s="1"/>
  <c r="C677" i="19" s="1" a="1"/>
  <c r="C677" i="19" s="1"/>
  <c r="C678" i="19" s="1" a="1"/>
  <c r="C678" i="19" s="1"/>
  <c r="C679" i="19" s="1" a="1"/>
  <c r="C679" i="19" s="1"/>
  <c r="C680" i="19" s="1" a="1"/>
  <c r="C680" i="19" s="1"/>
  <c r="C681" i="19" s="1" a="1"/>
  <c r="C681" i="19" s="1"/>
  <c r="C682" i="19" s="1" a="1"/>
  <c r="C682" i="19" s="1"/>
  <c r="C683" i="19" s="1" a="1"/>
  <c r="C683" i="19" s="1"/>
  <c r="C684" i="19" s="1" a="1"/>
  <c r="C684" i="19" s="1"/>
  <c r="C685" i="19" s="1" a="1"/>
  <c r="C685" i="19" s="1"/>
  <c r="C686" i="19" s="1" a="1"/>
  <c r="C686" i="19" s="1"/>
  <c r="C687" i="19" s="1" a="1"/>
  <c r="C687" i="19" s="1"/>
  <c r="C688" i="19" s="1" a="1"/>
  <c r="C688" i="19" s="1"/>
  <c r="C689" i="19" s="1" a="1"/>
  <c r="C689" i="19" s="1"/>
  <c r="C690" i="19" s="1" a="1"/>
  <c r="C690" i="19" s="1"/>
  <c r="C691" i="19" s="1" a="1"/>
  <c r="C691" i="19" s="1"/>
  <c r="C692" i="19" s="1" a="1"/>
  <c r="C692" i="19" s="1"/>
  <c r="C693" i="19" s="1" a="1"/>
  <c r="C693" i="19" s="1"/>
  <c r="C694" i="19" s="1" a="1"/>
  <c r="C694" i="19" s="1"/>
  <c r="C695" i="19" s="1" a="1"/>
  <c r="C695" i="19" s="1"/>
  <c r="C696" i="19" s="1" a="1"/>
  <c r="C696" i="19" s="1"/>
  <c r="C697" i="19" s="1" a="1"/>
  <c r="C697" i="19" s="1"/>
  <c r="C698" i="19" s="1" a="1"/>
  <c r="C698" i="19" s="1"/>
  <c r="C699" i="19" s="1" a="1"/>
  <c r="C699" i="19" s="1"/>
  <c r="C700" i="19" s="1" a="1"/>
  <c r="C700" i="19" s="1"/>
  <c r="C701" i="19" s="1" a="1"/>
  <c r="C701" i="19" s="1"/>
  <c r="C702" i="19" s="1" a="1"/>
  <c r="C702" i="19" s="1"/>
  <c r="C703" i="19" s="1" a="1"/>
  <c r="C703" i="19" s="1"/>
  <c r="C704" i="19" s="1" a="1"/>
  <c r="C704" i="19" s="1"/>
  <c r="C705" i="19" s="1" a="1"/>
  <c r="C705" i="19" s="1"/>
  <c r="C706" i="19" s="1" a="1"/>
  <c r="C706" i="19" s="1"/>
  <c r="C707" i="19" s="1" a="1"/>
  <c r="C707" i="19" s="1"/>
  <c r="C708" i="19" s="1" a="1"/>
  <c r="C708" i="19" s="1"/>
  <c r="C709" i="19" s="1" a="1"/>
  <c r="C709" i="19" s="1"/>
  <c r="C710" i="19" s="1" a="1"/>
  <c r="C710" i="19" s="1"/>
  <c r="C711" i="19" s="1" a="1"/>
  <c r="C711" i="19" s="1"/>
  <c r="C712" i="19" s="1" a="1"/>
  <c r="C712" i="19" s="1"/>
  <c r="C713" i="19" s="1" a="1"/>
  <c r="C713" i="19" s="1"/>
  <c r="C714" i="19" s="1" a="1"/>
  <c r="C714" i="19" s="1"/>
  <c r="C715" i="19" s="1" a="1"/>
  <c r="C715" i="19" s="1"/>
  <c r="C716" i="19" s="1" a="1"/>
  <c r="C716" i="19" s="1"/>
  <c r="C717" i="19" s="1" a="1"/>
  <c r="C717" i="19" s="1"/>
  <c r="C718" i="19" s="1" a="1"/>
  <c r="C718" i="19" s="1"/>
  <c r="C719" i="19" s="1" a="1"/>
  <c r="C719" i="19" s="1"/>
  <c r="C720" i="19" s="1" a="1"/>
  <c r="C720" i="19" s="1"/>
  <c r="C721" i="19" s="1" a="1"/>
  <c r="C721" i="19" s="1"/>
  <c r="C722" i="19" s="1" a="1"/>
  <c r="C722" i="19" s="1"/>
  <c r="C723" i="19" s="1" a="1"/>
  <c r="C723" i="19" s="1"/>
  <c r="C724" i="19" s="1" a="1"/>
  <c r="C724" i="19" s="1"/>
  <c r="C725" i="19" s="1" a="1"/>
  <c r="C725" i="19" s="1"/>
  <c r="C726" i="19" s="1" a="1"/>
  <c r="C726" i="19" s="1"/>
  <c r="C727" i="19" s="1" a="1"/>
  <c r="C727" i="19" s="1"/>
  <c r="C728" i="19" s="1" a="1"/>
  <c r="C728" i="19" s="1"/>
  <c r="C729" i="19" s="1" a="1"/>
  <c r="C729" i="19" s="1"/>
  <c r="C730" i="19" s="1" a="1"/>
  <c r="C730" i="19" s="1"/>
  <c r="C731" i="19" s="1" a="1"/>
  <c r="C731" i="19" s="1"/>
  <c r="C732" i="19" s="1" a="1"/>
  <c r="C732" i="19" s="1"/>
  <c r="C733" i="19" s="1" a="1"/>
  <c r="C733" i="19" s="1"/>
  <c r="C734" i="19" s="1" a="1"/>
  <c r="C734" i="19" s="1"/>
  <c r="C735" i="19" s="1" a="1"/>
  <c r="C735" i="19" s="1"/>
  <c r="C736" i="19" s="1" a="1"/>
  <c r="C736" i="19" s="1"/>
  <c r="C737" i="19" s="1" a="1"/>
  <c r="C737" i="19" s="1"/>
  <c r="C738" i="19" s="1" a="1"/>
  <c r="C738" i="19" s="1"/>
  <c r="C739" i="19" s="1" a="1"/>
  <c r="C739" i="19" s="1"/>
  <c r="C740" i="19" s="1" a="1"/>
  <c r="C740" i="19" s="1"/>
  <c r="C741" i="19" s="1" a="1"/>
  <c r="C741" i="19" s="1"/>
  <c r="C742" i="19" s="1" a="1"/>
  <c r="C742" i="19" s="1"/>
  <c r="C743" i="19" s="1" a="1"/>
  <c r="C743" i="19" s="1"/>
  <c r="C744" i="19" s="1" a="1"/>
  <c r="C744" i="19" s="1"/>
  <c r="C745" i="19" s="1" a="1"/>
  <c r="C745" i="19" s="1"/>
  <c r="C746" i="19" s="1" a="1"/>
  <c r="C746" i="19" s="1"/>
  <c r="C747" i="19" s="1" a="1"/>
  <c r="C747" i="19" s="1"/>
  <c r="C748" i="19" s="1" a="1"/>
  <c r="C748" i="19" s="1"/>
  <c r="C749" i="19" s="1" a="1"/>
  <c r="C749" i="19" s="1"/>
  <c r="C750" i="19" s="1" a="1"/>
  <c r="C750" i="19" s="1"/>
  <c r="C751" i="19" s="1" a="1"/>
  <c r="C751" i="19" s="1"/>
  <c r="C752" i="19" s="1" a="1"/>
  <c r="C752" i="19" s="1"/>
  <c r="C753" i="19" s="1" a="1"/>
  <c r="C753" i="19" s="1"/>
  <c r="C754" i="19" s="1" a="1"/>
  <c r="C754" i="19" s="1"/>
  <c r="C755" i="19" s="1" a="1"/>
  <c r="C755" i="19" s="1"/>
  <c r="C756" i="19" s="1" a="1"/>
  <c r="C756" i="19" s="1"/>
  <c r="C757" i="19" s="1" a="1"/>
  <c r="C757" i="19" s="1"/>
  <c r="C758" i="19" s="1" a="1"/>
  <c r="C758" i="19" s="1"/>
  <c r="C759" i="19" s="1" a="1"/>
  <c r="C759" i="19" s="1"/>
  <c r="C760" i="19" s="1" a="1"/>
  <c r="C760" i="19" s="1"/>
  <c r="C761" i="19" s="1" a="1"/>
  <c r="C761" i="19" s="1"/>
  <c r="C762" i="19" s="1" a="1"/>
  <c r="C762" i="19" s="1"/>
  <c r="C763" i="19" s="1" a="1"/>
  <c r="C763" i="19" s="1"/>
  <c r="C764" i="19" s="1" a="1"/>
  <c r="C764" i="19" s="1"/>
  <c r="C765" i="19" s="1" a="1"/>
  <c r="C765" i="19" s="1"/>
  <c r="C766" i="19" s="1" a="1"/>
  <c r="C766" i="19" s="1"/>
  <c r="C767" i="19" s="1" a="1"/>
  <c r="C767" i="19" s="1"/>
  <c r="C768" i="19" s="1" a="1"/>
  <c r="C768" i="19" s="1"/>
  <c r="C769" i="19" s="1" a="1"/>
  <c r="C769" i="19" s="1"/>
  <c r="C770" i="19" s="1" a="1"/>
  <c r="C770" i="19" s="1"/>
  <c r="C771" i="19" s="1" a="1"/>
  <c r="C771" i="19" s="1"/>
  <c r="C772" i="19" s="1" a="1"/>
  <c r="C772" i="19" s="1"/>
  <c r="C773" i="19" s="1" a="1"/>
  <c r="C773" i="19" s="1"/>
  <c r="C774" i="19" s="1" a="1"/>
  <c r="C774" i="19" s="1"/>
  <c r="C775" i="19" s="1" a="1"/>
  <c r="C775" i="19" s="1"/>
  <c r="C776" i="19" s="1" a="1"/>
  <c r="C776" i="19" s="1"/>
  <c r="M201" i="9"/>
  <c r="C143" i="20"/>
  <c r="D142" i="20"/>
  <c r="D212" i="5"/>
  <c r="C440" i="6"/>
  <c r="C446" i="6"/>
  <c r="C200" i="6"/>
  <c r="C254" i="6"/>
  <c r="C194" i="6"/>
  <c r="C380" i="6"/>
  <c r="C482" i="6"/>
  <c r="C524" i="6"/>
  <c r="D158" i="5"/>
  <c r="C458" i="6"/>
  <c r="D86" i="5"/>
  <c r="D146" i="5"/>
  <c r="D68" i="5"/>
  <c r="D164" i="5"/>
  <c r="C530" i="6"/>
  <c r="C488" i="6"/>
  <c r="C302" i="6"/>
  <c r="C158" i="6"/>
  <c r="C548" i="6"/>
  <c r="C362" i="6"/>
  <c r="C146" i="6"/>
  <c r="C182" i="6"/>
  <c r="C434" i="6"/>
  <c r="D74" i="5"/>
  <c r="D224" i="5"/>
  <c r="C572" i="6"/>
  <c r="K224" i="9"/>
  <c r="L223" i="9"/>
  <c r="Y524" i="9"/>
  <c r="Z523" i="9"/>
  <c r="Y445" i="9"/>
  <c r="Z444" i="9"/>
  <c r="F14" i="16" a="1"/>
  <c r="F14" i="16" s="1"/>
  <c r="F15" i="16" s="1" a="1"/>
  <c r="F15" i="16" s="1"/>
  <c r="F16" i="16" s="1" a="1"/>
  <c r="F16" i="16" s="1"/>
  <c r="F17" i="16" s="1" a="1"/>
  <c r="F17" i="16" s="1"/>
  <c r="F18" i="16" s="1" a="1"/>
  <c r="F18" i="16" s="1"/>
  <c r="F19" i="16" s="1" a="1"/>
  <c r="F19" i="16" s="1"/>
  <c r="F20" i="16" s="1" a="1"/>
  <c r="F20" i="16" s="1"/>
  <c r="F21" i="16" s="1" a="1"/>
  <c r="F21" i="16" s="1"/>
  <c r="F22" i="16" s="1" a="1"/>
  <c r="F22" i="16" s="1"/>
  <c r="F23" i="16" s="1" a="1"/>
  <c r="F23" i="16" s="1"/>
  <c r="F24" i="16" s="1" a="1"/>
  <c r="F24" i="16" s="1"/>
  <c r="F25" i="16" s="1" a="1"/>
  <c r="F25" i="16" s="1"/>
  <c r="F26" i="16" s="1" a="1"/>
  <c r="F26" i="16" s="1"/>
  <c r="F27" i="16" s="1" a="1"/>
  <c r="F27" i="16" s="1"/>
  <c r="F28" i="16" s="1" a="1"/>
  <c r="F28" i="16" s="1"/>
  <c r="F200" i="9" a="1"/>
  <c r="F200" i="9" s="1"/>
  <c r="E200" i="9" a="1"/>
  <c r="E200" i="9" s="1"/>
  <c r="I200" i="9" a="1"/>
  <c r="I200" i="9" s="1"/>
  <c r="G200" i="9" a="1"/>
  <c r="G200" i="9" s="1"/>
  <c r="J200" i="9" a="1"/>
  <c r="J200" i="9" s="1"/>
  <c r="H200" i="9" a="1"/>
  <c r="H200" i="9" s="1"/>
  <c r="P222" i="9" a="1"/>
  <c r="P222" i="9" s="1"/>
  <c r="C222" i="9" a="1"/>
  <c r="C222" i="9" s="1"/>
  <c r="D222" i="9" a="1"/>
  <c r="D222" i="9" s="1"/>
  <c r="Z345" i="9"/>
  <c r="Y346" i="9"/>
  <c r="Z346" i="9" s="1"/>
  <c r="V422" i="9" l="1" a="1"/>
  <c r="V422" i="9" s="1"/>
  <c r="J422" i="9" a="1"/>
  <c r="J422" i="9" s="1"/>
  <c r="I52" i="9" a="1"/>
  <c r="I52" i="9" s="1"/>
  <c r="G52" i="9" a="1"/>
  <c r="G52" i="9" s="1"/>
  <c r="E52" i="9" a="1"/>
  <c r="E52" i="9" s="1"/>
  <c r="F52" i="9" a="1"/>
  <c r="F52" i="9" s="1"/>
  <c r="H52" i="9" a="1"/>
  <c r="H52" i="9" s="1"/>
  <c r="J52" i="9" a="1"/>
  <c r="J52" i="9" s="1"/>
  <c r="C64" i="9" a="1"/>
  <c r="C64" i="9" s="1"/>
  <c r="D64" i="9" a="1"/>
  <c r="D64" i="9" s="1"/>
  <c r="P64" i="9" a="1"/>
  <c r="P64" i="9" s="1"/>
  <c r="L65" i="9"/>
  <c r="K66" i="9"/>
  <c r="E62" i="9" a="1"/>
  <c r="E62" i="9" s="1"/>
  <c r="H62" i="9" a="1"/>
  <c r="H62" i="9" s="1"/>
  <c r="F62" i="9" a="1"/>
  <c r="F62" i="9" s="1"/>
  <c r="G62" i="9" a="1"/>
  <c r="G62" i="9" s="1"/>
  <c r="I62" i="9" a="1"/>
  <c r="I62" i="9" s="1"/>
  <c r="J62" i="9" a="1"/>
  <c r="J62" i="9" s="1"/>
  <c r="L55" i="9"/>
  <c r="K56" i="9"/>
  <c r="C54" i="9" a="1"/>
  <c r="C54" i="9" s="1"/>
  <c r="P54" i="9" a="1"/>
  <c r="P54" i="9" s="1"/>
  <c r="D54" i="9" a="1"/>
  <c r="D54" i="9" s="1"/>
  <c r="I51" i="9" a="1"/>
  <c r="I51" i="9" s="1"/>
  <c r="E51" i="9" a="1"/>
  <c r="E51" i="9" s="1"/>
  <c r="J51" i="9" a="1"/>
  <c r="J51" i="9" s="1"/>
  <c r="H51" i="9" a="1"/>
  <c r="H51" i="9" s="1"/>
  <c r="F51" i="9" a="1"/>
  <c r="F51" i="9" s="1"/>
  <c r="G51" i="9" a="1"/>
  <c r="G51" i="9" s="1"/>
  <c r="I53" i="9" a="1"/>
  <c r="I53" i="9" s="1"/>
  <c r="E53" i="9" a="1"/>
  <c r="E53" i="9" s="1"/>
  <c r="G53" i="9" a="1"/>
  <c r="G53" i="9" s="1"/>
  <c r="H53" i="9" a="1"/>
  <c r="H53" i="9" s="1"/>
  <c r="J53" i="9" a="1"/>
  <c r="J53" i="9" s="1"/>
  <c r="F53" i="9" a="1"/>
  <c r="F53" i="9" s="1"/>
  <c r="H63" i="9" a="1"/>
  <c r="H63" i="9" s="1"/>
  <c r="G63" i="9" a="1"/>
  <c r="G63" i="9" s="1"/>
  <c r="I63" i="9" a="1"/>
  <c r="I63" i="9" s="1"/>
  <c r="E63" i="9" a="1"/>
  <c r="E63" i="9" s="1"/>
  <c r="J63" i="9" a="1"/>
  <c r="J63" i="9" s="1"/>
  <c r="F63" i="9" a="1"/>
  <c r="F63" i="9" s="1"/>
  <c r="D51" i="5"/>
  <c r="C459" i="6"/>
  <c r="C183" i="6"/>
  <c r="C267" i="6"/>
  <c r="C327" i="6"/>
  <c r="C375" i="6"/>
  <c r="C147" i="6"/>
  <c r="C339" i="6"/>
  <c r="C165" i="6"/>
  <c r="C501" i="6"/>
  <c r="C531" i="6"/>
  <c r="C525" i="6"/>
  <c r="D129" i="5"/>
  <c r="C411" i="6"/>
  <c r="D57" i="5"/>
  <c r="D189" i="5"/>
  <c r="C207" i="6"/>
  <c r="C213" i="6"/>
  <c r="C303" i="6"/>
  <c r="C495" i="6"/>
  <c r="C291" i="6"/>
  <c r="C405" i="6"/>
  <c r="D225" i="5"/>
  <c r="D183" i="5"/>
  <c r="C243" i="6"/>
  <c r="D195" i="5"/>
  <c r="D153" i="5"/>
  <c r="C123" i="6"/>
  <c r="C321" i="6"/>
  <c r="C141" i="6"/>
  <c r="C567" i="6"/>
  <c r="C447" i="6"/>
  <c r="C471" i="6"/>
  <c r="C195" i="6"/>
  <c r="D141" i="5"/>
  <c r="C429" i="6"/>
  <c r="C561" i="6"/>
  <c r="C171" i="6"/>
  <c r="C537" i="6"/>
  <c r="C507" i="6"/>
  <c r="C363" i="6"/>
  <c r="C189" i="6"/>
  <c r="C177" i="6"/>
  <c r="D93" i="5"/>
  <c r="C519" i="6"/>
  <c r="C351" i="6"/>
  <c r="C573" i="6"/>
  <c r="D87" i="5"/>
  <c r="C465" i="6"/>
  <c r="D177" i="5"/>
  <c r="C315" i="6"/>
  <c r="C279" i="6"/>
  <c r="D117" i="5"/>
  <c r="C555" i="6"/>
  <c r="C441" i="6"/>
  <c r="C435" i="6"/>
  <c r="D159" i="5"/>
  <c r="C333" i="6"/>
  <c r="C273" i="6"/>
  <c r="C369" i="6"/>
  <c r="C543" i="6"/>
  <c r="C153" i="6"/>
  <c r="C399" i="6"/>
  <c r="C297" i="6"/>
  <c r="C255" i="6"/>
  <c r="C105" i="6"/>
  <c r="C159" i="6"/>
  <c r="C477" i="6"/>
  <c r="D63" i="5"/>
  <c r="C453" i="6"/>
  <c r="C117" i="6"/>
  <c r="C231" i="6"/>
  <c r="D213" i="5"/>
  <c r="D219" i="5"/>
  <c r="C393" i="6"/>
  <c r="D207" i="5"/>
  <c r="C483" i="6"/>
  <c r="D69" i="5"/>
  <c r="D105" i="5"/>
  <c r="C261" i="6"/>
  <c r="C129" i="6"/>
  <c r="C345" i="6"/>
  <c r="C99" i="6"/>
  <c r="D81" i="5"/>
  <c r="C111" i="6"/>
  <c r="D75" i="5"/>
  <c r="C489" i="6"/>
  <c r="C357" i="6"/>
  <c r="D123" i="5"/>
  <c r="C285" i="6"/>
  <c r="C135" i="6"/>
  <c r="D165" i="5"/>
  <c r="D111" i="5"/>
  <c r="C309" i="6"/>
  <c r="D99" i="5"/>
  <c r="C387" i="6"/>
  <c r="C381" i="6"/>
  <c r="C249" i="6"/>
  <c r="C219" i="6"/>
  <c r="C549" i="6"/>
  <c r="C417" i="6"/>
  <c r="C423" i="6"/>
  <c r="D135" i="5"/>
  <c r="D147" i="5"/>
  <c r="D201" i="5"/>
  <c r="C201" i="6"/>
  <c r="C237" i="6"/>
  <c r="D171" i="5"/>
  <c r="C225" i="6"/>
  <c r="J410" i="9" a="1"/>
  <c r="J410" i="9" s="1"/>
  <c r="F410" i="9" a="1"/>
  <c r="F410" i="9" s="1"/>
  <c r="G410" i="9" s="1"/>
  <c r="V410" i="9" a="1"/>
  <c r="V410" i="9" s="1"/>
  <c r="Y414" i="9"/>
  <c r="Z413" i="9"/>
  <c r="F232" i="9" a="1"/>
  <c r="F232" i="9" s="1"/>
  <c r="I232" i="9" a="1"/>
  <c r="I232" i="9" s="1"/>
  <c r="G232" i="9" a="1"/>
  <c r="G232" i="9" s="1"/>
  <c r="J232" i="9" a="1"/>
  <c r="J232" i="9" s="1"/>
  <c r="E232" i="9" a="1"/>
  <c r="E232" i="9" s="1"/>
  <c r="H232" i="9" a="1"/>
  <c r="H232" i="9" s="1"/>
  <c r="D233" i="9" a="1"/>
  <c r="D233" i="9" s="1"/>
  <c r="P233" i="9" a="1"/>
  <c r="P233" i="9" s="1"/>
  <c r="C233" i="9" a="1"/>
  <c r="C233" i="9" s="1"/>
  <c r="M233" i="9" s="1"/>
  <c r="L234" i="9"/>
  <c r="K235" i="9"/>
  <c r="L224" i="9"/>
  <c r="K225" i="9"/>
  <c r="I201" i="9" a="1"/>
  <c r="I201" i="9" s="1"/>
  <c r="J201" i="9" a="1"/>
  <c r="J201" i="9" s="1"/>
  <c r="H201" i="9" a="1"/>
  <c r="H201" i="9" s="1"/>
  <c r="G201" i="9" a="1"/>
  <c r="G201" i="9" s="1"/>
  <c r="E201" i="9" a="1"/>
  <c r="E201" i="9" s="1"/>
  <c r="F201" i="9" a="1"/>
  <c r="F201" i="9" s="1"/>
  <c r="G442" i="9"/>
  <c r="C777" i="19" a="1"/>
  <c r="C777" i="19" s="1"/>
  <c r="C778" i="19" s="1" a="1"/>
  <c r="C778" i="19" s="1"/>
  <c r="C779" i="19" s="1" a="1"/>
  <c r="C779" i="19" s="1"/>
  <c r="C780" i="19" s="1" a="1"/>
  <c r="C780" i="19" s="1"/>
  <c r="C781" i="19" s="1" a="1"/>
  <c r="C781" i="19" s="1"/>
  <c r="C782" i="19" s="1" a="1"/>
  <c r="C782" i="19" s="1"/>
  <c r="C783" i="19" s="1" a="1"/>
  <c r="C783" i="19" s="1"/>
  <c r="C784" i="19" s="1" a="1"/>
  <c r="C784" i="19" s="1"/>
  <c r="C785" i="19" s="1" a="1"/>
  <c r="C785" i="19" s="1"/>
  <c r="C786" i="19" s="1" a="1"/>
  <c r="C786" i="19" s="1"/>
  <c r="C787" i="19" s="1" a="1"/>
  <c r="C787" i="19" s="1"/>
  <c r="C788" i="19" s="1" a="1"/>
  <c r="C788" i="19" s="1"/>
  <c r="C789" i="19" s="1" a="1"/>
  <c r="C789" i="19" s="1"/>
  <c r="C790" i="19" s="1" a="1"/>
  <c r="C790" i="19" s="1"/>
  <c r="C791" i="19" s="1" a="1"/>
  <c r="C791" i="19" s="1"/>
  <c r="C792" i="19" s="1" a="1"/>
  <c r="C792" i="19" s="1"/>
  <c r="C793" i="19" s="1" a="1"/>
  <c r="C793" i="19" s="1"/>
  <c r="C794" i="19" s="1" a="1"/>
  <c r="C794" i="19" s="1"/>
  <c r="C795" i="19" s="1" a="1"/>
  <c r="C795" i="19" s="1"/>
  <c r="C796" i="19" s="1" a="1"/>
  <c r="C796" i="19" s="1"/>
  <c r="C797" i="19" s="1" a="1"/>
  <c r="C797" i="19" s="1"/>
  <c r="C798" i="19" s="1" a="1"/>
  <c r="C798" i="19" s="1"/>
  <c r="C799" i="19" s="1" a="1"/>
  <c r="C799" i="19" s="1"/>
  <c r="C800" i="19" s="1" a="1"/>
  <c r="C800" i="19" s="1"/>
  <c r="C801" i="19" s="1" a="1"/>
  <c r="C801" i="19" s="1"/>
  <c r="C802" i="19" s="1" a="1"/>
  <c r="C802" i="19" s="1"/>
  <c r="C803" i="19" s="1" a="1"/>
  <c r="C803" i="19" s="1"/>
  <c r="C804" i="19" s="1" a="1"/>
  <c r="C804" i="19" s="1"/>
  <c r="C805" i="19" s="1" a="1"/>
  <c r="C805" i="19" s="1"/>
  <c r="C806" i="19" s="1" a="1"/>
  <c r="C806" i="19" s="1"/>
  <c r="C807" i="19" s="1" a="1"/>
  <c r="C807" i="19" s="1"/>
  <c r="C808" i="19" s="1" a="1"/>
  <c r="C808" i="19" s="1"/>
  <c r="C809" i="19" s="1" a="1"/>
  <c r="C809" i="19" s="1"/>
  <c r="C810" i="19" s="1" a="1"/>
  <c r="C810" i="19" s="1"/>
  <c r="C811" i="19" s="1" a="1"/>
  <c r="C811" i="19" s="1"/>
  <c r="C812" i="19" s="1" a="1"/>
  <c r="C812" i="19" s="1"/>
  <c r="Z425" i="9"/>
  <c r="Y426" i="9"/>
  <c r="Z426" i="9" s="1"/>
  <c r="I202" i="9" a="1"/>
  <c r="I202" i="9" s="1"/>
  <c r="G202" i="9" a="1"/>
  <c r="G202" i="9" s="1"/>
  <c r="E202" i="9" a="1"/>
  <c r="E202" i="9" s="1"/>
  <c r="F202" i="9" a="1"/>
  <c r="F202" i="9" s="1"/>
  <c r="H202" i="9" a="1"/>
  <c r="H202" i="9" s="1"/>
  <c r="J202" i="9" a="1"/>
  <c r="J202" i="9" s="1"/>
  <c r="C444" i="9" a="1"/>
  <c r="C444" i="9" s="1"/>
  <c r="D444" i="9" a="1"/>
  <c r="D444" i="9" s="1"/>
  <c r="AC444" i="9" a="1"/>
  <c r="AC444" i="9" s="1"/>
  <c r="M222" i="9"/>
  <c r="Z445" i="9"/>
  <c r="Y446" i="9"/>
  <c r="Z446" i="9" s="1"/>
  <c r="Z524" i="9"/>
  <c r="Y525" i="9"/>
  <c r="P243" i="9" a="1"/>
  <c r="P243" i="9" s="1"/>
  <c r="D243" i="9" a="1"/>
  <c r="D243" i="9" s="1"/>
  <c r="C243" i="9" a="1"/>
  <c r="C243" i="9" s="1"/>
  <c r="M242" i="9"/>
  <c r="L204" i="9"/>
  <c r="K205" i="9"/>
  <c r="B145" i="16" a="1"/>
  <c r="B145" i="16" s="1"/>
  <c r="B146" i="16" s="1" a="1"/>
  <c r="B146" i="16" s="1"/>
  <c r="B147" i="16" s="1" a="1"/>
  <c r="B147" i="16" s="1"/>
  <c r="B148" i="16" s="1" a="1"/>
  <c r="B148" i="16" s="1"/>
  <c r="B149" i="16" s="1" a="1"/>
  <c r="B149" i="16" s="1"/>
  <c r="B150" i="16" s="1" a="1"/>
  <c r="B150" i="16" s="1"/>
  <c r="B151" i="16" s="1" a="1"/>
  <c r="B151" i="16" s="1"/>
  <c r="B152" i="16" s="1" a="1"/>
  <c r="B152" i="16" s="1"/>
  <c r="B153" i="16" s="1" a="1"/>
  <c r="B153" i="16" s="1"/>
  <c r="B154" i="16" s="1" a="1"/>
  <c r="B154" i="16" s="1"/>
  <c r="B155" i="16" s="1" a="1"/>
  <c r="B155" i="16" s="1"/>
  <c r="B156" i="16" s="1" a="1"/>
  <c r="B156" i="16" s="1"/>
  <c r="B157" i="16" s="1" a="1"/>
  <c r="B157" i="16" s="1"/>
  <c r="B158" i="16" s="1" a="1"/>
  <c r="B158" i="16" s="1"/>
  <c r="B159" i="16" s="1" a="1"/>
  <c r="B159" i="16" s="1"/>
  <c r="B160" i="16" s="1" a="1"/>
  <c r="B160" i="16" s="1"/>
  <c r="B161" i="16" s="1" a="1"/>
  <c r="B161" i="16" s="1"/>
  <c r="B162" i="16" s="1" a="1"/>
  <c r="B162" i="16" s="1"/>
  <c r="B163" i="16" s="1" a="1"/>
  <c r="B163" i="16" s="1"/>
  <c r="B164" i="16" s="1" a="1"/>
  <c r="B164" i="16" s="1"/>
  <c r="B165" i="16" s="1" a="1"/>
  <c r="B165" i="16" s="1"/>
  <c r="X443" i="9"/>
  <c r="T44" i="1"/>
  <c r="N44" i="1"/>
  <c r="D223" i="9" a="1"/>
  <c r="D223" i="9" s="1"/>
  <c r="C223" i="9" a="1"/>
  <c r="C223" i="9" s="1"/>
  <c r="P223" i="9" a="1"/>
  <c r="P223" i="9" s="1"/>
  <c r="D143" i="20"/>
  <c r="C144" i="20"/>
  <c r="L244" i="9"/>
  <c r="K245" i="9"/>
  <c r="D203" i="9" a="1"/>
  <c r="D203" i="9" s="1"/>
  <c r="P203" i="9" a="1"/>
  <c r="P203" i="9" s="1"/>
  <c r="C203" i="9" a="1"/>
  <c r="C203" i="9" s="1"/>
  <c r="M54" i="9" l="1"/>
  <c r="M203" i="9"/>
  <c r="F203" i="9" s="1" a="1"/>
  <c r="F203" i="9" s="1"/>
  <c r="M243" i="9"/>
  <c r="F243" i="9" s="1" a="1"/>
  <c r="F243" i="9" s="1"/>
  <c r="M64" i="9"/>
  <c r="I64" i="9" s="1" a="1"/>
  <c r="I64" i="9" s="1"/>
  <c r="E54" i="9" a="1"/>
  <c r="E54" i="9" s="1"/>
  <c r="J54" i="9" a="1"/>
  <c r="J54" i="9" s="1"/>
  <c r="H54" i="9" a="1"/>
  <c r="H54" i="9" s="1"/>
  <c r="I54" i="9" a="1"/>
  <c r="I54" i="9" s="1"/>
  <c r="G54" i="9" a="1"/>
  <c r="G54" i="9" s="1"/>
  <c r="F54" i="9" a="1"/>
  <c r="F54" i="9" s="1"/>
  <c r="L56" i="9"/>
  <c r="K57" i="9"/>
  <c r="P55" i="9" a="1"/>
  <c r="P55" i="9" s="1"/>
  <c r="C55" i="9" a="1"/>
  <c r="C55" i="9" s="1"/>
  <c r="D55" i="9" a="1"/>
  <c r="D55" i="9" s="1"/>
  <c r="K67" i="9"/>
  <c r="L66" i="9"/>
  <c r="D65" i="9" a="1"/>
  <c r="D65" i="9" s="1"/>
  <c r="P65" i="9" a="1"/>
  <c r="P65" i="9" s="1"/>
  <c r="C65" i="9" a="1"/>
  <c r="C65" i="9" s="1"/>
  <c r="E233" i="9" a="1"/>
  <c r="E233" i="9" s="1"/>
  <c r="J233" i="9" a="1"/>
  <c r="J233" i="9" s="1"/>
  <c r="F233" i="9" a="1"/>
  <c r="F233" i="9" s="1"/>
  <c r="H233" i="9" a="1"/>
  <c r="H233" i="9" s="1"/>
  <c r="G233" i="9" a="1"/>
  <c r="G233" i="9" s="1"/>
  <c r="I233" i="9" a="1"/>
  <c r="I233" i="9" s="1"/>
  <c r="X444" i="9"/>
  <c r="F444" i="9" s="1" a="1"/>
  <c r="F444" i="9" s="1"/>
  <c r="P234" i="9" a="1"/>
  <c r="P234" i="9" s="1"/>
  <c r="C234" i="9" a="1"/>
  <c r="C234" i="9" s="1"/>
  <c r="D234" i="9" a="1"/>
  <c r="D234" i="9" s="1"/>
  <c r="L235" i="9"/>
  <c r="K236" i="9"/>
  <c r="Z414" i="9"/>
  <c r="Y415" i="9"/>
  <c r="H203" i="9" a="1"/>
  <c r="H203" i="9" s="1"/>
  <c r="J203" i="9" a="1"/>
  <c r="J203" i="9" s="1"/>
  <c r="G203" i="9" a="1"/>
  <c r="G203" i="9" s="1"/>
  <c r="E203" i="9" a="1"/>
  <c r="E203" i="9" s="1"/>
  <c r="C145" i="20"/>
  <c r="D144" i="20"/>
  <c r="C446" i="9" s="1" a="1"/>
  <c r="C446" i="9" s="1"/>
  <c r="D204" i="9" a="1"/>
  <c r="D204" i="9" s="1"/>
  <c r="C204" i="9" a="1"/>
  <c r="C204" i="9" s="1"/>
  <c r="P204" i="9" a="1"/>
  <c r="P204" i="9" s="1"/>
  <c r="E242" i="9" a="1"/>
  <c r="E242" i="9" s="1"/>
  <c r="G242" i="9" a="1"/>
  <c r="G242" i="9" s="1"/>
  <c r="J242" i="9" a="1"/>
  <c r="J242" i="9" s="1"/>
  <c r="F242" i="9" a="1"/>
  <c r="F242" i="9" s="1"/>
  <c r="H242" i="9" a="1"/>
  <c r="H242" i="9" s="1"/>
  <c r="L245" i="9"/>
  <c r="K246" i="9"/>
  <c r="D244" i="9" a="1"/>
  <c r="D244" i="9" s="1"/>
  <c r="P244" i="9" a="1"/>
  <c r="P244" i="9" s="1"/>
  <c r="C244" i="9" a="1"/>
  <c r="C244" i="9" s="1"/>
  <c r="M223" i="9"/>
  <c r="F443" i="9" a="1"/>
  <c r="F443" i="9" s="1"/>
  <c r="E443" i="9" a="1"/>
  <c r="E443" i="9" s="1"/>
  <c r="K206" i="9"/>
  <c r="L205" i="9"/>
  <c r="E444" i="9" a="1"/>
  <c r="E444" i="9" s="1"/>
  <c r="H243" i="9" a="1"/>
  <c r="H243" i="9" s="1"/>
  <c r="C445" i="9" a="1"/>
  <c r="C445" i="9" s="1"/>
  <c r="D445" i="9" a="1"/>
  <c r="D445" i="9" s="1"/>
  <c r="AC445" i="9" a="1"/>
  <c r="AC445" i="9" s="1"/>
  <c r="L225" i="9"/>
  <c r="K226" i="9"/>
  <c r="Z525" i="9"/>
  <c r="Y526" i="9"/>
  <c r="Z526" i="9" s="1"/>
  <c r="D224" i="9" a="1"/>
  <c r="D224" i="9" s="1"/>
  <c r="P224" i="9" a="1"/>
  <c r="P224" i="9" s="1"/>
  <c r="C224" i="9" a="1"/>
  <c r="C224" i="9" s="1"/>
  <c r="E243" i="9" l="1" a="1"/>
  <c r="E243" i="9" s="1"/>
  <c r="I243" i="9" a="1"/>
  <c r="I243" i="9" s="1"/>
  <c r="D446" i="9" a="1"/>
  <c r="D446" i="9" s="1"/>
  <c r="X446" i="9" s="1"/>
  <c r="F446" i="9" s="1" a="1"/>
  <c r="F446" i="9" s="1"/>
  <c r="G243" i="9" a="1"/>
  <c r="G243" i="9" s="1"/>
  <c r="J243" i="9" a="1"/>
  <c r="J243" i="9" s="1"/>
  <c r="I203" i="9" a="1"/>
  <c r="I203" i="9" s="1"/>
  <c r="M55" i="9"/>
  <c r="E55" i="9" s="1" a="1"/>
  <c r="E55" i="9" s="1"/>
  <c r="F64" i="9" a="1"/>
  <c r="F64" i="9" s="1"/>
  <c r="J64" i="9" a="1"/>
  <c r="J64" i="9" s="1"/>
  <c r="G64" i="9" a="1"/>
  <c r="G64" i="9" s="1"/>
  <c r="E64" i="9" a="1"/>
  <c r="E64" i="9" s="1"/>
  <c r="AC446" i="9" a="1"/>
  <c r="AC446" i="9" s="1"/>
  <c r="M204" i="9"/>
  <c r="M65" i="9"/>
  <c r="G65" i="9" s="1" a="1"/>
  <c r="G65" i="9" s="1"/>
  <c r="H64" i="9" a="1"/>
  <c r="H64" i="9" s="1"/>
  <c r="G444" i="9"/>
  <c r="X445" i="9"/>
  <c r="F445" i="9" s="1" a="1"/>
  <c r="F445" i="9" s="1"/>
  <c r="H65" i="9" a="1"/>
  <c r="H65" i="9" s="1"/>
  <c r="C66" i="9" a="1"/>
  <c r="C66" i="9" s="1"/>
  <c r="D66" i="9" a="1"/>
  <c r="D66" i="9" s="1"/>
  <c r="P66" i="9" a="1"/>
  <c r="P66" i="9" s="1"/>
  <c r="L67" i="9"/>
  <c r="K68" i="9"/>
  <c r="L68" i="9" s="1"/>
  <c r="J55" i="9" a="1"/>
  <c r="J55" i="9" s="1"/>
  <c r="F55" i="9" a="1"/>
  <c r="F55" i="9" s="1"/>
  <c r="K58" i="9"/>
  <c r="L58" i="9" s="1"/>
  <c r="L57" i="9"/>
  <c r="C56" i="9" a="1"/>
  <c r="C56" i="9" s="1"/>
  <c r="D56" i="9" a="1"/>
  <c r="D56" i="9" s="1"/>
  <c r="P56" i="9" a="1"/>
  <c r="P56" i="9" s="1"/>
  <c r="L236" i="9"/>
  <c r="K237" i="9"/>
  <c r="L237" i="9" s="1"/>
  <c r="P235" i="9" a="1"/>
  <c r="P235" i="9" s="1"/>
  <c r="D235" i="9" a="1"/>
  <c r="D235" i="9" s="1"/>
  <c r="C235" i="9" a="1"/>
  <c r="C235" i="9" s="1"/>
  <c r="Y416" i="9"/>
  <c r="Z416" i="9" s="1"/>
  <c r="Z415" i="9"/>
  <c r="M234" i="9"/>
  <c r="M224" i="9"/>
  <c r="P225" i="9" a="1"/>
  <c r="P225" i="9" s="1"/>
  <c r="D225" i="9" a="1"/>
  <c r="D225" i="9" s="1"/>
  <c r="C225" i="9" a="1"/>
  <c r="C225" i="9" s="1"/>
  <c r="K207" i="9"/>
  <c r="L207" i="9" s="1"/>
  <c r="L206" i="9"/>
  <c r="E223" i="9" a="1"/>
  <c r="E223" i="9" s="1"/>
  <c r="F223" i="9" a="1"/>
  <c r="F223" i="9" s="1"/>
  <c r="M244" i="9"/>
  <c r="K247" i="9"/>
  <c r="L247" i="9" s="1"/>
  <c r="L246" i="9"/>
  <c r="G443" i="9"/>
  <c r="P245" i="9" a="1"/>
  <c r="P245" i="9" s="1"/>
  <c r="D245" i="9" a="1"/>
  <c r="D245" i="9" s="1"/>
  <c r="C245" i="9" a="1"/>
  <c r="C245" i="9" s="1"/>
  <c r="D145" i="20"/>
  <c r="C146" i="20"/>
  <c r="L226" i="9"/>
  <c r="K227" i="9"/>
  <c r="L227" i="9" s="1"/>
  <c r="E445" i="9" a="1"/>
  <c r="E445" i="9" s="1"/>
  <c r="P205" i="9" a="1"/>
  <c r="P205" i="9" s="1"/>
  <c r="D205" i="9" a="1"/>
  <c r="D205" i="9" s="1"/>
  <c r="C205" i="9" a="1"/>
  <c r="C205" i="9" s="1"/>
  <c r="M205" i="9" s="1"/>
  <c r="E204" i="9" a="1"/>
  <c r="E204" i="9" s="1"/>
  <c r="H204" i="9" a="1"/>
  <c r="H204" i="9" s="1"/>
  <c r="J204" i="9" a="1"/>
  <c r="J204" i="9" s="1"/>
  <c r="F204" i="9" a="1"/>
  <c r="F204" i="9" s="1"/>
  <c r="I204" i="9" a="1"/>
  <c r="I204" i="9" s="1"/>
  <c r="G204" i="9" a="1"/>
  <c r="G204" i="9" s="1"/>
  <c r="H55" i="9" l="1" a="1"/>
  <c r="H55" i="9" s="1"/>
  <c r="G55" i="9" a="1"/>
  <c r="G55" i="9" s="1"/>
  <c r="I55" i="9" a="1"/>
  <c r="I55" i="9" s="1"/>
  <c r="E446" i="9" a="1"/>
  <c r="E446" i="9" s="1"/>
  <c r="I65" i="9" a="1"/>
  <c r="I65" i="9" s="1"/>
  <c r="F65" i="9" a="1"/>
  <c r="F65" i="9" s="1"/>
  <c r="J65" i="9" a="1"/>
  <c r="J65" i="9" s="1"/>
  <c r="E65" i="9" a="1"/>
  <c r="E65" i="9" s="1"/>
  <c r="P57" i="9" a="1"/>
  <c r="P57" i="9" s="1"/>
  <c r="D57" i="9" a="1"/>
  <c r="D57" i="9" s="1"/>
  <c r="C57" i="9" a="1"/>
  <c r="C57" i="9" s="1"/>
  <c r="C68" i="9" a="1"/>
  <c r="C68" i="9" s="1"/>
  <c r="P68" i="9" a="1"/>
  <c r="P68" i="9" s="1"/>
  <c r="D68" i="9" a="1"/>
  <c r="D68" i="9" s="1"/>
  <c r="M66" i="9"/>
  <c r="C58" i="9" a="1"/>
  <c r="C58" i="9" s="1"/>
  <c r="P58" i="9" a="1"/>
  <c r="P58" i="9" s="1"/>
  <c r="D58" i="9" a="1"/>
  <c r="D58" i="9" s="1"/>
  <c r="P67" i="9" a="1"/>
  <c r="P67" i="9" s="1"/>
  <c r="C67" i="9" a="1"/>
  <c r="C67" i="9" s="1"/>
  <c r="D67" i="9" a="1"/>
  <c r="D67" i="9" s="1"/>
  <c r="M56" i="9"/>
  <c r="C237" i="9" a="1"/>
  <c r="C237" i="9" s="1"/>
  <c r="P237" i="9" a="1"/>
  <c r="P237" i="9" s="1"/>
  <c r="D237" i="9" a="1"/>
  <c r="D237" i="9" s="1"/>
  <c r="I234" i="9" a="1"/>
  <c r="I234" i="9" s="1"/>
  <c r="E234" i="9" a="1"/>
  <c r="E234" i="9" s="1"/>
  <c r="J234" i="9" a="1"/>
  <c r="J234" i="9" s="1"/>
  <c r="F234" i="9" a="1"/>
  <c r="F234" i="9" s="1"/>
  <c r="H234" i="9" a="1"/>
  <c r="H234" i="9" s="1"/>
  <c r="G234" i="9" a="1"/>
  <c r="G234" i="9" s="1"/>
  <c r="M235" i="9"/>
  <c r="D236" i="9" a="1"/>
  <c r="D236" i="9" s="1"/>
  <c r="P236" i="9" a="1"/>
  <c r="P236" i="9" s="1"/>
  <c r="C236" i="9" a="1"/>
  <c r="C236" i="9" s="1"/>
  <c r="G445" i="9"/>
  <c r="D247" i="9" a="1"/>
  <c r="D247" i="9" s="1"/>
  <c r="C247" i="9" a="1"/>
  <c r="C247" i="9" s="1"/>
  <c r="P247" i="9" a="1"/>
  <c r="P247" i="9" s="1"/>
  <c r="P227" i="9" a="1"/>
  <c r="P227" i="9" s="1"/>
  <c r="D227" i="9" a="1"/>
  <c r="D227" i="9" s="1"/>
  <c r="C227" i="9" a="1"/>
  <c r="C227" i="9" s="1"/>
  <c r="M227" i="9" s="1"/>
  <c r="M245" i="9"/>
  <c r="J244" i="9" a="1"/>
  <c r="J244" i="9" s="1"/>
  <c r="E244" i="9" a="1"/>
  <c r="E244" i="9" s="1"/>
  <c r="I244" i="9" a="1"/>
  <c r="I244" i="9" s="1"/>
  <c r="G244" i="9" a="1"/>
  <c r="G244" i="9" s="1"/>
  <c r="F244" i="9" a="1"/>
  <c r="F244" i="9" s="1"/>
  <c r="H244" i="9" a="1"/>
  <c r="H244" i="9" s="1"/>
  <c r="M225" i="9"/>
  <c r="G205" i="9" a="1"/>
  <c r="G205" i="9" s="1"/>
  <c r="E205" i="9" a="1"/>
  <c r="E205" i="9" s="1"/>
  <c r="I205" i="9" a="1"/>
  <c r="I205" i="9" s="1"/>
  <c r="F205" i="9" a="1"/>
  <c r="F205" i="9" s="1"/>
  <c r="H205" i="9" a="1"/>
  <c r="H205" i="9" s="1"/>
  <c r="J205" i="9" a="1"/>
  <c r="J205" i="9" s="1"/>
  <c r="C226" i="9" a="1"/>
  <c r="C226" i="9" s="1"/>
  <c r="D226" i="9" a="1"/>
  <c r="D226" i="9" s="1"/>
  <c r="P226" i="9" a="1"/>
  <c r="P226" i="9" s="1"/>
  <c r="C147" i="20"/>
  <c r="D146" i="20"/>
  <c r="G446" i="9"/>
  <c r="D206" i="9" a="1"/>
  <c r="D206" i="9" s="1"/>
  <c r="P206" i="9" a="1"/>
  <c r="P206" i="9" s="1"/>
  <c r="C206" i="9" a="1"/>
  <c r="C206" i="9" s="1"/>
  <c r="C246" i="9" a="1"/>
  <c r="C246" i="9" s="1"/>
  <c r="P246" i="9" a="1"/>
  <c r="P246" i="9" s="1"/>
  <c r="D246" i="9" a="1"/>
  <c r="D246" i="9" s="1"/>
  <c r="C207" i="9" a="1"/>
  <c r="C207" i="9" s="1"/>
  <c r="D207" i="9" a="1"/>
  <c r="D207" i="9" s="1"/>
  <c r="P207" i="9" a="1"/>
  <c r="P207" i="9" s="1"/>
  <c r="M236" i="9" l="1"/>
  <c r="I236" i="9" s="1" a="1"/>
  <c r="I236" i="9" s="1"/>
  <c r="J236" i="9" a="1"/>
  <c r="J236" i="9" s="1"/>
  <c r="F236" i="9" a="1"/>
  <c r="F236" i="9" s="1"/>
  <c r="G236" i="9" a="1"/>
  <c r="G236" i="9" s="1"/>
  <c r="H236" i="9" a="1"/>
  <c r="H236" i="9" s="1"/>
  <c r="M67" i="9"/>
  <c r="M58" i="9"/>
  <c r="M68" i="9"/>
  <c r="J56" i="9" a="1"/>
  <c r="J56" i="9" s="1"/>
  <c r="F56" i="9" a="1"/>
  <c r="F56" i="9" s="1"/>
  <c r="I56" i="9" a="1"/>
  <c r="I56" i="9" s="1"/>
  <c r="E56" i="9" a="1"/>
  <c r="E56" i="9" s="1"/>
  <c r="H56" i="9" a="1"/>
  <c r="H56" i="9" s="1"/>
  <c r="G56" i="9" a="1"/>
  <c r="G56" i="9" s="1"/>
  <c r="H66" i="9" a="1"/>
  <c r="H66" i="9" s="1"/>
  <c r="G66" i="9" a="1"/>
  <c r="G66" i="9" s="1"/>
  <c r="E66" i="9" a="1"/>
  <c r="E66" i="9" s="1"/>
  <c r="J66" i="9" a="1"/>
  <c r="J66" i="9" s="1"/>
  <c r="I66" i="9" a="1"/>
  <c r="I66" i="9" s="1"/>
  <c r="F66" i="9" a="1"/>
  <c r="F66" i="9" s="1"/>
  <c r="M57" i="9"/>
  <c r="M246" i="9"/>
  <c r="E235" i="9" a="1"/>
  <c r="E235" i="9" s="1"/>
  <c r="G235" i="9" a="1"/>
  <c r="G235" i="9" s="1"/>
  <c r="F235" i="9" a="1"/>
  <c r="F235" i="9" s="1"/>
  <c r="H235" i="9" a="1"/>
  <c r="H235" i="9" s="1"/>
  <c r="J235" i="9" a="1"/>
  <c r="J235" i="9" s="1"/>
  <c r="I235" i="9" a="1"/>
  <c r="I235" i="9" s="1"/>
  <c r="M237" i="9"/>
  <c r="H246" i="9" a="1"/>
  <c r="H246" i="9" s="1"/>
  <c r="F246" i="9" a="1"/>
  <c r="F246" i="9" s="1"/>
  <c r="I246" i="9" a="1"/>
  <c r="I246" i="9" s="1"/>
  <c r="G246" i="9" a="1"/>
  <c r="G246" i="9" s="1"/>
  <c r="E246" i="9" a="1"/>
  <c r="E246" i="9" s="1"/>
  <c r="J246" i="9" a="1"/>
  <c r="J246" i="9" s="1"/>
  <c r="D147" i="20"/>
  <c r="C148" i="20"/>
  <c r="D148" i="20" s="1"/>
  <c r="M247" i="9"/>
  <c r="G225" i="9" a="1"/>
  <c r="G225" i="9" s="1"/>
  <c r="J225" i="9" a="1"/>
  <c r="J225" i="9" s="1"/>
  <c r="F225" i="9" a="1"/>
  <c r="F225" i="9" s="1"/>
  <c r="H225" i="9" a="1"/>
  <c r="H225" i="9" s="1"/>
  <c r="I225" i="9" a="1"/>
  <c r="I225" i="9" s="1"/>
  <c r="E225" i="9" a="1"/>
  <c r="E225" i="9" s="1"/>
  <c r="I245" i="9" a="1"/>
  <c r="I245" i="9" s="1"/>
  <c r="H245" i="9" a="1"/>
  <c r="H245" i="9" s="1"/>
  <c r="F245" i="9" a="1"/>
  <c r="F245" i="9" s="1"/>
  <c r="G245" i="9" a="1"/>
  <c r="G245" i="9" s="1"/>
  <c r="J245" i="9" a="1"/>
  <c r="J245" i="9" s="1"/>
  <c r="E245" i="9" a="1"/>
  <c r="E245" i="9" s="1"/>
  <c r="M207" i="9"/>
  <c r="M206" i="9"/>
  <c r="M226" i="9"/>
  <c r="F227" i="9" a="1"/>
  <c r="F227" i="9" s="1"/>
  <c r="J227" i="9" a="1"/>
  <c r="J227" i="9" s="1"/>
  <c r="E227" i="9" a="1"/>
  <c r="E227" i="9" s="1"/>
  <c r="I227" i="9" a="1"/>
  <c r="I227" i="9" s="1"/>
  <c r="G227" i="9" a="1"/>
  <c r="G227" i="9" s="1"/>
  <c r="H227" i="9" a="1"/>
  <c r="H227" i="9" s="1"/>
  <c r="E236" i="9" l="1" a="1"/>
  <c r="E236" i="9" s="1"/>
  <c r="C525" i="9" a="1"/>
  <c r="C525" i="9" s="1"/>
  <c r="AC525" i="9" a="1"/>
  <c r="AC525" i="9" s="1"/>
  <c r="D416" i="9" a="1"/>
  <c r="D416" i="9" s="1"/>
  <c r="J58" i="9" a="1"/>
  <c r="J58" i="9" s="1"/>
  <c r="E58" i="9" a="1"/>
  <c r="E58" i="9" s="1"/>
  <c r="H58" i="9" a="1"/>
  <c r="H58" i="9" s="1"/>
  <c r="G58" i="9" a="1"/>
  <c r="G58" i="9" s="1"/>
  <c r="F58" i="9" a="1"/>
  <c r="F58" i="9" s="1"/>
  <c r="I58" i="9" a="1"/>
  <c r="I58" i="9" s="1"/>
  <c r="E57" i="9" a="1"/>
  <c r="E57" i="9" s="1"/>
  <c r="G57" i="9" a="1"/>
  <c r="G57" i="9" s="1"/>
  <c r="J57" i="9" a="1"/>
  <c r="J57" i="9" s="1"/>
  <c r="I57" i="9" a="1"/>
  <c r="I57" i="9" s="1"/>
  <c r="H57" i="9" a="1"/>
  <c r="H57" i="9" s="1"/>
  <c r="F57" i="9" a="1"/>
  <c r="F57" i="9" s="1"/>
  <c r="AC414" i="9" a="1"/>
  <c r="AC414" i="9" s="1"/>
  <c r="I67" i="9" a="1"/>
  <c r="I67" i="9" s="1"/>
  <c r="G67" i="9" a="1"/>
  <c r="G67" i="9" s="1"/>
  <c r="H67" i="9" a="1"/>
  <c r="H67" i="9" s="1"/>
  <c r="J67" i="9" a="1"/>
  <c r="J67" i="9" s="1"/>
  <c r="F67" i="9" a="1"/>
  <c r="F67" i="9" s="1"/>
  <c r="E67" i="9" a="1"/>
  <c r="E67" i="9" s="1"/>
  <c r="E68" i="9" a="1"/>
  <c r="E68" i="9" s="1"/>
  <c r="F68" i="9" a="1"/>
  <c r="F68" i="9" s="1"/>
  <c r="J68" i="9" a="1"/>
  <c r="J68" i="9" s="1"/>
  <c r="H68" i="9" a="1"/>
  <c r="H68" i="9" s="1"/>
  <c r="I68" i="9" a="1"/>
  <c r="I68" i="9" s="1"/>
  <c r="G68" i="9" a="1"/>
  <c r="G68" i="9" s="1"/>
  <c r="I237" i="9" a="1"/>
  <c r="I237" i="9" s="1"/>
  <c r="H237" i="9" a="1"/>
  <c r="H237" i="9" s="1"/>
  <c r="J237" i="9" a="1"/>
  <c r="J237" i="9" s="1"/>
  <c r="E237" i="9" a="1"/>
  <c r="E237" i="9" s="1"/>
  <c r="G237" i="9" a="1"/>
  <c r="G237" i="9" s="1"/>
  <c r="F237" i="9" a="1"/>
  <c r="F237" i="9" s="1"/>
  <c r="D335" i="9" a="1"/>
  <c r="D335" i="9" s="1"/>
  <c r="AC416" i="9" a="1"/>
  <c r="AC416" i="9" s="1"/>
  <c r="AC526" i="9" a="1"/>
  <c r="AC526" i="9" s="1"/>
  <c r="C346" i="9" a="1"/>
  <c r="C346" i="9" s="1"/>
  <c r="D524" i="9" a="1"/>
  <c r="D524" i="9" s="1"/>
  <c r="C334" i="9" a="1"/>
  <c r="C334" i="9" s="1"/>
  <c r="C522" i="9" a="1"/>
  <c r="C522" i="9" s="1"/>
  <c r="D415" i="9" a="1"/>
  <c r="D415" i="9" s="1"/>
  <c r="D413" i="9" a="1"/>
  <c r="D413" i="9" s="1"/>
  <c r="D345" i="9" a="1"/>
  <c r="D345" i="9" s="1"/>
  <c r="C327" i="9" a="1"/>
  <c r="C327" i="9" s="1"/>
  <c r="D332" i="9" a="1"/>
  <c r="D332" i="9" s="1"/>
  <c r="D336" i="9" a="1"/>
  <c r="D336" i="9" s="1"/>
  <c r="AC522" i="9" a="1"/>
  <c r="AC522" i="9" s="1"/>
  <c r="C344" i="9" a="1"/>
  <c r="C344" i="9" s="1"/>
  <c r="D342" i="9" a="1"/>
  <c r="D342" i="9" s="1"/>
  <c r="C425" i="9" a="1"/>
  <c r="C425" i="9" s="1"/>
  <c r="C497" i="9" a="1"/>
  <c r="C497" i="9" s="1"/>
  <c r="D424" i="9" a="1"/>
  <c r="D424" i="9" s="1"/>
  <c r="C345" i="9" a="1"/>
  <c r="C345" i="9" s="1"/>
  <c r="C526" i="9" a="1"/>
  <c r="C526" i="9" s="1"/>
  <c r="AC523" i="9" a="1"/>
  <c r="AC523" i="9" s="1"/>
  <c r="D526" i="9" a="1"/>
  <c r="D526" i="9" s="1"/>
  <c r="C332" i="9" a="1"/>
  <c r="C332" i="9" s="1"/>
  <c r="X332" i="9" s="1"/>
  <c r="D346" i="9" a="1"/>
  <c r="D346" i="9" s="1"/>
  <c r="D523" i="9" a="1"/>
  <c r="D523" i="9" s="1"/>
  <c r="D344" i="9" a="1"/>
  <c r="D344" i="9" s="1"/>
  <c r="AC344" i="9" a="1"/>
  <c r="AC344" i="9" s="1"/>
  <c r="C336" i="9" a="1"/>
  <c r="C336" i="9" s="1"/>
  <c r="X336" i="9" s="1"/>
  <c r="AC346" i="9" a="1"/>
  <c r="AC346" i="9" s="1"/>
  <c r="C342" i="9" a="1"/>
  <c r="C342" i="9" s="1"/>
  <c r="AC333" i="9" a="1"/>
  <c r="AC333" i="9" s="1"/>
  <c r="C521" i="9" a="1"/>
  <c r="C521" i="9" s="1"/>
  <c r="D521" i="9" a="1"/>
  <c r="D521" i="9" s="1"/>
  <c r="D327" i="9" a="1"/>
  <c r="D327" i="9" s="1"/>
  <c r="AC413" i="9" a="1"/>
  <c r="AC413" i="9" s="1"/>
  <c r="AC335" i="9" a="1"/>
  <c r="AC335" i="9" s="1"/>
  <c r="D520" i="9" a="1"/>
  <c r="D520" i="9" s="1"/>
  <c r="AC342" i="9" a="1"/>
  <c r="AC342" i="9" s="1"/>
  <c r="AC425" i="9" a="1"/>
  <c r="AC425" i="9" s="1"/>
  <c r="C423" i="9" a="1"/>
  <c r="C423" i="9" s="1"/>
  <c r="AC520" i="9" a="1"/>
  <c r="AC520" i="9" s="1"/>
  <c r="D411" i="9" a="1"/>
  <c r="D411" i="9" s="1"/>
  <c r="AC524" i="9" a="1"/>
  <c r="AC524" i="9" s="1"/>
  <c r="AC345" i="9" a="1"/>
  <c r="AC345" i="9" s="1"/>
  <c r="D426" i="9" a="1"/>
  <c r="D426" i="9" s="1"/>
  <c r="C411" i="9" a="1"/>
  <c r="C411" i="9" s="1"/>
  <c r="X411" i="9" s="1"/>
  <c r="D334" i="9" a="1"/>
  <c r="D334" i="9" s="1"/>
  <c r="C335" i="9" a="1"/>
  <c r="C335" i="9" s="1"/>
  <c r="X335" i="9" s="1"/>
  <c r="C414" i="9" a="1"/>
  <c r="C414" i="9" s="1"/>
  <c r="AC411" i="9" a="1"/>
  <c r="AC411" i="9" s="1"/>
  <c r="D522" i="9" a="1"/>
  <c r="D522" i="9" s="1"/>
  <c r="D343" i="9" a="1"/>
  <c r="D343" i="9" s="1"/>
  <c r="AC426" i="9" a="1"/>
  <c r="AC426" i="9" s="1"/>
  <c r="AC423" i="9" a="1"/>
  <c r="AC423" i="9" s="1"/>
  <c r="AC521" i="9" a="1"/>
  <c r="AC521" i="9" s="1"/>
  <c r="C416" i="9" a="1"/>
  <c r="C416" i="9" s="1"/>
  <c r="X416" i="9" s="1"/>
  <c r="C415" i="9" a="1"/>
  <c r="C415" i="9" s="1"/>
  <c r="D414" i="9" a="1"/>
  <c r="D414" i="9" s="1"/>
  <c r="AC343" i="9" a="1"/>
  <c r="AC343" i="9" s="1"/>
  <c r="C412" i="9" a="1"/>
  <c r="C412" i="9" s="1"/>
  <c r="AC424" i="9" a="1"/>
  <c r="AC424" i="9" s="1"/>
  <c r="C424" i="9" a="1"/>
  <c r="C424" i="9" s="1"/>
  <c r="X424" i="9" s="1"/>
  <c r="AC415" i="9" a="1"/>
  <c r="AC415" i="9" s="1"/>
  <c r="D425" i="9" a="1"/>
  <c r="D425" i="9" s="1"/>
  <c r="C426" i="9" a="1"/>
  <c r="C426" i="9" s="1"/>
  <c r="X426" i="9" s="1"/>
  <c r="AC412" i="9" a="1"/>
  <c r="AC412" i="9" s="1"/>
  <c r="C520" i="9" a="1"/>
  <c r="C520" i="9" s="1"/>
  <c r="C524" i="9" a="1"/>
  <c r="C524" i="9" s="1"/>
  <c r="X524" i="9" s="1"/>
  <c r="C523" i="9" a="1"/>
  <c r="C523" i="9" s="1"/>
  <c r="X523" i="9" s="1"/>
  <c r="AC336" i="9" a="1"/>
  <c r="AC336" i="9" s="1"/>
  <c r="H226" i="9" a="1"/>
  <c r="H226" i="9" s="1"/>
  <c r="J226" i="9" a="1"/>
  <c r="J226" i="9" s="1"/>
  <c r="I226" i="9" a="1"/>
  <c r="I226" i="9" s="1"/>
  <c r="F226" i="9" a="1"/>
  <c r="F226" i="9" s="1"/>
  <c r="G226" i="9" a="1"/>
  <c r="G226" i="9" s="1"/>
  <c r="E226" i="9" a="1"/>
  <c r="E226" i="9" s="1"/>
  <c r="E206" i="9" a="1"/>
  <c r="E206" i="9" s="1"/>
  <c r="J206" i="9" a="1"/>
  <c r="J206" i="9" s="1"/>
  <c r="F206" i="9" a="1"/>
  <c r="F206" i="9" s="1"/>
  <c r="I206" i="9" a="1"/>
  <c r="I206" i="9" s="1"/>
  <c r="G206" i="9" a="1"/>
  <c r="G206" i="9" s="1"/>
  <c r="H206" i="9" a="1"/>
  <c r="H206" i="9" s="1"/>
  <c r="AC334" i="9" a="1"/>
  <c r="AC334" i="9" s="1"/>
  <c r="F207" i="9" a="1"/>
  <c r="F207" i="9" s="1"/>
  <c r="E207" i="9" a="1"/>
  <c r="E207" i="9" s="1"/>
  <c r="H207" i="9" a="1"/>
  <c r="H207" i="9" s="1"/>
  <c r="J207" i="9" a="1"/>
  <c r="J207" i="9" s="1"/>
  <c r="G207" i="9" a="1"/>
  <c r="G207" i="9" s="1"/>
  <c r="I207" i="9" a="1"/>
  <c r="I207" i="9" s="1"/>
  <c r="H247" i="9" a="1"/>
  <c r="H247" i="9" s="1"/>
  <c r="F247" i="9" a="1"/>
  <c r="F247" i="9" s="1"/>
  <c r="E247" i="9" a="1"/>
  <c r="E247" i="9" s="1"/>
  <c r="G247" i="9" a="1"/>
  <c r="G247" i="9" s="1"/>
  <c r="J247" i="9" a="1"/>
  <c r="J247" i="9" s="1"/>
  <c r="I247" i="9" a="1"/>
  <c r="I247" i="9" s="1"/>
  <c r="C517" i="9" a="1"/>
  <c r="C517" i="9" s="1"/>
  <c r="AC490" i="9" a="1"/>
  <c r="AC490" i="9" s="1"/>
  <c r="D559" i="9" a="1"/>
  <c r="D559" i="9" s="1"/>
  <c r="D518" i="9" a="1"/>
  <c r="D518" i="9" s="1"/>
  <c r="C544" i="9" a="1"/>
  <c r="C544" i="9" s="1"/>
  <c r="AC509" i="9" a="1"/>
  <c r="AC509" i="9" s="1"/>
  <c r="D509" i="9" a="1"/>
  <c r="D509" i="9" s="1"/>
  <c r="D535" i="9" a="1"/>
  <c r="D535" i="9" s="1"/>
  <c r="D546" i="9" a="1"/>
  <c r="D546" i="9" s="1"/>
  <c r="D506" i="9" a="1"/>
  <c r="D506" i="9" s="1"/>
  <c r="C367" i="9" a="1"/>
  <c r="C367" i="9" s="1"/>
  <c r="D548" i="9" a="1"/>
  <c r="D548" i="9" s="1"/>
  <c r="AC453" i="9" a="1"/>
  <c r="AC453" i="9" s="1"/>
  <c r="AC599" i="9" a="1"/>
  <c r="AC599" i="9" s="1"/>
  <c r="AC580" i="9" a="1"/>
  <c r="AC580" i="9" s="1"/>
  <c r="D595" i="9" a="1"/>
  <c r="D595" i="9" s="1"/>
  <c r="AC384" i="9" a="1"/>
  <c r="AC384" i="9" s="1"/>
  <c r="C448" i="9" a="1"/>
  <c r="C448" i="9" s="1"/>
  <c r="C370" i="9" a="1"/>
  <c r="C370" i="9" s="1"/>
  <c r="D389" i="9" a="1"/>
  <c r="D389" i="9" s="1"/>
  <c r="D365" i="9" a="1"/>
  <c r="D365" i="9" s="1"/>
  <c r="C328" i="9" a="1"/>
  <c r="C328" i="9" s="1"/>
  <c r="C508" i="9" a="1"/>
  <c r="C508" i="9" s="1"/>
  <c r="C509" i="9" a="1"/>
  <c r="C509" i="9" s="1"/>
  <c r="AC594" i="9" a="1"/>
  <c r="AC594" i="9" s="1"/>
  <c r="D615" i="9" a="1"/>
  <c r="D615" i="9" s="1"/>
  <c r="D505" i="9" a="1"/>
  <c r="D505" i="9" s="1"/>
  <c r="AC571" i="9" a="1"/>
  <c r="AC571" i="9" s="1"/>
  <c r="C398" i="9" a="1"/>
  <c r="C398" i="9" s="1"/>
  <c r="AC562" i="9" a="1"/>
  <c r="AC562" i="9" s="1"/>
  <c r="D563" i="9" a="1"/>
  <c r="D563" i="9" s="1"/>
  <c r="AC601" i="9" a="1"/>
  <c r="AC601" i="9" s="1"/>
  <c r="AC394" i="9" a="1"/>
  <c r="AC394" i="9" s="1"/>
  <c r="AC481" i="9" a="1"/>
  <c r="AC481" i="9" s="1"/>
  <c r="C369" i="9" a="1"/>
  <c r="C369" i="9" s="1"/>
  <c r="C599" i="9" a="1"/>
  <c r="C599" i="9" s="1"/>
  <c r="C583" i="9" a="1"/>
  <c r="C583" i="9" s="1"/>
  <c r="C484" i="9" a="1"/>
  <c r="C484" i="9" s="1"/>
  <c r="D347" i="9" a="1"/>
  <c r="D347" i="9" s="1"/>
  <c r="C528" i="9" a="1"/>
  <c r="C528" i="9" s="1"/>
  <c r="C361" i="9" a="1"/>
  <c r="C361" i="9" s="1"/>
  <c r="AC478" i="9" a="1"/>
  <c r="AC478" i="9" s="1"/>
  <c r="AC608" i="9" a="1"/>
  <c r="AC608" i="9" s="1"/>
  <c r="D352" i="9" a="1"/>
  <c r="D352" i="9" s="1"/>
  <c r="D497" i="9" a="1"/>
  <c r="D497" i="9" s="1"/>
  <c r="D576" i="9" a="1"/>
  <c r="D576" i="9" s="1"/>
  <c r="D617" i="9" a="1"/>
  <c r="D617" i="9" s="1"/>
  <c r="D623" i="9" a="1"/>
  <c r="D623" i="9" s="1"/>
  <c r="C470" i="9" a="1"/>
  <c r="C470" i="9" s="1"/>
  <c r="AC574" i="9" a="1"/>
  <c r="AC574" i="9" s="1"/>
  <c r="D487" i="9" a="1"/>
  <c r="D487" i="9" s="1"/>
  <c r="C540" i="9" a="1"/>
  <c r="C540" i="9" s="1"/>
  <c r="AC549" i="9" a="1"/>
  <c r="AC549" i="9" s="1"/>
  <c r="AC618" i="9" a="1"/>
  <c r="AC618" i="9" s="1"/>
  <c r="AC548" i="9" a="1"/>
  <c r="AC548" i="9" s="1"/>
  <c r="AC401" i="9" a="1"/>
  <c r="AC401" i="9" s="1"/>
  <c r="AC534" i="9" a="1"/>
  <c r="AC534" i="9" s="1"/>
  <c r="C392" i="9" a="1"/>
  <c r="C392" i="9" s="1"/>
  <c r="C473" i="9" a="1"/>
  <c r="C473" i="9" s="1"/>
  <c r="AC349" i="9" a="1"/>
  <c r="AC349" i="9" s="1"/>
  <c r="C592" i="9" a="1"/>
  <c r="C592" i="9" s="1"/>
  <c r="AC432" i="9" a="1"/>
  <c r="AC432" i="9" s="1"/>
  <c r="C478" i="9" a="1"/>
  <c r="C478" i="9" s="1"/>
  <c r="D371" i="9" a="1"/>
  <c r="D371" i="9" s="1"/>
  <c r="D468" i="9" a="1"/>
  <c r="D468" i="9" s="1"/>
  <c r="D606" i="9" a="1"/>
  <c r="D606" i="9" s="1"/>
  <c r="AC593" i="9" a="1"/>
  <c r="AC593" i="9" s="1"/>
  <c r="C399" i="9" a="1"/>
  <c r="C399" i="9" s="1"/>
  <c r="D388" i="9" a="1"/>
  <c r="D388" i="9" s="1"/>
  <c r="D471" i="9" a="1"/>
  <c r="D471" i="9" s="1"/>
  <c r="C542" i="9" a="1"/>
  <c r="C542" i="9" s="1"/>
  <c r="AC376" i="9" a="1"/>
  <c r="AC376" i="9" s="1"/>
  <c r="D502" i="9" a="1"/>
  <c r="D502" i="9" s="1"/>
  <c r="AC488" i="9" a="1"/>
  <c r="AC488" i="9" s="1"/>
  <c r="AC397" i="9" a="1"/>
  <c r="AC397" i="9" s="1"/>
  <c r="C532" i="9" a="1"/>
  <c r="C532" i="9" s="1"/>
  <c r="D619" i="9" a="1"/>
  <c r="D619" i="9" s="1"/>
  <c r="D427" i="9" a="1"/>
  <c r="D427" i="9" s="1"/>
  <c r="C450" i="9" a="1"/>
  <c r="C450" i="9" s="1"/>
  <c r="C616" i="9" a="1"/>
  <c r="C616" i="9" s="1"/>
  <c r="D593" i="9" a="1"/>
  <c r="D593" i="9" s="1"/>
  <c r="AC626" i="9" a="1"/>
  <c r="AC626" i="9" s="1"/>
  <c r="C591" i="9" a="1"/>
  <c r="C591" i="9" s="1"/>
  <c r="D564" i="9" a="1"/>
  <c r="D564" i="9" s="1"/>
  <c r="C611" i="9" a="1"/>
  <c r="C611" i="9" s="1"/>
  <c r="D549" i="9" a="1"/>
  <c r="D549" i="9" s="1"/>
  <c r="D374" i="9" a="1"/>
  <c r="D374" i="9" s="1"/>
  <c r="C499" i="9" a="1"/>
  <c r="C499" i="9" s="1"/>
  <c r="C510" i="9" a="1"/>
  <c r="C510" i="9" s="1"/>
  <c r="C574" i="9" a="1"/>
  <c r="C574" i="9" s="1"/>
  <c r="AC382" i="9" a="1"/>
  <c r="AC382" i="9" s="1"/>
  <c r="D556" i="9" a="1"/>
  <c r="D556" i="9" s="1"/>
  <c r="D542" i="9" a="1"/>
  <c r="D542" i="9" s="1"/>
  <c r="D560" i="9" a="1"/>
  <c r="D560" i="9" s="1"/>
  <c r="C527" i="9" a="1"/>
  <c r="C527" i="9" s="1"/>
  <c r="AC404" i="9" a="1"/>
  <c r="AC404" i="9" s="1"/>
  <c r="AC350" i="9" a="1"/>
  <c r="AC350" i="9" s="1"/>
  <c r="C537" i="9" a="1"/>
  <c r="C537" i="9" s="1"/>
  <c r="C597" i="9" a="1"/>
  <c r="C597" i="9" s="1"/>
  <c r="C507" i="9" a="1"/>
  <c r="C507" i="9" s="1"/>
  <c r="C571" i="9" a="1"/>
  <c r="C571" i="9" s="1"/>
  <c r="AC385" i="9" a="1"/>
  <c r="AC385" i="9" s="1"/>
  <c r="AC471" i="9" a="1"/>
  <c r="AC471" i="9" s="1"/>
  <c r="C485" i="9" a="1"/>
  <c r="C485" i="9" s="1"/>
  <c r="AC475" i="9" a="1"/>
  <c r="AC475" i="9" s="1"/>
  <c r="AC619" i="9" a="1"/>
  <c r="AC619" i="9" s="1"/>
  <c r="AC587" i="9" a="1"/>
  <c r="AC587" i="9" s="1"/>
  <c r="AC434" i="9" a="1"/>
  <c r="AC434" i="9" s="1"/>
  <c r="D586" i="9" a="1"/>
  <c r="D586" i="9" s="1"/>
  <c r="C580" i="9" a="1"/>
  <c r="C580" i="9" s="1"/>
  <c r="D329" i="9" a="1"/>
  <c r="D329" i="9" s="1"/>
  <c r="C607" i="9" a="1"/>
  <c r="C607" i="9" s="1"/>
  <c r="D588" i="9" a="1"/>
  <c r="D588" i="9" s="1"/>
  <c r="AC353" i="9" a="1"/>
  <c r="AC353" i="9" s="1"/>
  <c r="AC497" i="9" a="1"/>
  <c r="AC497" i="9" s="1"/>
  <c r="D513" i="9" a="1"/>
  <c r="D513" i="9" s="1"/>
  <c r="AC429" i="9" a="1"/>
  <c r="AC429" i="9" s="1"/>
  <c r="AC605" i="9" a="1"/>
  <c r="AC605" i="9" s="1"/>
  <c r="AC502" i="9" a="1"/>
  <c r="AC502" i="9" s="1"/>
  <c r="C593" i="9" a="1"/>
  <c r="C593" i="9" s="1"/>
  <c r="C588" i="9" a="1"/>
  <c r="C588" i="9" s="1"/>
  <c r="D367" i="9" a="1"/>
  <c r="D367" i="9" s="1"/>
  <c r="C329" i="9" a="1"/>
  <c r="C329" i="9" s="1"/>
  <c r="X329" i="9" s="1"/>
  <c r="D435" i="9" a="1"/>
  <c r="D435" i="9" s="1"/>
  <c r="C468" i="9" a="1"/>
  <c r="C468" i="9" s="1"/>
  <c r="C594" i="9" a="1"/>
  <c r="C594" i="9" s="1"/>
  <c r="D484" i="9" a="1"/>
  <c r="D484" i="9" s="1"/>
  <c r="C379" i="9" a="1"/>
  <c r="C379" i="9" s="1"/>
  <c r="AC477" i="9" a="1"/>
  <c r="AC477" i="9" s="1"/>
  <c r="D453" i="9" a="1"/>
  <c r="D453" i="9" s="1"/>
  <c r="AC464" i="9" a="1"/>
  <c r="AC464" i="9" s="1"/>
  <c r="D328" i="9" a="1"/>
  <c r="D328" i="9" s="1"/>
  <c r="C559" i="9" a="1"/>
  <c r="C559" i="9" s="1"/>
  <c r="C338" i="9" a="1"/>
  <c r="C338" i="9" s="1"/>
  <c r="C477" i="9" a="1"/>
  <c r="C477" i="9" s="1"/>
  <c r="AC518" i="9" a="1"/>
  <c r="AC518" i="9" s="1"/>
  <c r="D464" i="9" a="1"/>
  <c r="D464" i="9" s="1"/>
  <c r="C552" i="9" a="1"/>
  <c r="C552" i="9" s="1"/>
  <c r="AC470" i="9" a="1"/>
  <c r="AC470" i="9" s="1"/>
  <c r="C501" i="9" a="1"/>
  <c r="C501" i="9" s="1"/>
  <c r="C506" i="9" a="1"/>
  <c r="C506" i="9" s="1"/>
  <c r="C389" i="9" a="1"/>
  <c r="C389" i="9" s="1"/>
  <c r="AC592" i="9" a="1"/>
  <c r="AC592" i="9" s="1"/>
  <c r="C396" i="9" a="1"/>
  <c r="C396" i="9" s="1"/>
  <c r="D504" i="9" a="1"/>
  <c r="D504" i="9" s="1"/>
  <c r="D552" i="9" a="1"/>
  <c r="D552" i="9" s="1"/>
  <c r="D503" i="9" a="1"/>
  <c r="D503" i="9" s="1"/>
  <c r="D392" i="9" a="1"/>
  <c r="D392" i="9" s="1"/>
  <c r="D611" i="9" a="1"/>
  <c r="D611" i="9" s="1"/>
  <c r="AC468" i="9" a="1"/>
  <c r="AC468" i="9" s="1"/>
  <c r="AC454" i="9" a="1"/>
  <c r="AC454" i="9" s="1"/>
  <c r="D605" i="9" a="1"/>
  <c r="D605" i="9" s="1"/>
  <c r="C469" i="9" a="1"/>
  <c r="C469" i="9" s="1"/>
  <c r="AC337" i="9" a="1"/>
  <c r="AC337" i="9" s="1"/>
  <c r="C427" i="9" a="1"/>
  <c r="C427" i="9" s="1"/>
  <c r="D393" i="9" a="1"/>
  <c r="D393" i="9" s="1"/>
  <c r="C381" i="9" a="1"/>
  <c r="C381" i="9" s="1"/>
  <c r="AC560" i="9" a="1"/>
  <c r="AC560" i="9" s="1"/>
  <c r="C351" i="9" a="1"/>
  <c r="C351" i="9" s="1"/>
  <c r="AC398" i="9" a="1"/>
  <c r="AC398" i="9" s="1"/>
  <c r="D539" i="9" a="1"/>
  <c r="D539" i="9" s="1"/>
  <c r="C557" i="9" a="1"/>
  <c r="C557" i="9" s="1"/>
  <c r="C357" i="9" a="1"/>
  <c r="C357" i="9" s="1"/>
  <c r="D544" i="9" a="1"/>
  <c r="D544" i="9" s="1"/>
  <c r="C359" i="9" a="1"/>
  <c r="C359" i="9" s="1"/>
  <c r="D622" i="9" a="1"/>
  <c r="D622" i="9" s="1"/>
  <c r="D358" i="9" a="1"/>
  <c r="D358" i="9" s="1"/>
  <c r="AC469" i="9" a="1"/>
  <c r="AC469" i="9" s="1"/>
  <c r="C534" i="9" a="1"/>
  <c r="C534" i="9" s="1"/>
  <c r="C584" i="9" a="1"/>
  <c r="C584" i="9" s="1"/>
  <c r="AC493" i="9" a="1"/>
  <c r="AC493" i="9" s="1"/>
  <c r="D402" i="9" a="1"/>
  <c r="D402" i="9" s="1"/>
  <c r="C579" i="9" a="1"/>
  <c r="C579" i="9" s="1"/>
  <c r="D500" i="9" a="1"/>
  <c r="D500" i="9" s="1"/>
  <c r="AC494" i="9" a="1"/>
  <c r="AC494" i="9" s="1"/>
  <c r="C380" i="9" a="1"/>
  <c r="C380" i="9" s="1"/>
  <c r="D545" i="9" a="1"/>
  <c r="D545" i="9" s="1"/>
  <c r="AC621" i="9" a="1"/>
  <c r="AC621" i="9" s="1"/>
  <c r="C564" i="9" a="1"/>
  <c r="C564" i="9" s="1"/>
  <c r="D510" i="9" a="1"/>
  <c r="D510" i="9" s="1"/>
  <c r="AC393" i="9" a="1"/>
  <c r="AC393" i="9" s="1"/>
  <c r="AC615" i="9" a="1"/>
  <c r="AC615" i="9" s="1"/>
  <c r="C538" i="9" a="1"/>
  <c r="C538" i="9" s="1"/>
  <c r="AC480" i="9" a="1"/>
  <c r="AC480" i="9" s="1"/>
  <c r="D463" i="9" a="1"/>
  <c r="D463" i="9" s="1"/>
  <c r="C500" i="9" a="1"/>
  <c r="C500" i="9" s="1"/>
  <c r="C385" i="9" a="1"/>
  <c r="C385" i="9" s="1"/>
  <c r="D528" i="9" a="1"/>
  <c r="D528" i="9" s="1"/>
  <c r="AC383" i="9" a="1"/>
  <c r="AC383" i="9" s="1"/>
  <c r="AC564" i="9" a="1"/>
  <c r="AC564" i="9" s="1"/>
  <c r="C378" i="9" a="1"/>
  <c r="C378" i="9" s="1"/>
  <c r="AC388" i="9" a="1"/>
  <c r="AC388" i="9" s="1"/>
  <c r="AC527" i="9" a="1"/>
  <c r="AC527" i="9" s="1"/>
  <c r="D351" i="9" a="1"/>
  <c r="D351" i="9" s="1"/>
  <c r="C387" i="9" a="1"/>
  <c r="C387" i="9" s="1"/>
  <c r="AC563" i="9" a="1"/>
  <c r="AC563" i="9" s="1"/>
  <c r="D395" i="9" a="1"/>
  <c r="D395" i="9" s="1"/>
  <c r="D488" i="9" a="1"/>
  <c r="D488" i="9" s="1"/>
  <c r="D357" i="9" a="1"/>
  <c r="D357" i="9" s="1"/>
  <c r="D379" i="9" a="1"/>
  <c r="D379" i="9" s="1"/>
  <c r="C622" i="9" a="1"/>
  <c r="C622" i="9" s="1"/>
  <c r="C531" i="9" a="1"/>
  <c r="C531" i="9" s="1"/>
  <c r="AC338" i="9" a="1"/>
  <c r="AC338" i="9" s="1"/>
  <c r="AC538" i="9" a="1"/>
  <c r="AC538" i="9" s="1"/>
  <c r="C496" i="9" a="1"/>
  <c r="C496" i="9" s="1"/>
  <c r="AC327" i="9" a="1"/>
  <c r="AC327" i="9" s="1"/>
  <c r="C603" i="9" a="1"/>
  <c r="C603" i="9" s="1"/>
  <c r="AC487" i="9" a="1"/>
  <c r="AC487" i="9" s="1"/>
  <c r="C353" i="9" a="1"/>
  <c r="C353" i="9" s="1"/>
  <c r="C541" i="9" a="1"/>
  <c r="C541" i="9" s="1"/>
  <c r="C581" i="9" a="1"/>
  <c r="C581" i="9" s="1"/>
  <c r="D625" i="9" a="1"/>
  <c r="D625" i="9" s="1"/>
  <c r="AC507" i="9" a="1"/>
  <c r="AC507" i="9" s="1"/>
  <c r="D514" i="9" a="1"/>
  <c r="D514" i="9" s="1"/>
  <c r="AC505" i="9" a="1"/>
  <c r="AC505" i="9" s="1"/>
  <c r="AC472" i="9" a="1"/>
  <c r="AC472" i="9" s="1"/>
  <c r="AC391" i="9" a="1"/>
  <c r="AC391" i="9" s="1"/>
  <c r="D482" i="9" a="1"/>
  <c r="D482" i="9" s="1"/>
  <c r="C349" i="9" a="1"/>
  <c r="C349" i="9" s="1"/>
  <c r="AC545" i="9" a="1"/>
  <c r="AC545" i="9" s="1"/>
  <c r="D572" i="9" a="1"/>
  <c r="D572" i="9" s="1"/>
  <c r="D353" i="9" a="1"/>
  <c r="D353" i="9" s="1"/>
  <c r="AC378" i="9" a="1"/>
  <c r="AC378" i="9" s="1"/>
  <c r="AC365" i="9" a="1"/>
  <c r="AC365" i="9" s="1"/>
  <c r="D377" i="9" a="1"/>
  <c r="D377" i="9" s="1"/>
  <c r="C516" i="9" a="1"/>
  <c r="C516" i="9" s="1"/>
  <c r="C543" i="9" a="1"/>
  <c r="C543" i="9" s="1"/>
  <c r="C590" i="9" a="1"/>
  <c r="C590" i="9" s="1"/>
  <c r="D530" i="9" a="1"/>
  <c r="D530" i="9" s="1"/>
  <c r="AC374" i="9" a="1"/>
  <c r="AC374" i="9" s="1"/>
  <c r="C393" i="9" a="1"/>
  <c r="C393" i="9" s="1"/>
  <c r="C513" i="9" a="1"/>
  <c r="C513" i="9" s="1"/>
  <c r="AC474" i="9" a="1"/>
  <c r="AC474" i="9" s="1"/>
  <c r="D481" i="9" a="1"/>
  <c r="D481" i="9" s="1"/>
  <c r="C481" i="9" a="1"/>
  <c r="C481" i="9" s="1"/>
  <c r="C495" i="9" a="1"/>
  <c r="C495" i="9" s="1"/>
  <c r="C503" i="9" a="1"/>
  <c r="C503" i="9" s="1"/>
  <c r="AC363" i="9" a="1"/>
  <c r="AC363" i="9" s="1"/>
  <c r="D490" i="9" a="1"/>
  <c r="D490" i="9" s="1"/>
  <c r="D517" i="9" a="1"/>
  <c r="D517" i="9" s="1"/>
  <c r="AC498" i="9" a="1"/>
  <c r="AC498" i="9" s="1"/>
  <c r="D433" i="9" a="1"/>
  <c r="D433" i="9" s="1"/>
  <c r="AC535" i="9" a="1"/>
  <c r="AC535" i="9" s="1"/>
  <c r="C609" i="9" a="1"/>
  <c r="C609" i="9" s="1"/>
  <c r="AC465" i="9" a="1"/>
  <c r="AC465" i="9" s="1"/>
  <c r="C600" i="9" a="1"/>
  <c r="C600" i="9" s="1"/>
  <c r="AC512" i="9" a="1"/>
  <c r="AC512" i="9" s="1"/>
  <c r="C465" i="9" a="1"/>
  <c r="C465" i="9" s="1"/>
  <c r="C382" i="9" a="1"/>
  <c r="C382" i="9" s="1"/>
  <c r="C472" i="9" a="1"/>
  <c r="C472" i="9" s="1"/>
  <c r="D390" i="9" a="1"/>
  <c r="D390" i="9" s="1"/>
  <c r="AC582" i="9" a="1"/>
  <c r="AC582" i="9" s="1"/>
  <c r="D543" i="9" a="1"/>
  <c r="D543" i="9" s="1"/>
  <c r="D600" i="9" a="1"/>
  <c r="D600" i="9" s="1"/>
  <c r="AC386" i="9" a="1"/>
  <c r="AC386" i="9" s="1"/>
  <c r="C391" i="9" a="1"/>
  <c r="C391" i="9" s="1"/>
  <c r="AC375" i="9" a="1"/>
  <c r="AC375" i="9" s="1"/>
  <c r="C626" i="9" a="1"/>
  <c r="C626" i="9" s="1"/>
  <c r="C365" i="9" a="1"/>
  <c r="C365" i="9" s="1"/>
  <c r="AC370" i="9" a="1"/>
  <c r="AC370" i="9" s="1"/>
  <c r="D604" i="9" a="1"/>
  <c r="D604" i="9" s="1"/>
  <c r="D460" i="9" a="1"/>
  <c r="D460" i="9" s="1"/>
  <c r="AC364" i="9" a="1"/>
  <c r="AC364" i="9" s="1"/>
  <c r="C395" i="9" a="1"/>
  <c r="C395" i="9" s="1"/>
  <c r="D385" i="9" a="1"/>
  <c r="D385" i="9" s="1"/>
  <c r="AC504" i="9" a="1"/>
  <c r="AC504" i="9" s="1"/>
  <c r="C474" i="9" a="1"/>
  <c r="C474" i="9" s="1"/>
  <c r="D391" i="9" a="1"/>
  <c r="D391" i="9" s="1"/>
  <c r="C384" i="9" a="1"/>
  <c r="C384" i="9" s="1"/>
  <c r="C363" i="9" a="1"/>
  <c r="C363" i="9" s="1"/>
  <c r="C518" i="9" a="1"/>
  <c r="C518" i="9" s="1"/>
  <c r="D348" i="9" a="1"/>
  <c r="D348" i="9" s="1"/>
  <c r="C493" i="9" a="1"/>
  <c r="C493" i="9" s="1"/>
  <c r="D496" i="9" a="1"/>
  <c r="D496" i="9" s="1"/>
  <c r="C326" i="9" a="1"/>
  <c r="C326" i="9" s="1"/>
  <c r="D383" i="9" a="1"/>
  <c r="D383" i="9" s="1"/>
  <c r="AC604" i="9" a="1"/>
  <c r="AC604" i="9" s="1"/>
  <c r="C459" i="9" a="1"/>
  <c r="C459" i="9" s="1"/>
  <c r="AC613" i="9" a="1"/>
  <c r="AC613" i="9" s="1"/>
  <c r="C624" i="9" a="1"/>
  <c r="C624" i="9" s="1"/>
  <c r="D557" i="9" a="1"/>
  <c r="D557" i="9" s="1"/>
  <c r="C488" i="9" a="1"/>
  <c r="C488" i="9" s="1"/>
  <c r="AC546" i="9" a="1"/>
  <c r="AC546" i="9" s="1"/>
  <c r="D494" i="9" a="1"/>
  <c r="D494" i="9" s="1"/>
  <c r="AC514" i="9" a="1"/>
  <c r="AC514" i="9" s="1"/>
  <c r="D486" i="9" a="1"/>
  <c r="D486" i="9" s="1"/>
  <c r="AC427" i="9" a="1"/>
  <c r="AC427" i="9" s="1"/>
  <c r="D608" i="9" a="1"/>
  <c r="D608" i="9" s="1"/>
  <c r="AC620" i="9" a="1"/>
  <c r="AC620" i="9" s="1"/>
  <c r="C605" i="9" a="1"/>
  <c r="C605" i="9" s="1"/>
  <c r="C539" i="9" a="1"/>
  <c r="C539" i="9" s="1"/>
  <c r="AC435" i="9" a="1"/>
  <c r="AC435" i="9" s="1"/>
  <c r="AC603" i="9" a="1"/>
  <c r="AC603" i="9" s="1"/>
  <c r="D397" i="9" a="1"/>
  <c r="D397" i="9" s="1"/>
  <c r="D621" i="9" a="1"/>
  <c r="D621" i="9" s="1"/>
  <c r="C618" i="9" a="1"/>
  <c r="C618" i="9" s="1"/>
  <c r="AC625" i="9" a="1"/>
  <c r="AC625" i="9" s="1"/>
  <c r="C358" i="9" a="1"/>
  <c r="C358" i="9" s="1"/>
  <c r="AC591" i="9" a="1"/>
  <c r="AC591" i="9" s="1"/>
  <c r="D364" i="9" a="1"/>
  <c r="D364" i="9" s="1"/>
  <c r="C432" i="9" a="1"/>
  <c r="C432" i="9" s="1"/>
  <c r="D337" i="9" a="1"/>
  <c r="D337" i="9" s="1"/>
  <c r="AC366" i="9" a="1"/>
  <c r="AC366" i="9" s="1"/>
  <c r="C587" i="9" a="1"/>
  <c r="C587" i="9" s="1"/>
  <c r="AC377" i="9" a="1"/>
  <c r="AC377" i="9" s="1"/>
  <c r="AC612" i="9" a="1"/>
  <c r="AC612" i="9" s="1"/>
  <c r="D480" i="9" a="1"/>
  <c r="D480" i="9" s="1"/>
  <c r="AC531" i="9" a="1"/>
  <c r="AC531" i="9" s="1"/>
  <c r="AC622" i="9" a="1"/>
  <c r="AC622" i="9" s="1"/>
  <c r="AC541" i="9" a="1"/>
  <c r="AC541" i="9" s="1"/>
  <c r="AC455" i="9" a="1"/>
  <c r="AC455" i="9" s="1"/>
  <c r="D360" i="9" a="1"/>
  <c r="D360" i="9" s="1"/>
  <c r="AC600" i="9" a="1"/>
  <c r="AC600" i="9" s="1"/>
  <c r="AC540" i="9" a="1"/>
  <c r="AC540" i="9" s="1"/>
  <c r="C390" i="9" a="1"/>
  <c r="C390" i="9" s="1"/>
  <c r="AC359" i="9" a="1"/>
  <c r="AC359" i="9" s="1"/>
  <c r="C433" i="9" a="1"/>
  <c r="C433" i="9" s="1"/>
  <c r="D626" i="9" a="1"/>
  <c r="D626" i="9" s="1"/>
  <c r="C530" i="9" a="1"/>
  <c r="C530" i="9" s="1"/>
  <c r="D469" i="9" a="1"/>
  <c r="D469" i="9" s="1"/>
  <c r="AC329" i="9" a="1"/>
  <c r="AC329" i="9" s="1"/>
  <c r="AC570" i="9" a="1"/>
  <c r="AC570" i="9" s="1"/>
  <c r="AC451" i="9" a="1"/>
  <c r="AC451" i="9" s="1"/>
  <c r="AC396" i="9" a="1"/>
  <c r="AC396" i="9" s="1"/>
  <c r="C554" i="9" a="1"/>
  <c r="C554" i="9" s="1"/>
  <c r="AC611" i="9" a="1"/>
  <c r="AC611" i="9" s="1"/>
  <c r="C429" i="9" a="1"/>
  <c r="C429" i="9" s="1"/>
  <c r="C354" i="9" a="1"/>
  <c r="C354" i="9" s="1"/>
  <c r="D472" i="9" a="1"/>
  <c r="D472" i="9" s="1"/>
  <c r="D589" i="9" a="1"/>
  <c r="D589" i="9" s="1"/>
  <c r="C431" i="9" a="1"/>
  <c r="C431" i="9" s="1"/>
  <c r="C452" i="9" a="1"/>
  <c r="C452" i="9" s="1"/>
  <c r="D467" i="9" a="1"/>
  <c r="D467" i="9" s="1"/>
  <c r="D583" i="9" a="1"/>
  <c r="D583" i="9" s="1"/>
  <c r="C555" i="9" a="1"/>
  <c r="C555" i="9" s="1"/>
  <c r="D569" i="9" a="1"/>
  <c r="D569" i="9" s="1"/>
  <c r="D400" i="9" a="1"/>
  <c r="D400" i="9" s="1"/>
  <c r="C386" i="9" a="1"/>
  <c r="C386" i="9" s="1"/>
  <c r="AC513" i="9" a="1"/>
  <c r="AC513" i="9" s="1"/>
  <c r="C613" i="9" a="1"/>
  <c r="C613" i="9" s="1"/>
  <c r="D624" i="9" a="1"/>
  <c r="D624" i="9" s="1"/>
  <c r="AC405" i="9" a="1"/>
  <c r="AC405" i="9" s="1"/>
  <c r="D340" i="9" a="1"/>
  <c r="D340" i="9" s="1"/>
  <c r="AC556" i="9" a="1"/>
  <c r="AC556" i="9" s="1"/>
  <c r="C466" i="9" a="1"/>
  <c r="C466" i="9" s="1"/>
  <c r="AC555" i="9" a="1"/>
  <c r="AC555" i="9" s="1"/>
  <c r="AC392" i="9" a="1"/>
  <c r="AC392" i="9" s="1"/>
  <c r="D566" i="9" a="1"/>
  <c r="D566" i="9" s="1"/>
  <c r="D597" i="9" a="1"/>
  <c r="D597" i="9" s="1"/>
  <c r="AC609" i="9" a="1"/>
  <c r="AC609" i="9" s="1"/>
  <c r="C614" i="9" a="1"/>
  <c r="C614" i="9" s="1"/>
  <c r="D499" i="9" a="1"/>
  <c r="D499" i="9" s="1"/>
  <c r="D361" i="9" a="1"/>
  <c r="D361" i="9" s="1"/>
  <c r="C377" i="9" a="1"/>
  <c r="C377" i="9" s="1"/>
  <c r="AC458" i="9" a="1"/>
  <c r="AC458" i="9" s="1"/>
  <c r="C494" i="9" a="1"/>
  <c r="C494" i="9" s="1"/>
  <c r="C471" i="9" a="1"/>
  <c r="C471" i="9" s="1"/>
  <c r="AC585" i="9" a="1"/>
  <c r="AC585" i="9" s="1"/>
  <c r="C404" i="9" a="1"/>
  <c r="C404" i="9" s="1"/>
  <c r="AC495" i="9" a="1"/>
  <c r="AC495" i="9" s="1"/>
  <c r="AC573" i="9" a="1"/>
  <c r="AC573" i="9" s="1"/>
  <c r="D373" i="9" a="1"/>
  <c r="D373" i="9" s="1"/>
  <c r="C547" i="9" a="1"/>
  <c r="C547" i="9" s="1"/>
  <c r="D534" i="9" a="1"/>
  <c r="D534" i="9" s="1"/>
  <c r="C505" i="9" a="1"/>
  <c r="C505" i="9" s="1"/>
  <c r="C340" i="9" a="1"/>
  <c r="C340" i="9" s="1"/>
  <c r="D366" i="9" a="1"/>
  <c r="D366" i="9" s="1"/>
  <c r="D613" i="9" a="1"/>
  <c r="D613" i="9" s="1"/>
  <c r="C348" i="9" a="1"/>
  <c r="C348" i="9" s="1"/>
  <c r="D457" i="9" a="1"/>
  <c r="D457" i="9" s="1"/>
  <c r="C487" i="9" a="1"/>
  <c r="C487" i="9" s="1"/>
  <c r="C479" i="9" a="1"/>
  <c r="C479" i="9" s="1"/>
  <c r="AC326" i="9" a="1"/>
  <c r="AC326" i="9" s="1"/>
  <c r="AC559" i="9" a="1"/>
  <c r="AC559" i="9" s="1"/>
  <c r="AC467" i="9" a="1"/>
  <c r="AC467" i="9" s="1"/>
  <c r="C371" i="9" a="1"/>
  <c r="C371" i="9" s="1"/>
  <c r="C482" i="9" a="1"/>
  <c r="C482" i="9" s="1"/>
  <c r="AC448" i="9" a="1"/>
  <c r="AC448" i="9" s="1"/>
  <c r="D362" i="9" a="1"/>
  <c r="D362" i="9" s="1"/>
  <c r="C457" i="9" a="1"/>
  <c r="C457" i="9" s="1"/>
  <c r="AC569" i="9" a="1"/>
  <c r="AC569" i="9" s="1"/>
  <c r="C549" i="9" a="1"/>
  <c r="C549" i="9" s="1"/>
  <c r="C337" i="9" a="1"/>
  <c r="C337" i="9" s="1"/>
  <c r="AC354" i="9" a="1"/>
  <c r="AC354" i="9" s="1"/>
  <c r="C566" i="9" a="1"/>
  <c r="C566" i="9" s="1"/>
  <c r="C453" i="9" a="1"/>
  <c r="C453" i="9" s="1"/>
  <c r="AC450" i="9" a="1"/>
  <c r="AC450" i="9" s="1"/>
  <c r="AC380" i="9" a="1"/>
  <c r="AC380" i="9" s="1"/>
  <c r="C612" i="9" a="1"/>
  <c r="C612" i="9" s="1"/>
  <c r="C565" i="9" a="1"/>
  <c r="C565" i="9" s="1"/>
  <c r="C536" i="9" a="1"/>
  <c r="C536" i="9" s="1"/>
  <c r="C589" i="9" a="1"/>
  <c r="C589" i="9" s="1"/>
  <c r="D394" i="9" a="1"/>
  <c r="D394" i="9" s="1"/>
  <c r="D434" i="9" a="1"/>
  <c r="D434" i="9" s="1"/>
  <c r="AC449" i="9" a="1"/>
  <c r="AC449" i="9" s="1"/>
  <c r="D375" i="9" a="1"/>
  <c r="D375" i="9" s="1"/>
  <c r="AC511" i="9" a="1"/>
  <c r="AC511" i="9" s="1"/>
  <c r="C576" i="9" a="1"/>
  <c r="C576" i="9" s="1"/>
  <c r="AC361" i="9" a="1"/>
  <c r="AC361" i="9" s="1"/>
  <c r="C428" i="9" a="1"/>
  <c r="C428" i="9" s="1"/>
  <c r="D547" i="9" a="1"/>
  <c r="D547" i="9" s="1"/>
  <c r="C403" i="9" a="1"/>
  <c r="C403" i="9" s="1"/>
  <c r="D396" i="9" a="1"/>
  <c r="D396" i="9" s="1"/>
  <c r="D330" i="9" a="1"/>
  <c r="D330" i="9" s="1"/>
  <c r="D458" i="9" a="1"/>
  <c r="D458" i="9" s="1"/>
  <c r="AC539" i="9" a="1"/>
  <c r="AC539" i="9" s="1"/>
  <c r="AC565" i="9" a="1"/>
  <c r="AC565" i="9" s="1"/>
  <c r="C492" i="9" a="1"/>
  <c r="C492" i="9" s="1"/>
  <c r="D565" i="9" a="1"/>
  <c r="D565" i="9" s="1"/>
  <c r="C585" i="9" a="1"/>
  <c r="C585" i="9" s="1"/>
  <c r="C360" i="9" a="1"/>
  <c r="C360" i="9" s="1"/>
  <c r="AC482" i="9" a="1"/>
  <c r="AC482" i="9" s="1"/>
  <c r="AC406" i="9" a="1"/>
  <c r="AC406" i="9" s="1"/>
  <c r="C388" i="9" a="1"/>
  <c r="C388" i="9" s="1"/>
  <c r="AC566" i="9" a="1"/>
  <c r="AC566" i="9" s="1"/>
  <c r="C546" i="9" a="1"/>
  <c r="C546" i="9" s="1"/>
  <c r="C480" i="9" a="1"/>
  <c r="C480" i="9" s="1"/>
  <c r="AC536" i="9" a="1"/>
  <c r="AC536" i="9" s="1"/>
  <c r="C512" i="9" a="1"/>
  <c r="C512" i="9" s="1"/>
  <c r="AC328" i="9" a="1"/>
  <c r="AC328" i="9" s="1"/>
  <c r="D614" i="9" a="1"/>
  <c r="D614" i="9" s="1"/>
  <c r="D382" i="9" a="1"/>
  <c r="D382" i="9" s="1"/>
  <c r="C368" i="9" a="1"/>
  <c r="C368" i="9" s="1"/>
  <c r="AC568" i="9" a="1"/>
  <c r="AC568" i="9" s="1"/>
  <c r="AC610" i="9" a="1"/>
  <c r="AC610" i="9" s="1"/>
  <c r="AC532" i="9" a="1"/>
  <c r="AC532" i="9" s="1"/>
  <c r="D450" i="9" a="1"/>
  <c r="D450" i="9" s="1"/>
  <c r="C598" i="9" a="1"/>
  <c r="C598" i="9" s="1"/>
  <c r="AC561" i="9" a="1"/>
  <c r="AC561" i="9" s="1"/>
  <c r="D570" i="9" a="1"/>
  <c r="D570" i="9" s="1"/>
  <c r="AC543" i="9" a="1"/>
  <c r="AC543" i="9" s="1"/>
  <c r="D387" i="9" a="1"/>
  <c r="D387" i="9" s="1"/>
  <c r="C366" i="9" a="1"/>
  <c r="C366" i="9" s="1"/>
  <c r="AC430" i="9" a="1"/>
  <c r="AC430" i="9" s="1"/>
  <c r="AC428" i="9" a="1"/>
  <c r="AC428" i="9" s="1"/>
  <c r="D447" i="9" a="1"/>
  <c r="D447" i="9" s="1"/>
  <c r="D477" i="9" a="1"/>
  <c r="D477" i="9" s="1"/>
  <c r="AC529" i="9" a="1"/>
  <c r="AC529" i="9" s="1"/>
  <c r="AC516" i="9" a="1"/>
  <c r="AC516" i="9" s="1"/>
  <c r="C558" i="9" a="1"/>
  <c r="C558" i="9" s="1"/>
  <c r="C545" i="9" a="1"/>
  <c r="C545" i="9" s="1"/>
  <c r="D584" i="9" a="1"/>
  <c r="D584" i="9" s="1"/>
  <c r="C449" i="9" a="1"/>
  <c r="C449" i="9" s="1"/>
  <c r="AC586" i="9" a="1"/>
  <c r="AC586" i="9" s="1"/>
  <c r="D479" i="9" a="1"/>
  <c r="D479" i="9" s="1"/>
  <c r="AC347" i="9" a="1"/>
  <c r="AC347" i="9" s="1"/>
  <c r="AC624" i="9" a="1"/>
  <c r="AC624" i="9" s="1"/>
  <c r="AC542" i="9" a="1"/>
  <c r="AC542" i="9" s="1"/>
  <c r="AC452" i="9" a="1"/>
  <c r="AC452" i="9" s="1"/>
  <c r="AC400" i="9" a="1"/>
  <c r="AC400" i="9" s="1"/>
  <c r="D550" i="9" a="1"/>
  <c r="D550" i="9" s="1"/>
  <c r="AC387" i="9" a="1"/>
  <c r="AC387" i="9" s="1"/>
  <c r="D602" i="9" a="1"/>
  <c r="D602" i="9" s="1"/>
  <c r="AC558" i="9" a="1"/>
  <c r="AC558" i="9" s="1"/>
  <c r="C402" i="9" a="1"/>
  <c r="C402" i="9" s="1"/>
  <c r="D368" i="9" a="1"/>
  <c r="D368" i="9" s="1"/>
  <c r="D478" i="9" a="1"/>
  <c r="D478" i="9" s="1"/>
  <c r="AC530" i="9" a="1"/>
  <c r="AC530" i="9" s="1"/>
  <c r="C608" i="9" a="1"/>
  <c r="C608" i="9" s="1"/>
  <c r="D511" i="9" a="1"/>
  <c r="D511" i="9" s="1"/>
  <c r="C356" i="9" a="1"/>
  <c r="C356" i="9" s="1"/>
  <c r="AC515" i="9" a="1"/>
  <c r="AC515" i="9" s="1"/>
  <c r="AC607" i="9" a="1"/>
  <c r="AC607" i="9" s="1"/>
  <c r="D601" i="9" a="1"/>
  <c r="D601" i="9" s="1"/>
  <c r="D428" i="9" a="1"/>
  <c r="D428" i="9" s="1"/>
  <c r="C455" i="9" a="1"/>
  <c r="C455" i="9" s="1"/>
  <c r="C570" i="9" a="1"/>
  <c r="C570" i="9" s="1"/>
  <c r="AC352" i="9" a="1"/>
  <c r="AC352" i="9" s="1"/>
  <c r="AC537" i="9" a="1"/>
  <c r="AC537" i="9" s="1"/>
  <c r="D568" i="9" a="1"/>
  <c r="D568" i="9" s="1"/>
  <c r="D475" i="9" a="1"/>
  <c r="D475" i="9" s="1"/>
  <c r="D429" i="9" a="1"/>
  <c r="D429" i="9" s="1"/>
  <c r="C601" i="9" a="1"/>
  <c r="C601" i="9" s="1"/>
  <c r="D599" i="9" a="1"/>
  <c r="D599" i="9" s="1"/>
  <c r="AC389" i="9" a="1"/>
  <c r="AC389" i="9" s="1"/>
  <c r="C355" i="9" a="1"/>
  <c r="C355" i="9" s="1"/>
  <c r="C550" i="9" a="1"/>
  <c r="C550" i="9" s="1"/>
  <c r="AC491" i="9" a="1"/>
  <c r="AC491" i="9" s="1"/>
  <c r="AC433" i="9" a="1"/>
  <c r="AC433" i="9" s="1"/>
  <c r="D461" i="9" a="1"/>
  <c r="D461" i="9" s="1"/>
  <c r="C475" i="9" a="1"/>
  <c r="C475" i="9" s="1"/>
  <c r="AC399" i="9" a="1"/>
  <c r="AC399" i="9" s="1"/>
  <c r="AC506" i="9" a="1"/>
  <c r="AC506" i="9" s="1"/>
  <c r="AC431" i="9" a="1"/>
  <c r="AC431" i="9" s="1"/>
  <c r="C578" i="9" a="1"/>
  <c r="C578" i="9" s="1"/>
  <c r="AC356" i="9" a="1"/>
  <c r="AC356" i="9" s="1"/>
  <c r="AC492" i="9" a="1"/>
  <c r="AC492" i="9" s="1"/>
  <c r="AC485" i="9" a="1"/>
  <c r="AC485" i="9" s="1"/>
  <c r="AC489" i="9" a="1"/>
  <c r="AC489" i="9" s="1"/>
  <c r="AC379" i="9" a="1"/>
  <c r="AC379" i="9" s="1"/>
  <c r="D404" i="9" a="1"/>
  <c r="D404" i="9" s="1"/>
  <c r="D399" i="9" a="1"/>
  <c r="D399" i="9" s="1"/>
  <c r="AC547" i="9" a="1"/>
  <c r="AC547" i="9" s="1"/>
  <c r="AC584" i="9" a="1"/>
  <c r="AC584" i="9" s="1"/>
  <c r="D459" i="9" a="1"/>
  <c r="D459" i="9" s="1"/>
  <c r="D376" i="9" a="1"/>
  <c r="D376" i="9" s="1"/>
  <c r="D515" i="9" a="1"/>
  <c r="D515" i="9" s="1"/>
  <c r="D603" i="9" a="1"/>
  <c r="D603" i="9" s="1"/>
  <c r="D512" i="9" a="1"/>
  <c r="D512" i="9" s="1"/>
  <c r="C551" i="9" a="1"/>
  <c r="C551" i="9" s="1"/>
  <c r="C620" i="9" a="1"/>
  <c r="C620" i="9" s="1"/>
  <c r="D618" i="9" a="1"/>
  <c r="D618" i="9" s="1"/>
  <c r="C504" i="9" a="1"/>
  <c r="C504" i="9" s="1"/>
  <c r="AC557" i="9" a="1"/>
  <c r="AC557" i="9" s="1"/>
  <c r="D553" i="9" a="1"/>
  <c r="D553" i="9" s="1"/>
  <c r="D501" i="9" a="1"/>
  <c r="D501" i="9" s="1"/>
  <c r="AC403" i="9" a="1"/>
  <c r="AC403" i="9" s="1"/>
  <c r="C400" i="9" a="1"/>
  <c r="C400" i="9" s="1"/>
  <c r="AC484" i="9" a="1"/>
  <c r="AC484" i="9" s="1"/>
  <c r="D355" i="9" a="1"/>
  <c r="D355" i="9" s="1"/>
  <c r="AC459" i="9" a="1"/>
  <c r="AC459" i="9" s="1"/>
  <c r="C397" i="9" a="1"/>
  <c r="C397" i="9" s="1"/>
  <c r="AC596" i="9" a="1"/>
  <c r="AC596" i="9" s="1"/>
  <c r="D540" i="9" a="1"/>
  <c r="D540" i="9" s="1"/>
  <c r="D349" i="9" a="1"/>
  <c r="D349" i="9" s="1"/>
  <c r="D449" i="9" a="1"/>
  <c r="D449" i="9" s="1"/>
  <c r="AC457" i="9" a="1"/>
  <c r="AC457" i="9" s="1"/>
  <c r="C461" i="9" a="1"/>
  <c r="C461" i="9" s="1"/>
  <c r="D532" i="9" a="1"/>
  <c r="D532" i="9" s="1"/>
  <c r="AC460" i="9" a="1"/>
  <c r="AC460" i="9" s="1"/>
  <c r="AC616" i="9" a="1"/>
  <c r="AC616" i="9" s="1"/>
  <c r="AC476" i="9" a="1"/>
  <c r="AC476" i="9" s="1"/>
  <c r="D476" i="9" a="1"/>
  <c r="D476" i="9" s="1"/>
  <c r="D585" i="9" a="1"/>
  <c r="D585" i="9" s="1"/>
  <c r="D448" i="9" a="1"/>
  <c r="D448" i="9" s="1"/>
  <c r="D359" i="9" a="1"/>
  <c r="D359" i="9" s="1"/>
  <c r="AC357" i="9" a="1"/>
  <c r="AC357" i="9" s="1"/>
  <c r="D581" i="9" a="1"/>
  <c r="D581" i="9" s="1"/>
  <c r="AC508" i="9" a="1"/>
  <c r="AC508" i="9" s="1"/>
  <c r="C467" i="9" a="1"/>
  <c r="C467" i="9" s="1"/>
  <c r="C347" i="9" a="1"/>
  <c r="C347" i="9" s="1"/>
  <c r="C383" i="9" a="1"/>
  <c r="C383" i="9" s="1"/>
  <c r="C561" i="9" a="1"/>
  <c r="C561" i="9" s="1"/>
  <c r="D350" i="9" a="1"/>
  <c r="D350" i="9" s="1"/>
  <c r="AC369" i="9" a="1"/>
  <c r="AC369" i="9" s="1"/>
  <c r="C490" i="9" a="1"/>
  <c r="C490" i="9" s="1"/>
  <c r="AC500" i="9" a="1"/>
  <c r="AC500" i="9" s="1"/>
  <c r="D558" i="9" a="1"/>
  <c r="D558" i="9" s="1"/>
  <c r="C567" i="9" a="1"/>
  <c r="C567" i="9" s="1"/>
  <c r="D474" i="9" a="1"/>
  <c r="D474" i="9" s="1"/>
  <c r="C533" i="9" a="1"/>
  <c r="C533" i="9" s="1"/>
  <c r="C572" i="9" a="1"/>
  <c r="C572" i="9" s="1"/>
  <c r="D356" i="9" a="1"/>
  <c r="D356" i="9" s="1"/>
  <c r="AC362" i="9" a="1"/>
  <c r="AC362" i="9" s="1"/>
  <c r="C577" i="9" a="1"/>
  <c r="C577" i="9" s="1"/>
  <c r="D561" i="9" a="1"/>
  <c r="D561" i="9" s="1"/>
  <c r="D384" i="9" a="1"/>
  <c r="D384" i="9" s="1"/>
  <c r="C362" i="9" a="1"/>
  <c r="C362" i="9" s="1"/>
  <c r="AC579" i="9" a="1"/>
  <c r="AC579" i="9" s="1"/>
  <c r="AC395" i="9" a="1"/>
  <c r="AC395" i="9" s="1"/>
  <c r="C535" i="9" a="1"/>
  <c r="C535" i="9" s="1"/>
  <c r="AC528" i="9" a="1"/>
  <c r="AC528" i="9" s="1"/>
  <c r="AC390" i="9" a="1"/>
  <c r="AC390" i="9" s="1"/>
  <c r="AC572" i="9" a="1"/>
  <c r="AC572" i="9" s="1"/>
  <c r="D536" i="9" a="1"/>
  <c r="D536" i="9" s="1"/>
  <c r="C374" i="9" a="1"/>
  <c r="C374" i="9" s="1"/>
  <c r="AC501" i="9" a="1"/>
  <c r="AC501" i="9" s="1"/>
  <c r="AC436" i="9" a="1"/>
  <c r="AC436" i="9" s="1"/>
  <c r="AC614" i="9" a="1"/>
  <c r="AC614" i="9" s="1"/>
  <c r="C373" i="9" a="1"/>
  <c r="C373" i="9" s="1"/>
  <c r="D466" i="9" a="1"/>
  <c r="D466" i="9" s="1"/>
  <c r="C568" i="9" a="1"/>
  <c r="C568" i="9" s="1"/>
  <c r="C460" i="9" a="1"/>
  <c r="C460" i="9" s="1"/>
  <c r="X460" i="9" s="1"/>
  <c r="AC597" i="9" a="1"/>
  <c r="AC597" i="9" s="1"/>
  <c r="C458" i="9" a="1"/>
  <c r="C458" i="9" s="1"/>
  <c r="X458" i="9" s="1"/>
  <c r="D369" i="9" a="1"/>
  <c r="D369" i="9" s="1"/>
  <c r="D386" i="9" a="1"/>
  <c r="D386" i="9" s="1"/>
  <c r="D620" i="9" a="1"/>
  <c r="D620" i="9" s="1"/>
  <c r="AC447" i="9" a="1"/>
  <c r="AC447" i="9" s="1"/>
  <c r="AC463" i="9" a="1"/>
  <c r="AC463" i="9" s="1"/>
  <c r="C595" i="9" a="1"/>
  <c r="C595" i="9" s="1"/>
  <c r="D577" i="9" a="1"/>
  <c r="D577" i="9" s="1"/>
  <c r="AC510" i="9" a="1"/>
  <c r="AC510" i="9" s="1"/>
  <c r="AC358" i="9" a="1"/>
  <c r="AC358" i="9" s="1"/>
  <c r="C456" i="9" a="1"/>
  <c r="C456" i="9" s="1"/>
  <c r="C394" i="9" a="1"/>
  <c r="C394" i="9" s="1"/>
  <c r="C511" i="9" a="1"/>
  <c r="C511" i="9" s="1"/>
  <c r="D612" i="9" a="1"/>
  <c r="D612" i="9" s="1"/>
  <c r="D493" i="9" a="1"/>
  <c r="D493" i="9" s="1"/>
  <c r="C435" i="9" a="1"/>
  <c r="C435" i="9" s="1"/>
  <c r="D571" i="9" a="1"/>
  <c r="D571" i="9" s="1"/>
  <c r="AC348" i="9" a="1"/>
  <c r="AC348" i="9" s="1"/>
  <c r="C596" i="9" a="1"/>
  <c r="C596" i="9" s="1"/>
  <c r="C582" i="9" a="1"/>
  <c r="C582" i="9" s="1"/>
  <c r="D579" i="9" a="1"/>
  <c r="D579" i="9" s="1"/>
  <c r="AC483" i="9" a="1"/>
  <c r="AC483" i="9" s="1"/>
  <c r="D533" i="9" a="1"/>
  <c r="D533" i="9" s="1"/>
  <c r="C602" i="9" a="1"/>
  <c r="C602" i="9" s="1"/>
  <c r="AC372" i="9" a="1"/>
  <c r="AC372" i="9" s="1"/>
  <c r="AC550" i="9" a="1"/>
  <c r="AC550" i="9" s="1"/>
  <c r="D592" i="9" a="1"/>
  <c r="D592" i="9" s="1"/>
  <c r="AC544" i="9" a="1"/>
  <c r="AC544" i="9" s="1"/>
  <c r="AC617" i="9" a="1"/>
  <c r="AC617" i="9" s="1"/>
  <c r="AC351" i="9" a="1"/>
  <c r="AC351" i="9" s="1"/>
  <c r="D430" i="9" a="1"/>
  <c r="D430" i="9" s="1"/>
  <c r="AC499" i="9" a="1"/>
  <c r="AC499" i="9" s="1"/>
  <c r="C604" i="9" a="1"/>
  <c r="C604" i="9" s="1"/>
  <c r="D596" i="9" a="1"/>
  <c r="D596" i="9" s="1"/>
  <c r="AC554" i="9" a="1"/>
  <c r="AC554" i="9" s="1"/>
  <c r="AC355" i="9" a="1"/>
  <c r="AC355" i="9" s="1"/>
  <c r="D508" i="9" a="1"/>
  <c r="D508" i="9" s="1"/>
  <c r="D380" i="9" a="1"/>
  <c r="D380" i="9" s="1"/>
  <c r="C575" i="9" a="1"/>
  <c r="C575" i="9" s="1"/>
  <c r="AC588" i="9" a="1"/>
  <c r="AC588" i="9" s="1"/>
  <c r="C464" i="9" a="1"/>
  <c r="C464" i="9" s="1"/>
  <c r="X464" i="9" s="1"/>
  <c r="AC598" i="9" a="1"/>
  <c r="AC598" i="9" s="1"/>
  <c r="C586" i="9" a="1"/>
  <c r="C586" i="9" s="1"/>
  <c r="AC581" i="9" a="1"/>
  <c r="AC581" i="9" s="1"/>
  <c r="C569" i="9" a="1"/>
  <c r="C569" i="9" s="1"/>
  <c r="AC577" i="9" a="1"/>
  <c r="AC577" i="9" s="1"/>
  <c r="C548" i="9" a="1"/>
  <c r="C548" i="9" s="1"/>
  <c r="D492" i="9" a="1"/>
  <c r="D492" i="9" s="1"/>
  <c r="AC595" i="9" a="1"/>
  <c r="AC595" i="9" s="1"/>
  <c r="D594" i="9" a="1"/>
  <c r="D594" i="9" s="1"/>
  <c r="AC576" i="9" a="1"/>
  <c r="AC576" i="9" s="1"/>
  <c r="D538" i="9" a="1"/>
  <c r="D538" i="9" s="1"/>
  <c r="C463" i="9" a="1"/>
  <c r="C463" i="9" s="1"/>
  <c r="X463" i="9" s="1"/>
  <c r="AC339" i="9" a="1"/>
  <c r="AC339" i="9" s="1"/>
  <c r="C514" i="9" a="1"/>
  <c r="C514" i="9" s="1"/>
  <c r="D483" i="9" a="1"/>
  <c r="D483" i="9" s="1"/>
  <c r="AC381" i="9" a="1"/>
  <c r="AC381" i="9" s="1"/>
  <c r="AC552" i="9" a="1"/>
  <c r="AC552" i="9" s="1"/>
  <c r="AC567" i="9" a="1"/>
  <c r="AC567" i="9" s="1"/>
  <c r="D452" i="9" a="1"/>
  <c r="D452" i="9" s="1"/>
  <c r="D516" i="9" a="1"/>
  <c r="D516" i="9" s="1"/>
  <c r="D587" i="9" a="1"/>
  <c r="D587" i="9" s="1"/>
  <c r="D403" i="9" a="1"/>
  <c r="D403" i="9" s="1"/>
  <c r="D495" i="9" a="1"/>
  <c r="D495" i="9" s="1"/>
  <c r="D580" i="9" a="1"/>
  <c r="D580" i="9" s="1"/>
  <c r="C330" i="9" a="1"/>
  <c r="C330" i="9" s="1"/>
  <c r="C451" i="9" a="1"/>
  <c r="C451" i="9" s="1"/>
  <c r="D575" i="9" a="1"/>
  <c r="D575" i="9" s="1"/>
  <c r="D607" i="9" a="1"/>
  <c r="D607" i="9" s="1"/>
  <c r="D598" i="9" a="1"/>
  <c r="D598" i="9" s="1"/>
  <c r="D555" i="9" a="1"/>
  <c r="D555" i="9" s="1"/>
  <c r="C434" i="9" a="1"/>
  <c r="C434" i="9" s="1"/>
  <c r="D473" i="9" a="1"/>
  <c r="D473" i="9" s="1"/>
  <c r="AC367" i="9" a="1"/>
  <c r="AC367" i="9" s="1"/>
  <c r="AC533" i="9" a="1"/>
  <c r="AC533" i="9" s="1"/>
  <c r="C350" i="9" a="1"/>
  <c r="C350" i="9" s="1"/>
  <c r="C462" i="9" a="1"/>
  <c r="C462" i="9" s="1"/>
  <c r="D451" i="9" a="1"/>
  <c r="D451" i="9" s="1"/>
  <c r="D616" i="9" a="1"/>
  <c r="D616" i="9" s="1"/>
  <c r="D578" i="9" a="1"/>
  <c r="D578" i="9" s="1"/>
  <c r="D610" i="9" a="1"/>
  <c r="D610" i="9" s="1"/>
  <c r="D405" i="9" a="1"/>
  <c r="D405" i="9" s="1"/>
  <c r="C502" i="9" a="1"/>
  <c r="C502" i="9" s="1"/>
  <c r="C430" i="9" a="1"/>
  <c r="C430" i="9" s="1"/>
  <c r="C375" i="9" a="1"/>
  <c r="C375" i="9" s="1"/>
  <c r="D456" i="9" a="1"/>
  <c r="D456" i="9" s="1"/>
  <c r="C573" i="9" a="1"/>
  <c r="C573" i="9" s="1"/>
  <c r="C352" i="9" a="1"/>
  <c r="C352" i="9" s="1"/>
  <c r="C405" i="9" a="1"/>
  <c r="C405" i="9" s="1"/>
  <c r="D541" i="9" a="1"/>
  <c r="D541" i="9" s="1"/>
  <c r="C436" i="9" a="1"/>
  <c r="C436" i="9" s="1"/>
  <c r="D531" i="9" a="1"/>
  <c r="D531" i="9" s="1"/>
  <c r="D339" i="9" a="1"/>
  <c r="D339" i="9" s="1"/>
  <c r="D338" i="9" a="1"/>
  <c r="D338" i="9" s="1"/>
  <c r="D527" i="9" a="1"/>
  <c r="D527" i="9" s="1"/>
  <c r="C621" i="9" a="1"/>
  <c r="C621" i="9" s="1"/>
  <c r="AC368" i="9" a="1"/>
  <c r="AC368" i="9" s="1"/>
  <c r="C339" i="9" a="1"/>
  <c r="C339" i="9" s="1"/>
  <c r="D491" i="9" a="1"/>
  <c r="D491" i="9" s="1"/>
  <c r="AC466" i="9" a="1"/>
  <c r="AC466" i="9" s="1"/>
  <c r="AC486" i="9" a="1"/>
  <c r="AC486" i="9" s="1"/>
  <c r="D436" i="9" a="1"/>
  <c r="D436" i="9" s="1"/>
  <c r="AC402" i="9" a="1"/>
  <c r="AC402" i="9" s="1"/>
  <c r="C483" i="9" a="1"/>
  <c r="C483" i="9" s="1"/>
  <c r="D574" i="9" a="1"/>
  <c r="D574" i="9" s="1"/>
  <c r="C372" i="9" a="1"/>
  <c r="C372" i="9" s="1"/>
  <c r="D465" i="9" a="1"/>
  <c r="D465" i="9" s="1"/>
  <c r="AC519" i="9" a="1"/>
  <c r="AC519" i="9" s="1"/>
  <c r="AC517" i="9" a="1"/>
  <c r="AC517" i="9" s="1"/>
  <c r="AC590" i="9" a="1"/>
  <c r="AC590" i="9" s="1"/>
  <c r="D431" i="9" a="1"/>
  <c r="D431" i="9" s="1"/>
  <c r="C560" i="9" a="1"/>
  <c r="C560" i="9" s="1"/>
  <c r="AC553" i="9" a="1"/>
  <c r="AC553" i="9" s="1"/>
  <c r="D591" i="9" a="1"/>
  <c r="D591" i="9" s="1"/>
  <c r="AC575" i="9" a="1"/>
  <c r="AC575" i="9" s="1"/>
  <c r="C486" i="9" a="1"/>
  <c r="C486" i="9" s="1"/>
  <c r="AC578" i="9" a="1"/>
  <c r="AC578" i="9" s="1"/>
  <c r="C498" i="9" a="1"/>
  <c r="C498" i="9" s="1"/>
  <c r="C625" i="9" a="1"/>
  <c r="C625" i="9" s="1"/>
  <c r="AC551" i="9" a="1"/>
  <c r="AC551" i="9" s="1"/>
  <c r="D326" i="9" a="1"/>
  <c r="D326" i="9" s="1"/>
  <c r="C401" i="9" a="1"/>
  <c r="C401" i="9" s="1"/>
  <c r="AC589" i="9" a="1"/>
  <c r="AC589" i="9" s="1"/>
  <c r="AC360" i="9" a="1"/>
  <c r="AC360" i="9" s="1"/>
  <c r="D498" i="9" a="1"/>
  <c r="D498" i="9" s="1"/>
  <c r="C553" i="9" a="1"/>
  <c r="C553" i="9" s="1"/>
  <c r="C515" i="9" a="1"/>
  <c r="C515" i="9" s="1"/>
  <c r="D507" i="9" a="1"/>
  <c r="D507" i="9" s="1"/>
  <c r="C619" i="9" a="1"/>
  <c r="C619" i="9" s="1"/>
  <c r="D470" i="9" a="1"/>
  <c r="D470" i="9" s="1"/>
  <c r="D381" i="9" a="1"/>
  <c r="D381" i="9" s="1"/>
  <c r="D551" i="9" a="1"/>
  <c r="D551" i="9" s="1"/>
  <c r="C606" i="9" a="1"/>
  <c r="C606" i="9" s="1"/>
  <c r="AC473" i="9" a="1"/>
  <c r="AC473" i="9" s="1"/>
  <c r="AC330" i="9" a="1"/>
  <c r="AC330" i="9" s="1"/>
  <c r="D354" i="9" a="1"/>
  <c r="D354" i="9" s="1"/>
  <c r="D372" i="9" a="1"/>
  <c r="D372" i="9" s="1"/>
  <c r="D398" i="9" a="1"/>
  <c r="D398" i="9" s="1"/>
  <c r="C610" i="9" a="1"/>
  <c r="C610" i="9" s="1"/>
  <c r="D454" i="9" a="1"/>
  <c r="D454" i="9" s="1"/>
  <c r="D582" i="9" a="1"/>
  <c r="D582" i="9" s="1"/>
  <c r="D401" i="9" a="1"/>
  <c r="D401" i="9" s="1"/>
  <c r="C364" i="9" a="1"/>
  <c r="C364" i="9" s="1"/>
  <c r="C623" i="9" a="1"/>
  <c r="C623" i="9" s="1"/>
  <c r="D554" i="9" a="1"/>
  <c r="D554" i="9" s="1"/>
  <c r="D370" i="9" a="1"/>
  <c r="D370" i="9" s="1"/>
  <c r="C615" i="9" a="1"/>
  <c r="C615" i="9" s="1"/>
  <c r="AC456" i="9" a="1"/>
  <c r="AC456" i="9" s="1"/>
  <c r="C562" i="9" a="1"/>
  <c r="C562" i="9" s="1"/>
  <c r="AC606" i="9" a="1"/>
  <c r="AC606" i="9" s="1"/>
  <c r="AC602" i="9" a="1"/>
  <c r="AC602" i="9" s="1"/>
  <c r="AC496" i="9" a="1"/>
  <c r="AC496" i="9" s="1"/>
  <c r="D529" i="9" a="1"/>
  <c r="D529" i="9" s="1"/>
  <c r="AC461" i="9" a="1"/>
  <c r="AC461" i="9" s="1"/>
  <c r="D562" i="9" a="1"/>
  <c r="D562" i="9" s="1"/>
  <c r="AC479" i="9" a="1"/>
  <c r="AC479" i="9" s="1"/>
  <c r="D432" i="9" a="1"/>
  <c r="D432" i="9" s="1"/>
  <c r="C406" i="9" a="1"/>
  <c r="C406" i="9" s="1"/>
  <c r="C617" i="9" a="1"/>
  <c r="C617" i="9" s="1"/>
  <c r="D455" i="9" a="1"/>
  <c r="D455" i="9" s="1"/>
  <c r="D489" i="9" a="1"/>
  <c r="D489" i="9" s="1"/>
  <c r="D590" i="9" a="1"/>
  <c r="D590" i="9" s="1"/>
  <c r="AC623" i="9" a="1"/>
  <c r="AC623" i="9" s="1"/>
  <c r="C529" i="9" a="1"/>
  <c r="C529" i="9" s="1"/>
  <c r="AC371" i="9" a="1"/>
  <c r="AC371" i="9" s="1"/>
  <c r="D363" i="9" a="1"/>
  <c r="D363" i="9" s="1"/>
  <c r="D406" i="9" a="1"/>
  <c r="D406" i="9" s="1"/>
  <c r="C489" i="9" a="1"/>
  <c r="C489" i="9" s="1"/>
  <c r="C556" i="9" a="1"/>
  <c r="C556" i="9" s="1"/>
  <c r="AC503" i="9" a="1"/>
  <c r="AC503" i="9" s="1"/>
  <c r="D485" i="9" a="1"/>
  <c r="D485" i="9" s="1"/>
  <c r="C563" i="9" a="1"/>
  <c r="C563" i="9" s="1"/>
  <c r="C376" i="9" a="1"/>
  <c r="C376" i="9" s="1"/>
  <c r="AC583" i="9" a="1"/>
  <c r="AC583" i="9" s="1"/>
  <c r="C491" i="9" a="1"/>
  <c r="C491" i="9" s="1"/>
  <c r="D462" i="9" a="1"/>
  <c r="D462" i="9" s="1"/>
  <c r="C476" i="9" a="1"/>
  <c r="C476" i="9" s="1"/>
  <c r="C454" i="9" a="1"/>
  <c r="C454" i="9" s="1"/>
  <c r="D573" i="9" a="1"/>
  <c r="D573" i="9" s="1"/>
  <c r="D609" i="9" a="1"/>
  <c r="D609" i="9" s="1"/>
  <c r="C447" i="9" a="1"/>
  <c r="C447" i="9" s="1"/>
  <c r="D378" i="9" a="1"/>
  <c r="D378" i="9" s="1"/>
  <c r="AC340" i="9" a="1"/>
  <c r="AC340" i="9" s="1"/>
  <c r="AC462" i="9" a="1"/>
  <c r="AC462" i="9" s="1"/>
  <c r="D537" i="9" a="1"/>
  <c r="D537" i="9" s="1"/>
  <c r="AC341" i="9" a="1"/>
  <c r="AC341" i="9" s="1"/>
  <c r="D423" i="9" a="1"/>
  <c r="D423" i="9" s="1"/>
  <c r="D331" i="9" a="1"/>
  <c r="D331" i="9" s="1"/>
  <c r="D519" i="9" a="1"/>
  <c r="D519" i="9" s="1"/>
  <c r="C333" i="9" a="1"/>
  <c r="C333" i="9" s="1"/>
  <c r="AC373" i="9" a="1"/>
  <c r="AC373" i="9" s="1"/>
  <c r="C331" i="9" a="1"/>
  <c r="C331" i="9" s="1"/>
  <c r="X331" i="9" s="1"/>
  <c r="D341" i="9" a="1"/>
  <c r="D341" i="9" s="1"/>
  <c r="D567" i="9" a="1"/>
  <c r="D567" i="9" s="1"/>
  <c r="D412" i="9" a="1"/>
  <c r="D412" i="9" s="1"/>
  <c r="C343" i="9" a="1"/>
  <c r="C343" i="9" s="1"/>
  <c r="AC332" i="9" a="1"/>
  <c r="AC332" i="9" s="1"/>
  <c r="D333" i="9" a="1"/>
  <c r="D333" i="9" s="1"/>
  <c r="C519" i="9" a="1"/>
  <c r="C519" i="9" s="1"/>
  <c r="C413" i="9" a="1"/>
  <c r="C413" i="9" s="1"/>
  <c r="AC331" i="9" a="1"/>
  <c r="AC331" i="9" s="1"/>
  <c r="C341" i="9" a="1"/>
  <c r="C341" i="9" s="1"/>
  <c r="D525" i="9" a="1"/>
  <c r="D525" i="9" s="1"/>
  <c r="X525" i="9" s="1"/>
  <c r="X518" i="9" l="1"/>
  <c r="X342" i="9"/>
  <c r="F342" i="9" s="1" a="1"/>
  <c r="F342" i="9" s="1"/>
  <c r="X330" i="9"/>
  <c r="X415" i="9"/>
  <c r="F415" i="9" s="1" a="1"/>
  <c r="F415" i="9" s="1"/>
  <c r="X461" i="9"/>
  <c r="X462" i="9"/>
  <c r="J462" i="9" s="1" a="1"/>
  <c r="J462" i="9" s="1"/>
  <c r="X340" i="9"/>
  <c r="F462" i="9" a="1"/>
  <c r="F462" i="9" s="1"/>
  <c r="U462" i="9" a="1"/>
  <c r="U462" i="9" s="1"/>
  <c r="V463" i="9" a="1"/>
  <c r="V463" i="9" s="1"/>
  <c r="E463" i="9" a="1"/>
  <c r="E463" i="9" s="1"/>
  <c r="J463" i="9" a="1"/>
  <c r="J463" i="9" s="1"/>
  <c r="F463" i="9" a="1"/>
  <c r="F463" i="9" s="1"/>
  <c r="U463" i="9" a="1"/>
  <c r="U463" i="9" s="1"/>
  <c r="H463" i="9" a="1"/>
  <c r="H463" i="9" s="1"/>
  <c r="I463" i="9" a="1"/>
  <c r="I463" i="9" s="1"/>
  <c r="E464" i="9" a="1"/>
  <c r="E464" i="9" s="1"/>
  <c r="U464" i="9" a="1"/>
  <c r="U464" i="9" s="1"/>
  <c r="J464" i="9" a="1"/>
  <c r="J464" i="9" s="1"/>
  <c r="I464" i="9" a="1"/>
  <c r="I464" i="9" s="1"/>
  <c r="V464" i="9" a="1"/>
  <c r="V464" i="9" s="1"/>
  <c r="F464" i="9" a="1"/>
  <c r="F464" i="9" s="1"/>
  <c r="H464" i="9" a="1"/>
  <c r="H464" i="9" s="1"/>
  <c r="V458" i="9" a="1"/>
  <c r="V458" i="9" s="1"/>
  <c r="F458" i="9" a="1"/>
  <c r="F458" i="9" s="1"/>
  <c r="J458" i="9" a="1"/>
  <c r="J458" i="9" s="1"/>
  <c r="E458" i="9" a="1"/>
  <c r="E458" i="9" s="1"/>
  <c r="U458" i="9" a="1"/>
  <c r="U458" i="9" s="1"/>
  <c r="I458" i="9" a="1"/>
  <c r="I458" i="9" s="1"/>
  <c r="H458" i="9" a="1"/>
  <c r="H458" i="9" s="1"/>
  <c r="X466" i="9"/>
  <c r="X457" i="9"/>
  <c r="X465" i="9"/>
  <c r="H460" i="9" a="1"/>
  <c r="H460" i="9" s="1"/>
  <c r="V460" i="9" a="1"/>
  <c r="V460" i="9" s="1"/>
  <c r="I460" i="9" a="1"/>
  <c r="I460" i="9" s="1"/>
  <c r="E460" i="9" a="1"/>
  <c r="E460" i="9" s="1"/>
  <c r="U460" i="9" a="1"/>
  <c r="U460" i="9" s="1"/>
  <c r="F460" i="9" a="1"/>
  <c r="F460" i="9" s="1"/>
  <c r="J460" i="9" a="1"/>
  <c r="J460" i="9" s="1"/>
  <c r="X341" i="9"/>
  <c r="U341" i="9" s="1" a="1"/>
  <c r="U341" i="9" s="1"/>
  <c r="E461" i="9" a="1"/>
  <c r="E461" i="9" s="1"/>
  <c r="H461" i="9" a="1"/>
  <c r="H461" i="9" s="1"/>
  <c r="U461" i="9" a="1"/>
  <c r="U461" i="9" s="1"/>
  <c r="V461" i="9" a="1"/>
  <c r="V461" i="9" s="1"/>
  <c r="I461" i="9" a="1"/>
  <c r="I461" i="9" s="1"/>
  <c r="F461" i="9" a="1"/>
  <c r="F461" i="9" s="1"/>
  <c r="J461" i="9" a="1"/>
  <c r="J461" i="9" s="1"/>
  <c r="X459" i="9"/>
  <c r="X339" i="9"/>
  <c r="X343" i="9"/>
  <c r="V343" i="9" s="1" a="1"/>
  <c r="V343" i="9" s="1"/>
  <c r="X520" i="9"/>
  <c r="X345" i="9"/>
  <c r="H345" i="9" s="1" a="1"/>
  <c r="H345" i="9" s="1"/>
  <c r="X413" i="9"/>
  <c r="H413" i="9" s="1" a="1"/>
  <c r="H413" i="9" s="1"/>
  <c r="X519" i="9"/>
  <c r="X337" i="9"/>
  <c r="E525" i="9" a="1"/>
  <c r="E525" i="9" s="1"/>
  <c r="F525" i="9" a="1"/>
  <c r="F525" i="9" s="1"/>
  <c r="V525" i="9" a="1"/>
  <c r="V525" i="9" s="1"/>
  <c r="H525" i="9" a="1"/>
  <c r="H525" i="9" s="1"/>
  <c r="I525" i="9" a="1"/>
  <c r="I525" i="9" s="1"/>
  <c r="J525" i="9" a="1"/>
  <c r="J525" i="9" s="1"/>
  <c r="U525" i="9" a="1"/>
  <c r="U525" i="9" s="1"/>
  <c r="X333" i="9"/>
  <c r="X517" i="9"/>
  <c r="E523" i="9" a="1"/>
  <c r="E523" i="9" s="1"/>
  <c r="F523" i="9" a="1"/>
  <c r="F523" i="9" s="1"/>
  <c r="V523" i="9" a="1"/>
  <c r="V523" i="9" s="1"/>
  <c r="U523" i="9" a="1"/>
  <c r="U523" i="9" s="1"/>
  <c r="I523" i="9" a="1"/>
  <c r="I523" i="9" s="1"/>
  <c r="J523" i="9" a="1"/>
  <c r="J523" i="9" s="1"/>
  <c r="H523" i="9" a="1"/>
  <c r="H523" i="9" s="1"/>
  <c r="E426" i="9" a="1"/>
  <c r="E426" i="9" s="1"/>
  <c r="F426" i="9" a="1"/>
  <c r="F426" i="9" s="1"/>
  <c r="J426" i="9" a="1"/>
  <c r="J426" i="9" s="1"/>
  <c r="V426" i="9" a="1"/>
  <c r="V426" i="9" s="1"/>
  <c r="H426" i="9" a="1"/>
  <c r="H426" i="9" s="1"/>
  <c r="U426" i="9" a="1"/>
  <c r="U426" i="9" s="1"/>
  <c r="I426" i="9" a="1"/>
  <c r="I426" i="9" s="1"/>
  <c r="E415" i="9" a="1"/>
  <c r="E415" i="9" s="1"/>
  <c r="H415" i="9" a="1"/>
  <c r="H415" i="9" s="1"/>
  <c r="J415" i="9" a="1"/>
  <c r="J415" i="9" s="1"/>
  <c r="X414" i="9"/>
  <c r="X334" i="9"/>
  <c r="E341" i="9" a="1"/>
  <c r="E341" i="9" s="1"/>
  <c r="E413" i="9" a="1"/>
  <c r="E413" i="9" s="1"/>
  <c r="V413" i="9" a="1"/>
  <c r="V413" i="9" s="1"/>
  <c r="F331" i="9" a="1"/>
  <c r="F331" i="9" s="1"/>
  <c r="G331" i="9" s="1"/>
  <c r="V331" i="9" a="1"/>
  <c r="V331" i="9" s="1"/>
  <c r="J331" i="9" a="1"/>
  <c r="J331" i="9" s="1"/>
  <c r="E524" i="9" a="1"/>
  <c r="E524" i="9" s="1"/>
  <c r="F524" i="9" a="1"/>
  <c r="F524" i="9" s="1"/>
  <c r="I524" i="9" a="1"/>
  <c r="I524" i="9" s="1"/>
  <c r="V524" i="9" a="1"/>
  <c r="V524" i="9" s="1"/>
  <c r="U524" i="9" a="1"/>
  <c r="U524" i="9" s="1"/>
  <c r="J524" i="9" a="1"/>
  <c r="J524" i="9" s="1"/>
  <c r="H524" i="9" a="1"/>
  <c r="H524" i="9" s="1"/>
  <c r="X412" i="9"/>
  <c r="F416" i="9" a="1"/>
  <c r="F416" i="9" s="1"/>
  <c r="E416" i="9" a="1"/>
  <c r="E416" i="9" s="1"/>
  <c r="G416" i="9" s="1"/>
  <c r="V416" i="9" a="1"/>
  <c r="V416" i="9" s="1"/>
  <c r="U416" i="9" a="1"/>
  <c r="U416" i="9" s="1"/>
  <c r="I416" i="9" a="1"/>
  <c r="I416" i="9" s="1"/>
  <c r="J416" i="9" a="1"/>
  <c r="J416" i="9" s="1"/>
  <c r="H416" i="9" a="1"/>
  <c r="H416" i="9" s="1"/>
  <c r="F335" i="9" a="1"/>
  <c r="F335" i="9" s="1"/>
  <c r="E335" i="9" a="1"/>
  <c r="E335" i="9" s="1"/>
  <c r="H335" i="9" a="1"/>
  <c r="H335" i="9" s="1"/>
  <c r="U335" i="9" a="1"/>
  <c r="U335" i="9" s="1"/>
  <c r="V335" i="9" a="1"/>
  <c r="V335" i="9" s="1"/>
  <c r="I335" i="9" a="1"/>
  <c r="I335" i="9" s="1"/>
  <c r="J335" i="9" a="1"/>
  <c r="J335" i="9" s="1"/>
  <c r="X423" i="9"/>
  <c r="X521" i="9"/>
  <c r="E336" i="9" a="1"/>
  <c r="E336" i="9" s="1"/>
  <c r="F336" i="9" a="1"/>
  <c r="F336" i="9" s="1"/>
  <c r="H336" i="9" a="1"/>
  <c r="H336" i="9" s="1"/>
  <c r="I336" i="9" a="1"/>
  <c r="I336" i="9" s="1"/>
  <c r="U336" i="9" a="1"/>
  <c r="U336" i="9" s="1"/>
  <c r="J336" i="9" a="1"/>
  <c r="J336" i="9" s="1"/>
  <c r="V336" i="9" a="1"/>
  <c r="V336" i="9" s="1"/>
  <c r="X526" i="9"/>
  <c r="X425" i="9"/>
  <c r="F518" i="9" a="1"/>
  <c r="F518" i="9" s="1"/>
  <c r="E518" i="9" a="1"/>
  <c r="E518" i="9" s="1"/>
  <c r="F329" i="9" a="1"/>
  <c r="F329" i="9" s="1"/>
  <c r="G329" i="9" s="1"/>
  <c r="J329" i="9" a="1"/>
  <c r="J329" i="9" s="1"/>
  <c r="V329" i="9" a="1"/>
  <c r="V329" i="9" s="1"/>
  <c r="F332" i="9" a="1"/>
  <c r="F332" i="9" s="1"/>
  <c r="G332" i="9" s="1"/>
  <c r="V332" i="9" a="1"/>
  <c r="V332" i="9" s="1"/>
  <c r="J332" i="9" a="1"/>
  <c r="J332" i="9" s="1"/>
  <c r="E345" i="9" a="1"/>
  <c r="E345" i="9" s="1"/>
  <c r="V345" i="9" a="1"/>
  <c r="V345" i="9" s="1"/>
  <c r="X346" i="9"/>
  <c r="F339" i="9" a="1"/>
  <c r="F339" i="9" s="1"/>
  <c r="E339" i="9" a="1"/>
  <c r="E339" i="9" s="1"/>
  <c r="J339" i="9" a="1"/>
  <c r="J339" i="9" s="1"/>
  <c r="U339" i="9" a="1"/>
  <c r="U339" i="9" s="1"/>
  <c r="I339" i="9" a="1"/>
  <c r="I339" i="9" s="1"/>
  <c r="H339" i="9" a="1"/>
  <c r="H339" i="9" s="1"/>
  <c r="V339" i="9" a="1"/>
  <c r="V339" i="9" s="1"/>
  <c r="F330" i="9" a="1"/>
  <c r="F330" i="9" s="1"/>
  <c r="G330" i="9" s="1"/>
  <c r="J330" i="9" a="1"/>
  <c r="J330" i="9" s="1"/>
  <c r="V330" i="9" a="1"/>
  <c r="V330" i="9" s="1"/>
  <c r="E340" i="9" a="1"/>
  <c r="E340" i="9" s="1"/>
  <c r="F340" i="9" a="1"/>
  <c r="F340" i="9" s="1"/>
  <c r="J340" i="9" a="1"/>
  <c r="J340" i="9" s="1"/>
  <c r="I340" i="9" a="1"/>
  <c r="I340" i="9" s="1"/>
  <c r="V340" i="9" a="1"/>
  <c r="V340" i="9" s="1"/>
  <c r="U340" i="9" a="1"/>
  <c r="U340" i="9" s="1"/>
  <c r="H340" i="9" a="1"/>
  <c r="H340" i="9" s="1"/>
  <c r="X338" i="9"/>
  <c r="X328" i="9"/>
  <c r="F424" i="9" a="1"/>
  <c r="F424" i="9" s="1"/>
  <c r="E424" i="9" a="1"/>
  <c r="E424" i="9" s="1"/>
  <c r="I424" i="9" a="1"/>
  <c r="I424" i="9" s="1"/>
  <c r="H424" i="9" a="1"/>
  <c r="H424" i="9" s="1"/>
  <c r="V424" i="9" a="1"/>
  <c r="V424" i="9" s="1"/>
  <c r="J424" i="9" a="1"/>
  <c r="J424" i="9" s="1"/>
  <c r="U424" i="9" a="1"/>
  <c r="U424" i="9" s="1"/>
  <c r="F411" i="9" a="1"/>
  <c r="F411" i="9" s="1"/>
  <c r="E411" i="9" a="1"/>
  <c r="E411" i="9" s="1"/>
  <c r="J411" i="9" a="1"/>
  <c r="J411" i="9" s="1"/>
  <c r="U411" i="9" a="1"/>
  <c r="U411" i="9" s="1"/>
  <c r="V411" i="9" a="1"/>
  <c r="V411" i="9" s="1"/>
  <c r="I411" i="9" a="1"/>
  <c r="I411" i="9" s="1"/>
  <c r="H411" i="9" a="1"/>
  <c r="H411" i="9" s="1"/>
  <c r="E342" i="9" a="1"/>
  <c r="E342" i="9" s="1"/>
  <c r="I342" i="9" a="1"/>
  <c r="I342" i="9" s="1"/>
  <c r="H342" i="9" a="1"/>
  <c r="H342" i="9" s="1"/>
  <c r="V342" i="9" a="1"/>
  <c r="V342" i="9" s="1"/>
  <c r="U342" i="9" a="1"/>
  <c r="U342" i="9" s="1"/>
  <c r="X344" i="9"/>
  <c r="X327" i="9"/>
  <c r="X522" i="9"/>
  <c r="F345" i="9" l="1" a="1"/>
  <c r="F345" i="9" s="1"/>
  <c r="I341" i="9" a="1"/>
  <c r="I341" i="9" s="1"/>
  <c r="V415" i="9" a="1"/>
  <c r="V415" i="9" s="1"/>
  <c r="U415" i="9" a="1"/>
  <c r="U415" i="9" s="1"/>
  <c r="J342" i="9" a="1"/>
  <c r="J342" i="9" s="1"/>
  <c r="J345" i="9" a="1"/>
  <c r="J345" i="9" s="1"/>
  <c r="I415" i="9" a="1"/>
  <c r="I415" i="9" s="1"/>
  <c r="H462" i="9" a="1"/>
  <c r="H462" i="9" s="1"/>
  <c r="V462" i="9" a="1"/>
  <c r="V462" i="9" s="1"/>
  <c r="E462" i="9" a="1"/>
  <c r="E462" i="9" s="1"/>
  <c r="I462" i="9" a="1"/>
  <c r="I462" i="9" s="1"/>
  <c r="G345" i="9"/>
  <c r="G460" i="9"/>
  <c r="G464" i="9"/>
  <c r="G424" i="9"/>
  <c r="J413" i="9" a="1"/>
  <c r="J413" i="9" s="1"/>
  <c r="H343" i="9" a="1"/>
  <c r="H343" i="9" s="1"/>
  <c r="G461" i="9"/>
  <c r="H341" i="9" a="1"/>
  <c r="H341" i="9" s="1"/>
  <c r="F341" i="9" a="1"/>
  <c r="F341" i="9" s="1"/>
  <c r="V341" i="9" a="1"/>
  <c r="V341" i="9" s="1"/>
  <c r="H457" i="9" a="1"/>
  <c r="H457" i="9" s="1"/>
  <c r="J457" i="9" a="1"/>
  <c r="J457" i="9" s="1"/>
  <c r="I457" i="9" a="1"/>
  <c r="I457" i="9" s="1"/>
  <c r="F457" i="9" a="1"/>
  <c r="F457" i="9" s="1"/>
  <c r="U457" i="9" a="1"/>
  <c r="U457" i="9" s="1"/>
  <c r="E457" i="9" a="1"/>
  <c r="E457" i="9" s="1"/>
  <c r="V457" i="9" a="1"/>
  <c r="V457" i="9" s="1"/>
  <c r="V459" i="9" a="1"/>
  <c r="V459" i="9" s="1"/>
  <c r="E459" i="9" a="1"/>
  <c r="E459" i="9" s="1"/>
  <c r="J459" i="9" a="1"/>
  <c r="J459" i="9" s="1"/>
  <c r="F459" i="9" a="1"/>
  <c r="F459" i="9" s="1"/>
  <c r="I459" i="9" a="1"/>
  <c r="I459" i="9" s="1"/>
  <c r="U459" i="9" a="1"/>
  <c r="U459" i="9" s="1"/>
  <c r="H459" i="9" a="1"/>
  <c r="H459" i="9" s="1"/>
  <c r="F465" i="9" a="1"/>
  <c r="F465" i="9" s="1"/>
  <c r="J465" i="9" a="1"/>
  <c r="J465" i="9" s="1"/>
  <c r="E465" i="9" a="1"/>
  <c r="E465" i="9" s="1"/>
  <c r="H465" i="9" a="1"/>
  <c r="H465" i="9" s="1"/>
  <c r="I465" i="9" a="1"/>
  <c r="I465" i="9" s="1"/>
  <c r="U465" i="9" a="1"/>
  <c r="U465" i="9" s="1"/>
  <c r="V465" i="9" a="1"/>
  <c r="V465" i="9" s="1"/>
  <c r="U345" i="9" a="1"/>
  <c r="U345" i="9" s="1"/>
  <c r="I345" i="9" a="1"/>
  <c r="I345" i="9" s="1"/>
  <c r="U413" i="9" a="1"/>
  <c r="U413" i="9" s="1"/>
  <c r="J341" i="9" a="1"/>
  <c r="J341" i="9" s="1"/>
  <c r="I466" i="9" a="1"/>
  <c r="I466" i="9" s="1"/>
  <c r="V466" i="9" a="1"/>
  <c r="V466" i="9" s="1"/>
  <c r="H466" i="9" a="1"/>
  <c r="H466" i="9" s="1"/>
  <c r="E466" i="9" a="1"/>
  <c r="E466" i="9" s="1"/>
  <c r="J466" i="9" a="1"/>
  <c r="J466" i="9" s="1"/>
  <c r="F466" i="9" a="1"/>
  <c r="F466" i="9" s="1"/>
  <c r="U466" i="9" a="1"/>
  <c r="U466" i="9" s="1"/>
  <c r="G458" i="9"/>
  <c r="G463" i="9"/>
  <c r="G462" i="9"/>
  <c r="J343" i="9" a="1"/>
  <c r="J343" i="9" s="1"/>
  <c r="E343" i="9" a="1"/>
  <c r="E343" i="9" s="1"/>
  <c r="I343" i="9" a="1"/>
  <c r="I343" i="9" s="1"/>
  <c r="F343" i="9" a="1"/>
  <c r="F343" i="9" s="1"/>
  <c r="U343" i="9" a="1"/>
  <c r="U343" i="9" s="1"/>
  <c r="G411" i="9"/>
  <c r="G335" i="9"/>
  <c r="I413" i="9" a="1"/>
  <c r="I413" i="9" s="1"/>
  <c r="F413" i="9" a="1"/>
  <c r="F413" i="9" s="1"/>
  <c r="G413" i="9" s="1"/>
  <c r="G415" i="9"/>
  <c r="G525" i="9"/>
  <c r="G342" i="9"/>
  <c r="F522" i="9" a="1"/>
  <c r="F522" i="9" s="1"/>
  <c r="E522" i="9" a="1"/>
  <c r="E522" i="9" s="1"/>
  <c r="H522" i="9" a="1"/>
  <c r="H522" i="9" s="1"/>
  <c r="V522" i="9" a="1"/>
  <c r="V522" i="9" s="1"/>
  <c r="U522" i="9" a="1"/>
  <c r="U522" i="9" s="1"/>
  <c r="I522" i="9" a="1"/>
  <c r="I522" i="9" s="1"/>
  <c r="J522" i="9" a="1"/>
  <c r="J522" i="9" s="1"/>
  <c r="F328" i="9" a="1"/>
  <c r="F328" i="9" s="1"/>
  <c r="G328" i="9" s="1"/>
  <c r="V328" i="9" a="1"/>
  <c r="V328" i="9" s="1"/>
  <c r="J328" i="9" a="1"/>
  <c r="J328" i="9" s="1"/>
  <c r="G340" i="9"/>
  <c r="F526" i="9" a="1"/>
  <c r="F526" i="9" s="1"/>
  <c r="E526" i="9" a="1"/>
  <c r="E526" i="9" s="1"/>
  <c r="V526" i="9" a="1"/>
  <c r="V526" i="9" s="1"/>
  <c r="I526" i="9" a="1"/>
  <c r="I526" i="9" s="1"/>
  <c r="J526" i="9" a="1"/>
  <c r="J526" i="9" s="1"/>
  <c r="H526" i="9" a="1"/>
  <c r="H526" i="9" s="1"/>
  <c r="U526" i="9" a="1"/>
  <c r="U526" i="9" s="1"/>
  <c r="E521" i="9" a="1"/>
  <c r="E521" i="9" s="1"/>
  <c r="F521" i="9" a="1"/>
  <c r="F521" i="9" s="1"/>
  <c r="U521" i="9" a="1"/>
  <c r="U521" i="9" s="1"/>
  <c r="J521" i="9" a="1"/>
  <c r="J521" i="9" s="1"/>
  <c r="I521" i="9" a="1"/>
  <c r="I521" i="9" s="1"/>
  <c r="V521" i="9" a="1"/>
  <c r="V521" i="9" s="1"/>
  <c r="H521" i="9" a="1"/>
  <c r="H521" i="9" s="1"/>
  <c r="E412" i="9" a="1"/>
  <c r="E412" i="9" s="1"/>
  <c r="F412" i="9" a="1"/>
  <c r="F412" i="9" s="1"/>
  <c r="U412" i="9" a="1"/>
  <c r="U412" i="9" s="1"/>
  <c r="H412" i="9" a="1"/>
  <c r="H412" i="9" s="1"/>
  <c r="J412" i="9" a="1"/>
  <c r="J412" i="9" s="1"/>
  <c r="V412" i="9" a="1"/>
  <c r="V412" i="9" s="1"/>
  <c r="I412" i="9" a="1"/>
  <c r="I412" i="9" s="1"/>
  <c r="F334" i="9" a="1"/>
  <c r="F334" i="9" s="1"/>
  <c r="G334" i="9" s="1"/>
  <c r="J334" i="9" a="1"/>
  <c r="J334" i="9" s="1"/>
  <c r="V334" i="9" a="1"/>
  <c r="V334" i="9" s="1"/>
  <c r="F333" i="9" a="1"/>
  <c r="F333" i="9" s="1"/>
  <c r="G333" i="9" s="1"/>
  <c r="V333" i="9" a="1"/>
  <c r="V333" i="9" s="1"/>
  <c r="J333" i="9" a="1"/>
  <c r="J333" i="9" s="1"/>
  <c r="F338" i="9" a="1"/>
  <c r="F338" i="9" s="1"/>
  <c r="E338" i="9" a="1"/>
  <c r="E338" i="9" s="1"/>
  <c r="V338" i="9" a="1"/>
  <c r="V338" i="9" s="1"/>
  <c r="I338" i="9" a="1"/>
  <c r="I338" i="9" s="1"/>
  <c r="H338" i="9" a="1"/>
  <c r="H338" i="9" s="1"/>
  <c r="J338" i="9" a="1"/>
  <c r="J338" i="9" s="1"/>
  <c r="U338" i="9" a="1"/>
  <c r="U338" i="9" s="1"/>
  <c r="G339" i="9"/>
  <c r="G518" i="9"/>
  <c r="E423" i="9" a="1"/>
  <c r="E423" i="9" s="1"/>
  <c r="F423" i="9" a="1"/>
  <c r="F423" i="9" s="1"/>
  <c r="H423" i="9" a="1"/>
  <c r="H423" i="9" s="1"/>
  <c r="J423" i="9" a="1"/>
  <c r="J423" i="9" s="1"/>
  <c r="V423" i="9" a="1"/>
  <c r="V423" i="9" s="1"/>
  <c r="U423" i="9" a="1"/>
  <c r="U423" i="9" s="1"/>
  <c r="I423" i="9" a="1"/>
  <c r="I423" i="9" s="1"/>
  <c r="E414" i="9" a="1"/>
  <c r="E414" i="9" s="1"/>
  <c r="F414" i="9" a="1"/>
  <c r="F414" i="9" s="1"/>
  <c r="V414" i="9" a="1"/>
  <c r="V414" i="9" s="1"/>
  <c r="J414" i="9" a="1"/>
  <c r="J414" i="9" s="1"/>
  <c r="U414" i="9" a="1"/>
  <c r="U414" i="9" s="1"/>
  <c r="H414" i="9" a="1"/>
  <c r="H414" i="9" s="1"/>
  <c r="I414" i="9" a="1"/>
  <c r="I414" i="9" s="1"/>
  <c r="F327" i="9" a="1"/>
  <c r="F327" i="9" s="1"/>
  <c r="G327" i="9" s="1"/>
  <c r="J327" i="9" a="1"/>
  <c r="J327" i="9" s="1"/>
  <c r="V327" i="9" a="1"/>
  <c r="V327" i="9" s="1"/>
  <c r="F344" i="9" a="1"/>
  <c r="F344" i="9" s="1"/>
  <c r="E344" i="9" a="1"/>
  <c r="E344" i="9" s="1"/>
  <c r="J344" i="9" a="1"/>
  <c r="J344" i="9" s="1"/>
  <c r="U344" i="9" a="1"/>
  <c r="U344" i="9" s="1"/>
  <c r="V344" i="9" a="1"/>
  <c r="V344" i="9" s="1"/>
  <c r="I344" i="9" a="1"/>
  <c r="I344" i="9" s="1"/>
  <c r="H344" i="9" a="1"/>
  <c r="H344" i="9" s="1"/>
  <c r="G523" i="9"/>
  <c r="E346" i="9" a="1"/>
  <c r="E346" i="9" s="1"/>
  <c r="F346" i="9" a="1"/>
  <c r="F346" i="9" s="1"/>
  <c r="J346" i="9" a="1"/>
  <c r="J346" i="9" s="1"/>
  <c r="I346" i="9" a="1"/>
  <c r="I346" i="9" s="1"/>
  <c r="V346" i="9" a="1"/>
  <c r="V346" i="9" s="1"/>
  <c r="H346" i="9" a="1"/>
  <c r="H346" i="9" s="1"/>
  <c r="U346" i="9" a="1"/>
  <c r="U346" i="9" s="1"/>
  <c r="F425" i="9" a="1"/>
  <c r="F425" i="9" s="1"/>
  <c r="E425" i="9" a="1"/>
  <c r="E425" i="9" s="1"/>
  <c r="V425" i="9" a="1"/>
  <c r="V425" i="9" s="1"/>
  <c r="H425" i="9" a="1"/>
  <c r="H425" i="9" s="1"/>
  <c r="U425" i="9" a="1"/>
  <c r="U425" i="9" s="1"/>
  <c r="I425" i="9" a="1"/>
  <c r="I425" i="9" s="1"/>
  <c r="J425" i="9" a="1"/>
  <c r="J425" i="9" s="1"/>
  <c r="G336" i="9"/>
  <c r="G524" i="9"/>
  <c r="G341" i="9"/>
  <c r="G426" i="9"/>
  <c r="E517" i="9" a="1"/>
  <c r="E517" i="9" s="1"/>
  <c r="F517" i="9" a="1"/>
  <c r="F517" i="9" s="1"/>
  <c r="G457" i="9" l="1"/>
  <c r="G343" i="9"/>
  <c r="G466" i="9"/>
  <c r="G465" i="9"/>
  <c r="G459" i="9"/>
  <c r="G425" i="9"/>
  <c r="G346" i="9"/>
  <c r="G526" i="9"/>
  <c r="G517" i="9"/>
  <c r="G521" i="9"/>
  <c r="G344" i="9"/>
  <c r="G423" i="9"/>
  <c r="G338" i="9"/>
  <c r="G412" i="9"/>
  <c r="G522" i="9"/>
  <c r="G414" i="9"/>
</calcChain>
</file>

<file path=xl/sharedStrings.xml><?xml version="1.0" encoding="utf-8"?>
<sst xmlns="http://schemas.openxmlformats.org/spreadsheetml/2006/main" count="13359" uniqueCount="6028">
  <si>
    <t>Reporting Period End Date</t>
  </si>
  <si>
    <t>Module</t>
  </si>
  <si>
    <t>Baseline N#</t>
  </si>
  <si>
    <t>Baseline D#</t>
  </si>
  <si>
    <t>Baseline %</t>
  </si>
  <si>
    <t>Comments</t>
  </si>
  <si>
    <t>Modules</t>
  </si>
  <si>
    <t>Baseline Source</t>
  </si>
  <si>
    <t>Baseline Value</t>
  </si>
  <si>
    <t>Baseline Year</t>
  </si>
  <si>
    <t xml:space="preserve">Impact </t>
  </si>
  <si>
    <t>Page Navigation</t>
  </si>
  <si>
    <t>Interventions</t>
  </si>
  <si>
    <t>Only required if you have Work plan Tracking Measures</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</si>
  <si>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</si>
  <si>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</si>
  <si>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</si>
  <si>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</si>
  <si>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</si>
  <si>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</si>
  <si>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</si>
  <si>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</si>
  <si>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</si>
  <si>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</si>
  <si>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</si>
  <si>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</si>
  <si>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</si>
  <si>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</si>
  <si>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</si>
  <si>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</si>
  <si>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</si>
  <si>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</si>
  <si>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</si>
  <si>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</si>
  <si>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</si>
  <si>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</si>
  <si>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</si>
  <si>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</si>
  <si>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</si>
  <si>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[Baseline N#]</t>
  </si>
  <si>
    <t>[Baseline D#]</t>
  </si>
  <si>
    <t>[Year]</t>
  </si>
  <si>
    <t>Module-Coverage-Intervention Reference - Intervention</t>
  </si>
  <si>
    <t>Module Name</t>
  </si>
  <si>
    <t>[Account Role Number]</t>
  </si>
  <si>
    <t>[Goal Number]</t>
  </si>
  <si>
    <t>[Objective Number]</t>
  </si>
  <si>
    <t>[Module Number]</t>
  </si>
  <si>
    <t>[Intervention Number]</t>
  </si>
  <si>
    <t>[Impact Indicator Number]</t>
  </si>
  <si>
    <t>[Coverage Indicator Number]</t>
  </si>
  <si>
    <t>[Outcome Indicator Number]</t>
  </si>
  <si>
    <t>Outcome Indicators - Section C'!A4</t>
  </si>
  <si>
    <t>Coverage Indicators - Section D'!A4</t>
  </si>
  <si>
    <t>Intervention</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</si>
  <si>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</si>
  <si>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</si>
  <si>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</si>
  <si>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</si>
  <si>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</si>
  <si>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</si>
  <si>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</si>
  <si>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</si>
  <si>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</si>
  <si>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</si>
  <si>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</si>
  <si>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</si>
  <si>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Module Reference</t>
  </si>
  <si>
    <t>[Name ID]</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</si>
  <si>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</si>
  <si>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</si>
  <si>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</si>
  <si>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</si>
  <si>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</si>
  <si>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</si>
  <si>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</si>
  <si>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</si>
  <si>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</si>
  <si>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</si>
  <si>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</si>
  <si>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</si>
  <si>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</si>
  <si>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</si>
  <si>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</si>
  <si>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</si>
  <si>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 xml:space="preserve"> Disaggregation - Section E'!A4</t>
  </si>
  <si>
    <t>WPTM - Section F'!A4</t>
  </si>
  <si>
    <t>Overview - Section A'!A13</t>
  </si>
  <si>
    <t>Module Data - Component - Indicator Reference</t>
  </si>
  <si>
    <t>[Module (Name)]</t>
  </si>
  <si>
    <t>Column1</t>
  </si>
  <si>
    <t>Column2</t>
  </si>
  <si>
    <t>Column3</t>
  </si>
  <si>
    <t>Column4</t>
  </si>
  <si>
    <t>Name ID</t>
  </si>
  <si>
    <t>[Mark if target is TBD?]</t>
  </si>
  <si>
    <t>Mark if target is TBD?</t>
  </si>
  <si>
    <t>[Geographic Coverage]</t>
  </si>
  <si>
    <t>[Rating Cumulation Type]</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</si>
  <si>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</si>
  <si>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</si>
  <si>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</si>
  <si>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</si>
  <si>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</si>
  <si>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</si>
  <si>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</si>
  <si>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</si>
  <si>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</si>
  <si>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</si>
  <si>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Querying Account Role for Group of countries</t>
  </si>
  <si>
    <t>Quering Account Role for Single Country</t>
  </si>
  <si>
    <t>[Account (Name)]</t>
  </si>
  <si>
    <t>Impact Reference</t>
  </si>
  <si>
    <t>Outcome Reference</t>
  </si>
  <si>
    <t>Coverage Indicator Reference ID</t>
  </si>
  <si>
    <t>Programmatic Report Period Frequency</t>
  </si>
  <si>
    <t>WPTM/Targets</t>
  </si>
  <si>
    <t>Coverage Data - Module-Coverage-Intervention Reference</t>
  </si>
  <si>
    <t>Column8</t>
  </si>
  <si>
    <t>Column10</t>
  </si>
  <si>
    <t>Column11</t>
  </si>
  <si>
    <t>Column12</t>
  </si>
  <si>
    <t>Column13</t>
  </si>
  <si>
    <t>Country Id</t>
  </si>
  <si>
    <t>Performance Framework</t>
  </si>
  <si>
    <t>mona'WPTM - Section F (2)'!$C$92</t>
  </si>
  <si>
    <t>mona'WPTM - Section F (2)'!$D$92</t>
  </si>
  <si>
    <t>Unique Name</t>
  </si>
  <si>
    <t>No.</t>
  </si>
  <si>
    <t>PUDR Due</t>
  </si>
  <si>
    <t>Submission date</t>
  </si>
  <si>
    <t>[Module Reference (Name)]</t>
  </si>
  <si>
    <t>Module Reference (Name)</t>
  </si>
  <si>
    <t>[Intervention ID (Name)]</t>
  </si>
  <si>
    <t>[Impact Reference (Name)]</t>
  </si>
  <si>
    <t>Impact Reference (Name)</t>
  </si>
  <si>
    <t>[Country (Name)]</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</si>
  <si>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</si>
  <si>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</si>
  <si>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</si>
  <si>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</si>
  <si>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</si>
  <si>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</si>
  <si>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</si>
  <si>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</si>
  <si>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</si>
  <si>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</si>
  <si>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</si>
  <si>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</si>
  <si>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</si>
  <si>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</si>
  <si>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</si>
  <si>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</si>
  <si>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</si>
  <si>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</si>
  <si>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</si>
  <si>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</si>
  <si>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</si>
  <si>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</si>
  <si>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</si>
  <si>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</si>
  <si>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</si>
  <si>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</si>
  <si>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</si>
  <si>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</si>
  <si>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</si>
  <si>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</si>
  <si>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</si>
  <si>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</si>
  <si>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</si>
  <si>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[Year of Target]</t>
  </si>
  <si>
    <t>Indicator-Disaggregation Reference</t>
  </si>
  <si>
    <t>T</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</si>
  <si>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</si>
  <si>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</si>
  <si>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</si>
  <si>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</si>
  <si>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</si>
  <si>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</si>
  <si>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</si>
  <si>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</si>
  <si>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</si>
  <si>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</si>
  <si>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</si>
  <si>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</si>
  <si>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</si>
  <si>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</si>
  <si>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[Responsible PR]</t>
  </si>
  <si>
    <t>Responsible PR</t>
  </si>
  <si>
    <t>Responsible PR(on indicator)</t>
  </si>
  <si>
    <t>PRName from overview page</t>
  </si>
  <si>
    <t>Column9</t>
  </si>
  <si>
    <t>Standard Intervention2</t>
  </si>
  <si>
    <t>IP Record Type</t>
  </si>
  <si>
    <t>hi</t>
  </si>
  <si>
    <t>[Name - FR]</t>
  </si>
  <si>
    <t>Name - FR</t>
  </si>
  <si>
    <t>[Disaggregation Categories FR]</t>
  </si>
  <si>
    <t>Disaggregation Categories FR</t>
  </si>
  <si>
    <t>Module-Coverage-Intervention Reference (Name)</t>
  </si>
  <si>
    <t>Country - FR</t>
  </si>
  <si>
    <t>[Category - FR]</t>
  </si>
  <si>
    <t>Category - FR</t>
  </si>
  <si>
    <t>[Disaggregation - FR]</t>
  </si>
  <si>
    <t>Disaggregation - FR</t>
  </si>
  <si>
    <t>Sheet Coverage Indicators - Section D - Geographic Coverage</t>
  </si>
  <si>
    <t>French</t>
  </si>
  <si>
    <t>Spanish</t>
  </si>
  <si>
    <t>English</t>
  </si>
  <si>
    <t>National</t>
  </si>
  <si>
    <t>Nacional</t>
  </si>
  <si>
    <t>Infrantional</t>
  </si>
  <si>
    <t>Subnacional</t>
  </si>
  <si>
    <t>Sub-National</t>
  </si>
  <si>
    <t>[Component Name - FR]</t>
  </si>
  <si>
    <t>[Custom Intervention - Local]</t>
  </si>
  <si>
    <t>[Custom Impact Indicator Local]</t>
  </si>
  <si>
    <t>[Baseline Source - Local]</t>
  </si>
  <si>
    <t>[Comment - Local]</t>
  </si>
  <si>
    <t>Baseline Source - English</t>
  </si>
  <si>
    <t>Comments - English</t>
  </si>
  <si>
    <t>Custom Indicator - English</t>
  </si>
  <si>
    <t>[Custom Outcome Indicator Local]</t>
  </si>
  <si>
    <t>[Custom Coverage Indicator Name - Local]</t>
  </si>
  <si>
    <t>Geographic Coverage(display)</t>
  </si>
  <si>
    <t>Geographic Coverage(save)</t>
  </si>
  <si>
    <t>[Baseline Source Local]</t>
  </si>
  <si>
    <t>Baseline Source Local</t>
  </si>
  <si>
    <t>[Comments Local]</t>
  </si>
  <si>
    <t>Comments Local</t>
  </si>
  <si>
    <t>[Key Activity Local]</t>
  </si>
  <si>
    <t>Key Activity - English</t>
  </si>
  <si>
    <t>[Criterion for Completion Local]</t>
  </si>
  <si>
    <t>[Milestone / Target Description Local]</t>
  </si>
  <si>
    <t>Milestone / Target Description - English</t>
  </si>
  <si>
    <t>Criterion for Completion - English</t>
  </si>
  <si>
    <t>Cadre de résultats  - Overview - Section A</t>
  </si>
  <si>
    <t>Pays / Candidat</t>
  </si>
  <si>
    <t>Date de début du programme</t>
  </si>
  <si>
    <t>Date de fin du programme</t>
  </si>
  <si>
    <t xml:space="preserve">Récipiendaires principal </t>
  </si>
  <si>
    <t xml:space="preserve">Période </t>
  </si>
  <si>
    <t>Buts</t>
  </si>
  <si>
    <t>Objectifs</t>
  </si>
  <si>
    <t>Composante:</t>
  </si>
  <si>
    <t>Récipiendaires principal (numero)</t>
  </si>
  <si>
    <r>
      <t xml:space="preserve">Nouveau Récipiendaire principal </t>
    </r>
    <r>
      <rPr>
        <sz val="12"/>
        <color theme="1"/>
        <rFont val="Calibri"/>
        <family val="2"/>
        <scheme val="minor"/>
      </rPr>
      <t xml:space="preserve"> (use if the entity has never been a Global Fund PR or does not appear in dropdown list in previous column)</t>
    </r>
  </si>
  <si>
    <t xml:space="preserve">Reporting PeriodsPériode </t>
  </si>
  <si>
    <t>Date de début</t>
  </si>
  <si>
    <t xml:space="preserve">Date de fin </t>
  </si>
  <si>
    <t>Buts numero</t>
  </si>
  <si>
    <t>Description Buts</t>
  </si>
  <si>
    <t>Objectifs numero</t>
  </si>
  <si>
    <t xml:space="preserve"> Description Objectifs</t>
  </si>
  <si>
    <t>Module numero</t>
  </si>
  <si>
    <t>Description Module</t>
  </si>
  <si>
    <t>Intervention numero</t>
  </si>
  <si>
    <t>Intervention standard</t>
  </si>
  <si>
    <t>Intervention personnalisé (description)</t>
  </si>
  <si>
    <t>Funding Request/Grant Name</t>
  </si>
  <si>
    <t>Cadre de résultats - Impact Indicators - Section B</t>
  </si>
  <si>
    <t>Indicateurs d'impact</t>
  </si>
  <si>
    <t>Indicateurs d'impact Cibles</t>
  </si>
  <si>
    <t>Indicateurs d'impact numero</t>
  </si>
  <si>
    <t>Indicateurs d'impact standard</t>
  </si>
  <si>
    <t>Indicateurs d'impact personnalisé</t>
  </si>
  <si>
    <t>Référence Valeur</t>
  </si>
  <si>
    <t>Référence Année</t>
  </si>
  <si>
    <t>Référence Source</t>
  </si>
  <si>
    <t>Ventilation obligatoire</t>
  </si>
  <si>
    <t xml:space="preserve">Récipiendaires principaux responsables </t>
  </si>
  <si>
    <t>Commentaires</t>
  </si>
  <si>
    <t>Année cible</t>
  </si>
  <si>
    <t>Cible N#</t>
  </si>
  <si>
    <t>Cible D#</t>
  </si>
  <si>
    <t>Cible %</t>
  </si>
  <si>
    <t>Date de remise du rapport</t>
  </si>
  <si>
    <t>Cadre de résultats - Outcome Indicators - Section C</t>
  </si>
  <si>
    <t>Indicateur d'effet</t>
  </si>
  <si>
    <t>Indicateur d'effet cibles</t>
  </si>
  <si>
    <t>Indicateur d'effet numero</t>
  </si>
  <si>
    <t>Indicateur d'effet standard</t>
  </si>
  <si>
    <t>Indicateur d'effet standard personnalisé</t>
  </si>
  <si>
    <t>Cadre de résultats - Coverage Indicators - Section D</t>
  </si>
  <si>
    <t>Indicateur de couverture/produit</t>
  </si>
  <si>
    <t>Indicateur de couverture/produit cibles</t>
  </si>
  <si>
    <t>Indicateur de couverture/produit numero</t>
  </si>
  <si>
    <t>Indicateur de couverture/produit standard</t>
  </si>
  <si>
    <t>Indicateur de couverture/produit personnalisé</t>
  </si>
  <si>
    <t>Référence N#</t>
  </si>
  <si>
    <t>Référence D#</t>
  </si>
  <si>
    <t>Référence %</t>
  </si>
  <si>
    <t>Référence année</t>
  </si>
  <si>
    <t>Est un sous-ensemble d'un autre indicateur (le cas échéant)</t>
  </si>
  <si>
    <t>Zone géographique
(si infranational, l'indiquer sous "Commentaires")</t>
  </si>
  <si>
    <t>Total cumulé pour la décision annuelle de financement</t>
  </si>
  <si>
    <t>Pays</t>
  </si>
  <si>
    <t>Période</t>
  </si>
  <si>
    <t>Effet</t>
  </si>
  <si>
    <t>Couverture/produit</t>
  </si>
  <si>
    <t xml:space="preserve">Indicateurs d'impact </t>
  </si>
  <si>
    <t xml:space="preserve">Catégorie </t>
  </si>
  <si>
    <t>Ventilation</t>
  </si>
  <si>
    <t xml:space="preserve">Indicateur de couverture/produit </t>
  </si>
  <si>
    <t>Cadre de résultats- WPTM - Section E</t>
  </si>
  <si>
    <t>Activités principales</t>
  </si>
  <si>
    <t>Activités principales numero</t>
  </si>
  <si>
    <t>Activités principale</t>
  </si>
  <si>
    <t>Mesures de suivi du plan de travail</t>
  </si>
  <si>
    <t>Repères/Cibles (max. 200 caractères)</t>
  </si>
  <si>
    <t>Critère de réalisation</t>
  </si>
  <si>
    <t>Name to be displayed on Overview Page for display</t>
  </si>
  <si>
    <t>Grant Revision</t>
  </si>
  <si>
    <t>Type of Revision</t>
  </si>
  <si>
    <t>IP End Date</t>
  </si>
  <si>
    <t>IP End date will not be saved back to GOS</t>
  </si>
  <si>
    <t>[Reporting Period Start Date]</t>
  </si>
  <si>
    <t>Reporting Period Start Date</t>
  </si>
  <si>
    <t>IP Record ID</t>
  </si>
  <si>
    <t>Outcome Indicator Record ID</t>
  </si>
  <si>
    <t>Impact Indicator Record ID</t>
  </si>
  <si>
    <t>Coverage Indicator Record ID</t>
  </si>
  <si>
    <t xml:space="preserve">Version </t>
  </si>
  <si>
    <t>Version 2 - 03-May-17</t>
  </si>
  <si>
    <t>Cadre de résultats - Disaggregation - Section E</t>
  </si>
  <si>
    <t>[De-activate Key Activity]</t>
  </si>
  <si>
    <t>De-activate Key Activity</t>
  </si>
  <si>
    <t>[Deactivate Indicator]</t>
  </si>
  <si>
    <t>[De-activate indicator]</t>
  </si>
  <si>
    <t>De-activate indicator</t>
  </si>
  <si>
    <t>Allocation Utilization Period Start Date</t>
  </si>
  <si>
    <t>Allocation Utilization Period End Date</t>
  </si>
  <si>
    <t>[Impact Indicator Name FR]</t>
  </si>
  <si>
    <t>Impact Indicator Name FR</t>
  </si>
  <si>
    <t>[Category FR]</t>
  </si>
  <si>
    <t>Category FR</t>
  </si>
  <si>
    <t>[Disaggregation FR]</t>
  </si>
  <si>
    <t>Disaggregation FR</t>
  </si>
  <si>
    <t>[Outcome Indicator Name FR]</t>
  </si>
  <si>
    <t>Outcome Indicator Name FR</t>
  </si>
  <si>
    <t>[Coverage Indicator Name  - FR]</t>
  </si>
  <si>
    <t>Coverage Indicator Name  - FR</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</si>
  <si>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</si>
  <si>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</si>
  <si>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</si>
  <si>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</si>
  <si>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t>
  </si>
  <si>
    <t>Disbursement Request-Display</t>
  </si>
  <si>
    <t>Save Map Field</t>
  </si>
  <si>
    <t>Being uploaded from PF</t>
  </si>
  <si>
    <t>5b3ea1cb-6318-4b32-ba68-058ca90f6069</t>
  </si>
  <si>
    <t xml:space="preserve">     </t>
  </si>
  <si>
    <t>AIM_Key_Activity_Milestone__c.AIM_De_activate_Key_Activity__c</t>
  </si>
  <si>
    <t>Deactivate</t>
  </si>
  <si>
    <t>AIM_Coverage_Indicator__c.AIM_Geographic_Coverage__c</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</si>
  <si>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</si>
  <si>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</si>
  <si>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</si>
  <si>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</si>
  <si>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</si>
  <si>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</si>
  <si>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</si>
  <si>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</si>
  <si>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</si>
  <si>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</si>
  <si>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</si>
  <si>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</si>
  <si>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</si>
  <si>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</si>
  <si>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</si>
  <si>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</si>
  <si>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</si>
  <si>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</si>
  <si>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</si>
  <si>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</si>
  <si>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</si>
  <si>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</si>
  <si>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</si>
  <si>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</si>
  <si>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</si>
  <si>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</si>
  <si>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</si>
  <si>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</si>
  <si>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</si>
  <si>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</si>
  <si>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</si>
  <si>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</si>
  <si>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</si>
  <si>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</si>
  <si>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</si>
  <si>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</si>
  <si>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</si>
  <si>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</si>
  <si>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</si>
  <si>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</si>
  <si>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</si>
  <si>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</si>
  <si>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</si>
  <si>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</si>
  <si>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</si>
  <si>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</si>
  <si>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</si>
  <si>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</si>
  <si>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</si>
  <si>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</si>
  <si>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Subnational</t>
  </si>
  <si>
    <t>Other Revision</t>
  </si>
  <si>
    <t>Grant Making</t>
  </si>
  <si>
    <t>a1K36000006Uv9HEAS</t>
  </si>
  <si>
    <t>FR23-BDI-H</t>
  </si>
  <si>
    <t>a1A360000013M1rEAE</t>
  </si>
  <si>
    <t>Burundi</t>
  </si>
  <si>
    <t>BDI-C-UNDP</t>
  </si>
  <si>
    <t>a1I36000006eEAfEAM</t>
  </si>
  <si>
    <t>a1I36000006eEAgEAM</t>
  </si>
  <si>
    <t>a1I36000006eEAhEAM</t>
  </si>
  <si>
    <t>a1I36000006eEAiEAM</t>
  </si>
  <si>
    <t>a1I36000006eEAjEAM</t>
  </si>
  <si>
    <t>a1I36000006eEAkEAM</t>
  </si>
  <si>
    <t>a1I36000006eEAlEAM</t>
  </si>
  <si>
    <t>a1I36000006eEAmEAM</t>
  </si>
  <si>
    <t>a1I36000006eEAnEAM</t>
  </si>
  <si>
    <t>a1I36000006eEAoEAM</t>
  </si>
  <si>
    <t>a1I36000006eEApEAM</t>
  </si>
  <si>
    <t>a1I36000006eEAqEAM</t>
  </si>
  <si>
    <t>a1I36000006eEArEAM</t>
  </si>
  <si>
    <t>a1I36000006eEAsEAM</t>
  </si>
  <si>
    <t>a1I36000006eEAtEAM</t>
  </si>
  <si>
    <t>a1Y36000002HsCfEAK</t>
  </si>
  <si>
    <t>a1W36000003KH6AEAW</t>
  </si>
  <si>
    <t>a1Y36000002HsCgEAK</t>
  </si>
  <si>
    <t>a1W36000003KH6PEAW</t>
  </si>
  <si>
    <t>a1Y36000002HsChEAK</t>
  </si>
  <si>
    <t>a1W36000003KH6eEAG</t>
  </si>
  <si>
    <t>a1Y36000002HsCiEAK</t>
  </si>
  <si>
    <t>a1W36000003KH6tEAG</t>
  </si>
  <si>
    <t>a1Y36000002HsCjEAK</t>
  </si>
  <si>
    <t>a1W36000003KH78EAG</t>
  </si>
  <si>
    <t>a1Y36000002HsCkEAK</t>
  </si>
  <si>
    <t>a1W36000003KH7NEAW</t>
  </si>
  <si>
    <t>a1W36000003KH6BEAW</t>
  </si>
  <si>
    <t>a1W36000003KH6QEAW</t>
  </si>
  <si>
    <t>a1W36000003KH6fEAG</t>
  </si>
  <si>
    <t>a1W36000003KH6uEAG</t>
  </si>
  <si>
    <t>a1W36000003KH79EAG</t>
  </si>
  <si>
    <t>a1W36000003KH7OEAW</t>
  </si>
  <si>
    <t>a1W36000003KH6CEAW</t>
  </si>
  <si>
    <t>a1W36000003KH6REAW</t>
  </si>
  <si>
    <t>a1W36000003KH6gEAG</t>
  </si>
  <si>
    <t>a1W36000003KH6vEAG</t>
  </si>
  <si>
    <t>a1W36000003KH7AEAW</t>
  </si>
  <si>
    <t>a1W36000003KH7PEAW</t>
  </si>
  <si>
    <t>a1W36000003KH6DEAW</t>
  </si>
  <si>
    <t>a1W36000003KH6SEAW</t>
  </si>
  <si>
    <t>a1W36000003KH6hEAG</t>
  </si>
  <si>
    <t>a1W36000003KH6wEAG</t>
  </si>
  <si>
    <t>a1W36000003KH7BEAW</t>
  </si>
  <si>
    <t>a1W36000003KH7QEAW</t>
  </si>
  <si>
    <t>a1W36000003KH6EEAW</t>
  </si>
  <si>
    <t>a1W36000003KH6TEAW</t>
  </si>
  <si>
    <t>a1W36000003KH6iEAG</t>
  </si>
  <si>
    <t>a1W36000003KH6xEAG</t>
  </si>
  <si>
    <t>a1W36000003KH7CEAW</t>
  </si>
  <si>
    <t>a1W36000003KH7REAW</t>
  </si>
  <si>
    <t>a1W36000003KH6FEAW</t>
  </si>
  <si>
    <t>a1W36000003KH6UEAW</t>
  </si>
  <si>
    <t>a1W36000003KH6jEAG</t>
  </si>
  <si>
    <t>a1W36000003KH6yEAG</t>
  </si>
  <si>
    <t>a1W36000003KH7DEAW</t>
  </si>
  <si>
    <t>a1W36000003KH7SEAW</t>
  </si>
  <si>
    <t>a1W36000003KH6GEAW</t>
  </si>
  <si>
    <t>a1W36000003KH6VEAW</t>
  </si>
  <si>
    <t>a1W36000003KH6kEAG</t>
  </si>
  <si>
    <t>a1W36000003KH6zEAG</t>
  </si>
  <si>
    <t>a1W36000003KH7EEAW</t>
  </si>
  <si>
    <t>a1W36000003KH7TEAW</t>
  </si>
  <si>
    <t>a1W36000003KH6HEAW</t>
  </si>
  <si>
    <t>a1W36000003KH6WEAW</t>
  </si>
  <si>
    <t>a1W36000003KH6lEAG</t>
  </si>
  <si>
    <t>a1W36000003KH70EAG</t>
  </si>
  <si>
    <t>a1W36000003KH7FEAW</t>
  </si>
  <si>
    <t>a1W36000003KH7UEAW</t>
  </si>
  <si>
    <t>a1W36000003KH6IEAW</t>
  </si>
  <si>
    <t>a1W36000003KH6XEAW</t>
  </si>
  <si>
    <t>a1W36000003KH6mEAG</t>
  </si>
  <si>
    <t>a1W36000003KH71EAG</t>
  </si>
  <si>
    <t>a1W36000003KH7GEAW</t>
  </si>
  <si>
    <t>a1W36000003KH7VEAW</t>
  </si>
  <si>
    <t>a1W36000003KH6JEAW</t>
  </si>
  <si>
    <t>a1W36000003KH6YEAW</t>
  </si>
  <si>
    <t>a1W36000003KH6nEAG</t>
  </si>
  <si>
    <t>a1W36000003KH72EAG</t>
  </si>
  <si>
    <t>a1W36000003KH7HEAW</t>
  </si>
  <si>
    <t>a1W36000003KH7WEAW</t>
  </si>
  <si>
    <t>a1W36000003KH6KEAW</t>
  </si>
  <si>
    <t>a1W36000003KH6ZEAW</t>
  </si>
  <si>
    <t>a1W36000003KH6oEAG</t>
  </si>
  <si>
    <t>a1W36000003KH73EAG</t>
  </si>
  <si>
    <t>a1W36000003KH7IEAW</t>
  </si>
  <si>
    <t>a1W36000003KH7XEAW</t>
  </si>
  <si>
    <t>a1W36000003KH6LEAW</t>
  </si>
  <si>
    <t>a1W36000003KH6aEAG</t>
  </si>
  <si>
    <t>a1W36000003KH6pEAG</t>
  </si>
  <si>
    <t>a1W36000003KH74EAG</t>
  </si>
  <si>
    <t>a1W36000003KH7JEAW</t>
  </si>
  <si>
    <t>a1W36000003KH7YEAW</t>
  </si>
  <si>
    <t>a1W36000003KH6MEAW</t>
  </si>
  <si>
    <t>a1W36000003KH6bEAG</t>
  </si>
  <si>
    <t>a1W36000003KH6qEAG</t>
  </si>
  <si>
    <t>a1W36000003KH75EAG</t>
  </si>
  <si>
    <t>a1W36000003KH7KEAW</t>
  </si>
  <si>
    <t>a1W36000003KH7ZEAW</t>
  </si>
  <si>
    <t>a1W36000003KH6NEAW</t>
  </si>
  <si>
    <t>a1W36000003KH6cEAG</t>
  </si>
  <si>
    <t>a1W36000003KH6rEAG</t>
  </si>
  <si>
    <t>a1W36000003KH76EAG</t>
  </si>
  <si>
    <t>a1W36000003KH7LEAW</t>
  </si>
  <si>
    <t>a1W36000003KH7aEAG</t>
  </si>
  <si>
    <t>a1W36000003KH6OEAW</t>
  </si>
  <si>
    <t>a1W36000003KH6dEAG</t>
  </si>
  <si>
    <t>a1W36000003KH6sEAG</t>
  </si>
  <si>
    <t>a1W36000003KH77EAG</t>
  </si>
  <si>
    <t>a1W36000003KH7MEAW</t>
  </si>
  <si>
    <t>a1W36000003KH7bEAG</t>
  </si>
  <si>
    <t>United Nations Development Programme</t>
  </si>
  <si>
    <t>a123600000AeXGuAAN</t>
  </si>
  <si>
    <t>a1C36000005ghnvEAA</t>
  </si>
  <si>
    <t>a1C36000005ghnwEAA</t>
  </si>
  <si>
    <t>a1C36000005ghnxEAA</t>
  </si>
  <si>
    <t>a1C36000005ghnyEAA</t>
  </si>
  <si>
    <t>a1C36000005ghnzEAA</t>
  </si>
  <si>
    <t>a1C36000005gho0EAA</t>
  </si>
  <si>
    <t>a1C36000005gho1EAA</t>
  </si>
  <si>
    <t>a1C36000005gho2EAA</t>
  </si>
  <si>
    <t>a1C36000005gho3EAA</t>
  </si>
  <si>
    <t>a1C36000005gho4EAA</t>
  </si>
  <si>
    <t>a1C36000005gho5EAA</t>
  </si>
  <si>
    <t>a1C36000005gho6EAA</t>
  </si>
  <si>
    <t>a1R36000002Oy8fEAC</t>
  </si>
  <si>
    <t>a1R36000002Oy8gEAC</t>
  </si>
  <si>
    <t>a1R36000002Oy8hEAC</t>
  </si>
  <si>
    <t>a1R36000002Oy8iEAC</t>
  </si>
  <si>
    <t>a1R36000002Oy8jEAC</t>
  </si>
  <si>
    <t>a1R36000002Oy8kEAC</t>
  </si>
  <si>
    <t>a1R36000002Oy8lEAC</t>
  </si>
  <si>
    <t>a1R36000002Oy8mEAC</t>
  </si>
  <si>
    <t>a1R36000002Oy8nEAC</t>
  </si>
  <si>
    <t>a1R36000002Oy8oEAC</t>
  </si>
  <si>
    <t>a1R36000002Oy8pEAC</t>
  </si>
  <si>
    <t>a1R36000002Oy8qEAC</t>
  </si>
  <si>
    <t>a1P36000002NoOXEA0</t>
  </si>
  <si>
    <t>a1P36000002NoOYEA0</t>
  </si>
  <si>
    <t>a1P36000002NoOZEA0</t>
  </si>
  <si>
    <t>a1P36000002NoOaEAK</t>
  </si>
  <si>
    <t>a1P36000002NoObEAK</t>
  </si>
  <si>
    <t>a1P36000002NoOcEAK</t>
  </si>
  <si>
    <t>a1P36000002NoOdEAK</t>
  </si>
  <si>
    <t>a1P36000002NoOeEAK</t>
  </si>
  <si>
    <t>a1P36000002NoOfEAK</t>
  </si>
  <si>
    <t>a1P36000002NoOgEAK</t>
  </si>
  <si>
    <t>a1P36000002NoOhEAK</t>
  </si>
  <si>
    <t>a1P36000002NoOiEAK</t>
  </si>
  <si>
    <t>a1P36000002NoOjEAK</t>
  </si>
  <si>
    <t>a1P36000002NoOkEAK</t>
  </si>
  <si>
    <t>a1P36000002NoOlEAK</t>
  </si>
  <si>
    <t>a1M36000005E1feEAC</t>
  </si>
  <si>
    <t>a1M36000005E1ffEAC</t>
  </si>
  <si>
    <t>a1M36000005E1fgEAC</t>
  </si>
  <si>
    <t>a1M36000005E1fhEAC</t>
  </si>
  <si>
    <t>a1M36000005E1fiEAC</t>
  </si>
  <si>
    <t>a1M36000005E1fjEAC</t>
  </si>
  <si>
    <t>a1M36000005E1fkEAC</t>
  </si>
  <si>
    <t>a1M36000005E1flEAC</t>
  </si>
  <si>
    <t>a1M36000005E1fmEAC</t>
  </si>
  <si>
    <t>a1M36000005E1fnEAC</t>
  </si>
  <si>
    <t>a1M36000005E1foEAC</t>
  </si>
  <si>
    <t>a1M36000005E1fpEAC</t>
  </si>
  <si>
    <t>a1M36000005E1fqEAC</t>
  </si>
  <si>
    <t>a1M36000005E1frEAC</t>
  </si>
  <si>
    <t>a1M36000005E1fsEAC</t>
  </si>
  <si>
    <t>a1M36000005E1ftEAC</t>
  </si>
  <si>
    <t>a1M36000005E1fuEAC</t>
  </si>
  <si>
    <t>a1M36000005E1fvEAC</t>
  </si>
  <si>
    <t>a1M36000005E1fwEAC</t>
  </si>
  <si>
    <t>a1M36000005E1fxEAC</t>
  </si>
  <si>
    <t>a1M36000005E1fyEAC</t>
  </si>
  <si>
    <t>a1M36000005E1fzEAC</t>
  </si>
  <si>
    <t>a1M36000005E1g0EAC</t>
  </si>
  <si>
    <t>a1M36000005E1g1EAC</t>
  </si>
  <si>
    <t>a1M36000005E1g2EAC</t>
  </si>
  <si>
    <t>a1M36000005E1g3EAC</t>
  </si>
  <si>
    <t>a1M36000005E1g4EAC</t>
  </si>
  <si>
    <t>a1M36000005E1g5EAC</t>
  </si>
  <si>
    <t>a1M36000005E1g6EAC</t>
  </si>
  <si>
    <t>a1M36000005E1g7EAC</t>
  </si>
  <si>
    <t>a1M36000005E1g8EAC</t>
  </si>
  <si>
    <t>a1M36000005E1g9EAC</t>
  </si>
  <si>
    <t>a1M36000005E1gAEAS</t>
  </si>
  <si>
    <t>a1M36000005E1gBEAS</t>
  </si>
  <si>
    <t>a1M36000005E1gCEAS</t>
  </si>
  <si>
    <t>a1M36000005E1gDEAS</t>
  </si>
  <si>
    <t>a1M36000005E1gEEAS</t>
  </si>
  <si>
    <t>a1M36000005E1gFEAS</t>
  </si>
  <si>
    <t>a1M36000005E1gGEAS</t>
  </si>
  <si>
    <t>a1M36000005E1gHEAS</t>
  </si>
  <si>
    <t>a1M36000005E1gIEAS</t>
  </si>
  <si>
    <t>a1M36000005E1gJEAS</t>
  </si>
  <si>
    <t>a1M36000005E1gKEAS</t>
  </si>
  <si>
    <t>a1M36000005E1gLEAS</t>
  </si>
  <si>
    <t>a1M36000005E1gMEAS</t>
  </si>
  <si>
    <t>a1M36000005E1gNEAS</t>
  </si>
  <si>
    <t>a1M36000005E1gOEAS</t>
  </si>
  <si>
    <t>a1M36000005E1gPEAS</t>
  </si>
  <si>
    <t>a1M36000005E1gQEAS</t>
  </si>
  <si>
    <t>a1M36000005E1gREAS</t>
  </si>
  <si>
    <t>a1H36000007699zEAA</t>
  </si>
  <si>
    <t>a1H3600000769AEEAY</t>
  </si>
  <si>
    <t>a1H3600000769ATEAY</t>
  </si>
  <si>
    <t>a1H3600000769AiEAI</t>
  </si>
  <si>
    <t>a1H3600000769AxEAI</t>
  </si>
  <si>
    <t>a1H3600000769BCEAY</t>
  </si>
  <si>
    <t>a1H3600000769A0EAI</t>
  </si>
  <si>
    <t>a1H3600000769AFEAY</t>
  </si>
  <si>
    <t>a1H3600000769AUEAY</t>
  </si>
  <si>
    <t>a1H3600000769AjEAI</t>
  </si>
  <si>
    <t>a1H3600000769AyEAI</t>
  </si>
  <si>
    <t>a1H3600000769BDEAY</t>
  </si>
  <si>
    <t>a1H3600000769A1EAI</t>
  </si>
  <si>
    <t>a1H3600000769AGEAY</t>
  </si>
  <si>
    <t>a1H3600000769AVEAY</t>
  </si>
  <si>
    <t>a1H3600000769AkEAI</t>
  </si>
  <si>
    <t>a1H3600000769AzEAI</t>
  </si>
  <si>
    <t>a1H3600000769BEEAY</t>
  </si>
  <si>
    <t>a1H3600000769A2EAI</t>
  </si>
  <si>
    <t>a1H3600000769AHEAY</t>
  </si>
  <si>
    <t>a1H3600000769AWEAY</t>
  </si>
  <si>
    <t>a1H3600000769AlEAI</t>
  </si>
  <si>
    <t>a1H3600000769B0EAI</t>
  </si>
  <si>
    <t>a1H3600000769BFEAY</t>
  </si>
  <si>
    <t>a1H3600000769A3EAI</t>
  </si>
  <si>
    <t>a1H3600000769AIEAY</t>
  </si>
  <si>
    <t>a1H3600000769AXEAY</t>
  </si>
  <si>
    <t>a1H3600000769AmEAI</t>
  </si>
  <si>
    <t>a1H3600000769B1EAI</t>
  </si>
  <si>
    <t>a1H3600000769BGEAY</t>
  </si>
  <si>
    <t>a1H3600000769A4EAI</t>
  </si>
  <si>
    <t>a1H3600000769AJEAY</t>
  </si>
  <si>
    <t>a1H3600000769AYEAY</t>
  </si>
  <si>
    <t>a1H3600000769AnEAI</t>
  </si>
  <si>
    <t>a1H3600000769B2EAI</t>
  </si>
  <si>
    <t>a1H3600000769BHEAY</t>
  </si>
  <si>
    <t>a1H3600000769A5EAI</t>
  </si>
  <si>
    <t>a1H3600000769AKEAY</t>
  </si>
  <si>
    <t>a1H3600000769AZEAY</t>
  </si>
  <si>
    <t>a1H3600000769AoEAI</t>
  </si>
  <si>
    <t>a1H3600000769B3EAI</t>
  </si>
  <si>
    <t>a1H3600000769BIEAY</t>
  </si>
  <si>
    <t>a1H3600000769A6EAI</t>
  </si>
  <si>
    <t>a1H3600000769ALEAY</t>
  </si>
  <si>
    <t>a1H3600000769AaEAI</t>
  </si>
  <si>
    <t>a1H3600000769ApEAI</t>
  </si>
  <si>
    <t>a1H3600000769B4EAI</t>
  </si>
  <si>
    <t>a1H3600000769BJEAY</t>
  </si>
  <si>
    <t>a1H3600000769A7EAI</t>
  </si>
  <si>
    <t>a1H3600000769AMEAY</t>
  </si>
  <si>
    <t>a1H3600000769AbEAI</t>
  </si>
  <si>
    <t>a1H3600000769AqEAI</t>
  </si>
  <si>
    <t>a1H3600000769B5EAI</t>
  </si>
  <si>
    <t>a1H3600000769BKEAY</t>
  </si>
  <si>
    <t>a1H3600000769A8EAI</t>
  </si>
  <si>
    <t>a1H3600000769ANEAY</t>
  </si>
  <si>
    <t>a1H3600000769AcEAI</t>
  </si>
  <si>
    <t>a1H3600000769ArEAI</t>
  </si>
  <si>
    <t>a1H3600000769B6EAI</t>
  </si>
  <si>
    <t>a1H3600000769BLEAY</t>
  </si>
  <si>
    <t>a1H3600000769A9EAI</t>
  </si>
  <si>
    <t>a1H3600000769AOEAY</t>
  </si>
  <si>
    <t>a1H3600000769AdEAI</t>
  </si>
  <si>
    <t>a1H3600000769AsEAI</t>
  </si>
  <si>
    <t>a1H3600000769B7EAI</t>
  </si>
  <si>
    <t>a1H3600000769BMEAY</t>
  </si>
  <si>
    <t>a1H3600000769AAEAY</t>
  </si>
  <si>
    <t>a1H3600000769APEAY</t>
  </si>
  <si>
    <t>a1H3600000769AeEAI</t>
  </si>
  <si>
    <t>a1H3600000769AtEAI</t>
  </si>
  <si>
    <t>a1H3600000769B8EAI</t>
  </si>
  <si>
    <t>a1H3600000769BNEAY</t>
  </si>
  <si>
    <t>a1H3600000769ABEAY</t>
  </si>
  <si>
    <t>a1H3600000769AQEAY</t>
  </si>
  <si>
    <t>a1H3600000769AfEAI</t>
  </si>
  <si>
    <t>a1H3600000769AuEAI</t>
  </si>
  <si>
    <t>a1H3600000769B9EAI</t>
  </si>
  <si>
    <t>a1H3600000769BOEAY</t>
  </si>
  <si>
    <t>a1H3600000769ACEAY</t>
  </si>
  <si>
    <t>a1H3600000769AREAY</t>
  </si>
  <si>
    <t>a1H3600000769AgEAI</t>
  </si>
  <si>
    <t>a1H3600000769AvEAI</t>
  </si>
  <si>
    <t>a1H3600000769BAEAY</t>
  </si>
  <si>
    <t>a1H3600000769BPEAY</t>
  </si>
  <si>
    <t>a1H3600000769ADEAY</t>
  </si>
  <si>
    <t>a1H3600000769ASEAY</t>
  </si>
  <si>
    <t>a1H3600000769AhEAI</t>
  </si>
  <si>
    <t>a1H3600000769AwEAI</t>
  </si>
  <si>
    <t>a1H3600000769BBEAY</t>
  </si>
  <si>
    <t>a1H3600000769BQEAY</t>
  </si>
  <si>
    <t>a1X36000002u8kOEAQ</t>
  </si>
  <si>
    <t>a1X36000002u8kPEAQ</t>
  </si>
  <si>
    <t>a1X36000002u8kQEAQ</t>
  </si>
  <si>
    <t>a1X36000002u8kREAQ</t>
  </si>
  <si>
    <t>a1X36000002u8kSEAQ</t>
  </si>
  <si>
    <t>a1X36000002u8kTEAQ</t>
  </si>
  <si>
    <t>a1X36000002u8kUEAQ</t>
  </si>
  <si>
    <t>a1X36000002u8kVEAQ</t>
  </si>
  <si>
    <t>a1X36000002u8kWEAQ</t>
  </si>
  <si>
    <t>a1X36000002u8kXEAQ</t>
  </si>
  <si>
    <t>a1X36000002u8kYEAQ</t>
  </si>
  <si>
    <t>a1X36000002u8kZEAQ</t>
  </si>
  <si>
    <t>a1X36000002u8kaEAA</t>
  </si>
  <si>
    <t>a1X36000002u8kbEAA</t>
  </si>
  <si>
    <t>a1X36000002u8kcEAA</t>
  </si>
  <si>
    <t>a18360000030EqlAAE</t>
  </si>
  <si>
    <t>a18360000030EqmAAE</t>
  </si>
  <si>
    <t>a18360000030EqnAAE</t>
  </si>
  <si>
    <t>a18360000030EqoAAE</t>
  </si>
  <si>
    <t>a18360000030EqpAAE</t>
  </si>
  <si>
    <t>a18360000030EqqAAE</t>
  </si>
  <si>
    <t>a18360000030EqrAAE</t>
  </si>
  <si>
    <t>a18360000030EqsAAE</t>
  </si>
  <si>
    <t>a18360000030EqtAAE</t>
  </si>
  <si>
    <t>a18360000030EquAAE</t>
  </si>
  <si>
    <t>a18360000030EqvAAE</t>
  </si>
  <si>
    <t>a18360000030EqwAAE</t>
  </si>
  <si>
    <t>a18360000030EqxAAE</t>
  </si>
  <si>
    <t>a18360000030EqyAAE</t>
  </si>
  <si>
    <t>a18360000030EqzAAE</t>
  </si>
  <si>
    <t>a18360000030Er0AAE</t>
  </si>
  <si>
    <t>a18360000030Er1AAE</t>
  </si>
  <si>
    <t>a18360000030Er2AAE</t>
  </si>
  <si>
    <t>a18360000030Er3AAE</t>
  </si>
  <si>
    <t>a18360000030Er4AAE</t>
  </si>
  <si>
    <t>a18360000030Er5AAE</t>
  </si>
  <si>
    <t>a18360000030Er6AAE</t>
  </si>
  <si>
    <t>a18360000030Er7AAE</t>
  </si>
  <si>
    <t>a18360000030Er8AAE</t>
  </si>
  <si>
    <t>a18360000030Er9AAE</t>
  </si>
  <si>
    <t>a18360000030ErAAAU</t>
  </si>
  <si>
    <t>a18360000030ErBAAU</t>
  </si>
  <si>
    <t>a18360000030ErCAAU</t>
  </si>
  <si>
    <t>a18360000030ErDAAU</t>
  </si>
  <si>
    <t>a18360000030ErEAAU</t>
  </si>
  <si>
    <t>a173600000BjggSAAR</t>
  </si>
  <si>
    <t>a173600000BjggwAAB</t>
  </si>
  <si>
    <t>a173600000BjghQAAR</t>
  </si>
  <si>
    <t>a173600000BjghuAAB</t>
  </si>
  <si>
    <t>a173600000BjgiOAAR</t>
  </si>
  <si>
    <t>a173600000BjgisAAB</t>
  </si>
  <si>
    <t>a173600000BjggTAAR</t>
  </si>
  <si>
    <t>a173600000BjggxAAB</t>
  </si>
  <si>
    <t>a173600000BjghRAAR</t>
  </si>
  <si>
    <t>a173600000BjghvAAB</t>
  </si>
  <si>
    <t>a173600000BjgiPAAR</t>
  </si>
  <si>
    <t>a173600000BjgitAAB</t>
  </si>
  <si>
    <t>a173600000BjggUAAR</t>
  </si>
  <si>
    <t>a173600000BjggyAAB</t>
  </si>
  <si>
    <t>a173600000BjghSAAR</t>
  </si>
  <si>
    <t>a173600000BjghwAAB</t>
  </si>
  <si>
    <t>a173600000BjgiQAAR</t>
  </si>
  <si>
    <t>a173600000BjgiuAAB</t>
  </si>
  <si>
    <t>a173600000BjggVAAR</t>
  </si>
  <si>
    <t>a173600000BjggzAAB</t>
  </si>
  <si>
    <t>a173600000BjghTAAR</t>
  </si>
  <si>
    <t>a173600000BjghxAAB</t>
  </si>
  <si>
    <t>a173600000BjgiRAAR</t>
  </si>
  <si>
    <t>a173600000BjgivAAB</t>
  </si>
  <si>
    <t>a173600000BjggWAAR</t>
  </si>
  <si>
    <t>a173600000Bjgh0AAB</t>
  </si>
  <si>
    <t>a173600000BjghUAAR</t>
  </si>
  <si>
    <t>a173600000BjghyAAB</t>
  </si>
  <si>
    <t>a173600000BjgiSAAR</t>
  </si>
  <si>
    <t>a173600000BjgiwAAB</t>
  </si>
  <si>
    <t>a173600000BjggXAAR</t>
  </si>
  <si>
    <t>a173600000Bjgh1AAB</t>
  </si>
  <si>
    <t>a173600000BjghVAAR</t>
  </si>
  <si>
    <t>a173600000BjghzAAB</t>
  </si>
  <si>
    <t>a173600000BjgiTAAR</t>
  </si>
  <si>
    <t>a173600000BjgixAAB</t>
  </si>
  <si>
    <t>a173600000BjggYAAR</t>
  </si>
  <si>
    <t>a173600000Bjgh2AAB</t>
  </si>
  <si>
    <t>a173600000BjghWAAR</t>
  </si>
  <si>
    <t>a173600000Bjgi0AAB</t>
  </si>
  <si>
    <t>a173600000BjgiUAAR</t>
  </si>
  <si>
    <t>a173600000BjgiyAAB</t>
  </si>
  <si>
    <t>a173600000BjggZAAR</t>
  </si>
  <si>
    <t>a173600000Bjgh3AAB</t>
  </si>
  <si>
    <t>a173600000BjghXAAR</t>
  </si>
  <si>
    <t>a173600000Bjgi1AAB</t>
  </si>
  <si>
    <t>a173600000BjgiVAAR</t>
  </si>
  <si>
    <t>a173600000BjgizAAB</t>
  </si>
  <si>
    <t>a173600000BjggaAAB</t>
  </si>
  <si>
    <t>a173600000Bjgh4AAB</t>
  </si>
  <si>
    <t>a173600000BjghYAAR</t>
  </si>
  <si>
    <t>a173600000Bjgi2AAB</t>
  </si>
  <si>
    <t>a173600000BjgiWAAR</t>
  </si>
  <si>
    <t>a173600000Bjgj0AAB</t>
  </si>
  <si>
    <t>a173600000BjggbAAB</t>
  </si>
  <si>
    <t>a173600000Bjgh5AAB</t>
  </si>
  <si>
    <t>a173600000BjghZAAR</t>
  </si>
  <si>
    <t>a173600000Bjgi3AAB</t>
  </si>
  <si>
    <t>a173600000BjgiXAAR</t>
  </si>
  <si>
    <t>a173600000Bjgj1AAB</t>
  </si>
  <si>
    <t>a173600000BjggcAAB</t>
  </si>
  <si>
    <t>a173600000Bjgh6AAB</t>
  </si>
  <si>
    <t>a173600000BjghaAAB</t>
  </si>
  <si>
    <t>a173600000Bjgi4AAB</t>
  </si>
  <si>
    <t>a173600000BjgiYAAR</t>
  </si>
  <si>
    <t>a173600000Bjgj2AAB</t>
  </si>
  <si>
    <t>a173600000BjggdAAB</t>
  </si>
  <si>
    <t>a173600000Bjgh7AAB</t>
  </si>
  <si>
    <t>a173600000BjghbAAB</t>
  </si>
  <si>
    <t>a173600000Bjgi5AAB</t>
  </si>
  <si>
    <t>a173600000BjgiZAAR</t>
  </si>
  <si>
    <t>a173600000Bjgj3AAB</t>
  </si>
  <si>
    <t>a173600000BjggeAAB</t>
  </si>
  <si>
    <t>a173600000Bjgh8AAB</t>
  </si>
  <si>
    <t>a173600000BjghcAAB</t>
  </si>
  <si>
    <t>a173600000Bjgi6AAB</t>
  </si>
  <si>
    <t>a173600000BjgiaAAB</t>
  </si>
  <si>
    <t>a173600000Bjgj4AAB</t>
  </si>
  <si>
    <t>a173600000BjggfAAB</t>
  </si>
  <si>
    <t>a173600000Bjgh9AAB</t>
  </si>
  <si>
    <t>a173600000BjghdAAB</t>
  </si>
  <si>
    <t>a173600000Bjgi7AAB</t>
  </si>
  <si>
    <t>a173600000BjgibAAB</t>
  </si>
  <si>
    <t>a173600000Bjgj5AAB</t>
  </si>
  <si>
    <t>a173600000BjgggAAB</t>
  </si>
  <si>
    <t>a173600000BjghAAAR</t>
  </si>
  <si>
    <t>a173600000BjgheAAB</t>
  </si>
  <si>
    <t>a173600000Bjgi8AAB</t>
  </si>
  <si>
    <t>a173600000BjgicAAB</t>
  </si>
  <si>
    <t>a173600000Bjgj6AAB</t>
  </si>
  <si>
    <t>a173600000BjgghAAB</t>
  </si>
  <si>
    <t>a173600000BjghBAAR</t>
  </si>
  <si>
    <t>a173600000BjghfAAB</t>
  </si>
  <si>
    <t>a173600000Bjgi9AAB</t>
  </si>
  <si>
    <t>a173600000BjgidAAB</t>
  </si>
  <si>
    <t>a173600000Bjgj7AAB</t>
  </si>
  <si>
    <t>a173600000BjggiAAB</t>
  </si>
  <si>
    <t>a173600000BjghCAAR</t>
  </si>
  <si>
    <t>a173600000BjghgAAB</t>
  </si>
  <si>
    <t>a173600000BjgiAAAR</t>
  </si>
  <si>
    <t>a173600000BjgieAAB</t>
  </si>
  <si>
    <t>a173600000Bjgj8AAB</t>
  </si>
  <si>
    <t>a173600000BjggjAAB</t>
  </si>
  <si>
    <t>a173600000BjghDAAR</t>
  </si>
  <si>
    <t>a173600000BjghhAAB</t>
  </si>
  <si>
    <t>a173600000BjgiBAAR</t>
  </si>
  <si>
    <t>a173600000BjgifAAB</t>
  </si>
  <si>
    <t>a173600000Bjgj9AAB</t>
  </si>
  <si>
    <t>a173600000BjggkAAB</t>
  </si>
  <si>
    <t>a173600000BjghEAAR</t>
  </si>
  <si>
    <t>a173600000BjghiAAB</t>
  </si>
  <si>
    <t>a173600000BjgiCAAR</t>
  </si>
  <si>
    <t>a173600000BjgigAAB</t>
  </si>
  <si>
    <t>a173600000BjgjAAAR</t>
  </si>
  <si>
    <t>a173600000BjgglAAB</t>
  </si>
  <si>
    <t>a173600000BjghFAAR</t>
  </si>
  <si>
    <t>a173600000BjghjAAB</t>
  </si>
  <si>
    <t>a173600000BjgiDAAR</t>
  </si>
  <si>
    <t>a173600000BjgihAAB</t>
  </si>
  <si>
    <t>a173600000BjgjBAAR</t>
  </si>
  <si>
    <t>a173600000BjggmAAB</t>
  </si>
  <si>
    <t>a173600000BjghGAAR</t>
  </si>
  <si>
    <t>a173600000BjghkAAB</t>
  </si>
  <si>
    <t>a173600000BjgiEAAR</t>
  </si>
  <si>
    <t>a173600000BjgiiAAB</t>
  </si>
  <si>
    <t>a173600000BjgjCAAR</t>
  </si>
  <si>
    <t>a173600000BjggnAAB</t>
  </si>
  <si>
    <t>a173600000BjghHAAR</t>
  </si>
  <si>
    <t>a173600000BjghlAAB</t>
  </si>
  <si>
    <t>a173600000BjgiFAAR</t>
  </si>
  <si>
    <t>a173600000BjgijAAB</t>
  </si>
  <si>
    <t>a173600000BjgjDAAR</t>
  </si>
  <si>
    <t>a173600000BjggoAAB</t>
  </si>
  <si>
    <t>a173600000BjghIAAR</t>
  </si>
  <si>
    <t>a173600000BjghmAAB</t>
  </si>
  <si>
    <t>a173600000BjgiGAAR</t>
  </si>
  <si>
    <t>a173600000BjgikAAB</t>
  </si>
  <si>
    <t>a173600000BjgjEAAR</t>
  </si>
  <si>
    <t>a173600000BjggpAAB</t>
  </si>
  <si>
    <t>a173600000BjghJAAR</t>
  </si>
  <si>
    <t>a173600000BjghnAAB</t>
  </si>
  <si>
    <t>a173600000BjgiHAAR</t>
  </si>
  <si>
    <t>a173600000BjgilAAB</t>
  </si>
  <si>
    <t>a173600000BjgjFAAR</t>
  </si>
  <si>
    <t>a173600000BjggqAAB</t>
  </si>
  <si>
    <t>a173600000BjghKAAR</t>
  </si>
  <si>
    <t>a173600000BjghoAAB</t>
  </si>
  <si>
    <t>a173600000BjgiIAAR</t>
  </si>
  <si>
    <t>a173600000BjgimAAB</t>
  </si>
  <si>
    <t>a173600000BjgjGAAR</t>
  </si>
  <si>
    <t>a173600000BjggrAAB</t>
  </si>
  <si>
    <t>a173600000BjghLAAR</t>
  </si>
  <si>
    <t>a173600000BjghpAAB</t>
  </si>
  <si>
    <t>a173600000BjgiJAAR</t>
  </si>
  <si>
    <t>a173600000BjginAAB</t>
  </si>
  <si>
    <t>a173600000BjgjHAAR</t>
  </si>
  <si>
    <t>a173600000BjggsAAB</t>
  </si>
  <si>
    <t>a173600000BjghMAAR</t>
  </si>
  <si>
    <t>a173600000BjghqAAB</t>
  </si>
  <si>
    <t>a173600000BjgiKAAR</t>
  </si>
  <si>
    <t>a173600000BjgioAAB</t>
  </si>
  <si>
    <t>a173600000BjgjIAAR</t>
  </si>
  <si>
    <t>a173600000BjggtAAB</t>
  </si>
  <si>
    <t>a173600000BjghNAAR</t>
  </si>
  <si>
    <t>a173600000BjghrAAB</t>
  </si>
  <si>
    <t>a173600000BjgiLAAR</t>
  </si>
  <si>
    <t>a173600000BjgipAAB</t>
  </si>
  <si>
    <t>a173600000BjgjJAAR</t>
  </si>
  <si>
    <t>a173600000BjgguAAB</t>
  </si>
  <si>
    <t>a173600000BjghOAAR</t>
  </si>
  <si>
    <t>a173600000BjghsAAB</t>
  </si>
  <si>
    <t>a173600000BjgiMAAR</t>
  </si>
  <si>
    <t>a173600000BjgiqAAB</t>
  </si>
  <si>
    <t>a173600000BjgjKAAR</t>
  </si>
  <si>
    <t>a173600000BjggvAAB</t>
  </si>
  <si>
    <t>a173600000BjghPAAR</t>
  </si>
  <si>
    <t>a173600000BjghtAAB</t>
  </si>
  <si>
    <t>a173600000BjgiNAAR</t>
  </si>
  <si>
    <t>a173600000BjgirAAB</t>
  </si>
  <si>
    <t>a173600000BjgjLAAR</t>
  </si>
  <si>
    <t>a1N36000005Mhq5EAC</t>
  </si>
  <si>
    <t>a1N36000005Mhq6EAC</t>
  </si>
  <si>
    <t>a1N36000005Mhq7EAC</t>
  </si>
  <si>
    <t>a1N36000005Mhq8EAC</t>
  </si>
  <si>
    <t>a1N36000005Mhq9EAC</t>
  </si>
  <si>
    <t>a1N36000005MhqAEAS</t>
  </si>
  <si>
    <t>a1N36000005MhqBEAS</t>
  </si>
  <si>
    <t>a1N36000005MhqCEAS</t>
  </si>
  <si>
    <t>a1N36000005MhqDEAS</t>
  </si>
  <si>
    <t>a1N36000005MhqEEAS</t>
  </si>
  <si>
    <t>a1N36000005MhqFEAS</t>
  </si>
  <si>
    <t>a1N36000005MhqGEAS</t>
  </si>
  <si>
    <t>a1N36000005MhqHEAS</t>
  </si>
  <si>
    <t>a1N36000005MhqIEAS</t>
  </si>
  <si>
    <t>a1N36000005MhqJEAS</t>
  </si>
  <si>
    <t>a1N36000005MhqKEAS</t>
  </si>
  <si>
    <t>a1N36000005MhqLEAS</t>
  </si>
  <si>
    <t>a1N36000005MhqMEAS</t>
  </si>
  <si>
    <t>a1N36000005MhqNEAS</t>
  </si>
  <si>
    <t>a1N36000005MhqOEAS</t>
  </si>
  <si>
    <t>a1N36000005MhqPEAS</t>
  </si>
  <si>
    <t>a1N36000005MhqQEAS</t>
  </si>
  <si>
    <t>a1N36000005MhqREAS</t>
  </si>
  <si>
    <t>a1N36000005MhqSEAS</t>
  </si>
  <si>
    <t>a1N36000005MhqTEAS</t>
  </si>
  <si>
    <t>a1N36000005MhqUEAS</t>
  </si>
  <si>
    <t>a1N36000005MhqVEAS</t>
  </si>
  <si>
    <t>a1N36000005MhqWEAS</t>
  </si>
  <si>
    <t>a1N36000005MhqXEAS</t>
  </si>
  <si>
    <t>a1N36000005MhqYEAS</t>
  </si>
  <si>
    <t>a1N36000005MhqZEAS</t>
  </si>
  <si>
    <t>a1N36000005MhqaEAC</t>
  </si>
  <si>
    <t>a1N36000005MhqbEAC</t>
  </si>
  <si>
    <t>a1N36000005MhqcEAC</t>
  </si>
  <si>
    <t>a1N36000005MhqdEAC</t>
  </si>
  <si>
    <t>a1N36000005MhqeEAC</t>
  </si>
  <si>
    <t>a1N36000005MhqfEAC</t>
  </si>
  <si>
    <t>a1N36000005MhqgEAC</t>
  </si>
  <si>
    <t>a1N36000005MhqhEAC</t>
  </si>
  <si>
    <t>a1N36000005MhqiEAC</t>
  </si>
  <si>
    <t>a1N36000005MhqjEAC</t>
  </si>
  <si>
    <t>a1N36000005MhqkEAC</t>
  </si>
  <si>
    <t>a1N36000005MhqlEAC</t>
  </si>
  <si>
    <t>a1N36000005MhqmEAC</t>
  </si>
  <si>
    <t>a1N36000005MhqnEAC</t>
  </si>
  <si>
    <t>a1N36000005MhqoEAC</t>
  </si>
  <si>
    <t>a1N36000005MhqpEAC</t>
  </si>
  <si>
    <t>a1N36000005MhqqEAC</t>
  </si>
  <si>
    <t>a1N36000005MhqrEAC</t>
  </si>
  <si>
    <t>a1N36000005MhqsEAC</t>
  </si>
  <si>
    <t>a1N36000005MhqtEAC</t>
  </si>
  <si>
    <t>a1N36000005MhquEAC</t>
  </si>
  <si>
    <t>a1N36000005MhqvEAC</t>
  </si>
  <si>
    <t>a1N36000005MhqwEAC</t>
  </si>
  <si>
    <t>a1N36000005MhqxEAC</t>
  </si>
  <si>
    <t>a1N36000005MhqyEAC</t>
  </si>
  <si>
    <t>a1N36000005MhqzEAC</t>
  </si>
  <si>
    <t>a1N36000005Mhr0EAC</t>
  </si>
  <si>
    <t>a1N36000005Mhr1EAC</t>
  </si>
  <si>
    <t>a1N36000005Mhr2EAC</t>
  </si>
  <si>
    <t>a1N36000005Mhr3EAC</t>
  </si>
  <si>
    <t>a1N36000005Mhr4EAC</t>
  </si>
  <si>
    <t>a1N36000005Mhr5EAC</t>
  </si>
  <si>
    <t>a1N36000005Mhr6EAC</t>
  </si>
  <si>
    <t>a1N36000005Mhr7EAC</t>
  </si>
  <si>
    <t>a1N36000005Mhr8EAC</t>
  </si>
  <si>
    <t>a1N36000005Mhr9EAC</t>
  </si>
  <si>
    <t>a1N36000005MhrAEAS</t>
  </si>
  <si>
    <t>a1N36000005MhrBEAS</t>
  </si>
  <si>
    <t>a1N36000005MhrCEAS</t>
  </si>
  <si>
    <t>a1N36000005MhrDEAS</t>
  </si>
  <si>
    <t>a1N36000005MhrEEAS</t>
  </si>
  <si>
    <t>a1N36000005MhrFEAS</t>
  </si>
  <si>
    <t>a1N36000005MhrGEAS</t>
  </si>
  <si>
    <t>a1N36000005MhrHEAS</t>
  </si>
  <si>
    <t>a1N36000005MhrIEAS</t>
  </si>
  <si>
    <t>a1N36000005MhrJEAS</t>
  </si>
  <si>
    <t>a1N36000005MhrKEAS</t>
  </si>
  <si>
    <t>a1N36000005MhrLEAS</t>
  </si>
  <si>
    <t>a1N36000005MhrMEAS</t>
  </si>
  <si>
    <t>a1b36000001dzmlAAA</t>
  </si>
  <si>
    <t>a1b36000001dzo3AAA</t>
  </si>
  <si>
    <t>a1b36000001dzpLAAQ</t>
  </si>
  <si>
    <t>a1b36000001dzqdAAA</t>
  </si>
  <si>
    <t>a1b36000001dzrvAAA</t>
  </si>
  <si>
    <t>a1b36000001dztDAAQ</t>
  </si>
  <si>
    <t>a1b36000001dzmmAAA</t>
  </si>
  <si>
    <t>a1b36000001dzo4AAA</t>
  </si>
  <si>
    <t>a1b36000001dzpMAAQ</t>
  </si>
  <si>
    <t>a1b36000001dzqeAAA</t>
  </si>
  <si>
    <t>a1b36000001dzrwAAA</t>
  </si>
  <si>
    <t>a1b36000001dztEAAQ</t>
  </si>
  <si>
    <t>a1b36000001dzmnAAA</t>
  </si>
  <si>
    <t>a1b36000001dzo5AAA</t>
  </si>
  <si>
    <t>a1b36000001dzpNAAQ</t>
  </si>
  <si>
    <t>a1b36000001dzqfAAA</t>
  </si>
  <si>
    <t>a1b36000001dzrxAAA</t>
  </si>
  <si>
    <t>a1b36000001dztFAAQ</t>
  </si>
  <si>
    <t>a1b36000001dzmoAAA</t>
  </si>
  <si>
    <t>a1b36000001dzo6AAA</t>
  </si>
  <si>
    <t>a1b36000001dzpOAAQ</t>
  </si>
  <si>
    <t>a1b36000001dzqgAAA</t>
  </si>
  <si>
    <t>a1b36000001dzryAAA</t>
  </si>
  <si>
    <t>a1b36000001dztGAAQ</t>
  </si>
  <si>
    <t>a1b36000001dzmpAAA</t>
  </si>
  <si>
    <t>a1b36000001dzo7AAA</t>
  </si>
  <si>
    <t>a1b36000001dzpPAAQ</t>
  </si>
  <si>
    <t>a1b36000001dzqhAAA</t>
  </si>
  <si>
    <t>a1b36000001dzrzAAA</t>
  </si>
  <si>
    <t>a1b36000001dztHAAQ</t>
  </si>
  <si>
    <t>a1b36000001dzmqAAA</t>
  </si>
  <si>
    <t>a1b36000001dzo8AAA</t>
  </si>
  <si>
    <t>a1b36000001dzpQAAQ</t>
  </si>
  <si>
    <t>a1b36000001dzqiAAA</t>
  </si>
  <si>
    <t>a1b36000001dzs0AAA</t>
  </si>
  <si>
    <t>a1b36000001dztIAAQ</t>
  </si>
  <si>
    <t>a1b36000001dzmrAAA</t>
  </si>
  <si>
    <t>a1b36000001dzo9AAA</t>
  </si>
  <si>
    <t>a1b36000001dzpRAAQ</t>
  </si>
  <si>
    <t>a1b36000001dzqjAAA</t>
  </si>
  <si>
    <t>a1b36000001dzs1AAA</t>
  </si>
  <si>
    <t>a1b36000001dztJAAQ</t>
  </si>
  <si>
    <t>a1b36000001dzmsAAA</t>
  </si>
  <si>
    <t>a1b36000001dzoAAAQ</t>
  </si>
  <si>
    <t>a1b36000001dzpSAAQ</t>
  </si>
  <si>
    <t>a1b36000001dzqkAAA</t>
  </si>
  <si>
    <t>a1b36000001dzs2AAA</t>
  </si>
  <si>
    <t>a1b36000001dztKAAQ</t>
  </si>
  <si>
    <t>a1b36000001dzmtAAA</t>
  </si>
  <si>
    <t>a1b36000001dzoBAAQ</t>
  </si>
  <si>
    <t>a1b36000001dzpTAAQ</t>
  </si>
  <si>
    <t>a1b36000001dzqlAAA</t>
  </si>
  <si>
    <t>a1b36000001dzs3AAA</t>
  </si>
  <si>
    <t>a1b36000001dztLAAQ</t>
  </si>
  <si>
    <t>a1b36000001dzmuAAA</t>
  </si>
  <si>
    <t>a1b36000001dzoCAAQ</t>
  </si>
  <si>
    <t>a1b36000001dzpUAAQ</t>
  </si>
  <si>
    <t>a1b36000001dzqmAAA</t>
  </si>
  <si>
    <t>a1b36000001dzs4AAA</t>
  </si>
  <si>
    <t>a1b36000001dztMAAQ</t>
  </si>
  <si>
    <t>a1b36000001dzmvAAA</t>
  </si>
  <si>
    <t>a1b36000001dzoDAAQ</t>
  </si>
  <si>
    <t>a1b36000001dzpVAAQ</t>
  </si>
  <si>
    <t>a1b36000001dzqnAAA</t>
  </si>
  <si>
    <t>a1b36000001dzs5AAA</t>
  </si>
  <si>
    <t>a1b36000001dztNAAQ</t>
  </si>
  <si>
    <t>a1b36000001dzmwAAA</t>
  </si>
  <si>
    <t>a1b36000001dzoEAAQ</t>
  </si>
  <si>
    <t>a1b36000001dzpWAAQ</t>
  </si>
  <si>
    <t>a1b36000001dzqoAAA</t>
  </si>
  <si>
    <t>a1b36000001dzs6AAA</t>
  </si>
  <si>
    <t>a1b36000001dztOAAQ</t>
  </si>
  <si>
    <t>a1b36000001dzmxAAA</t>
  </si>
  <si>
    <t>a1b36000001dzoFAAQ</t>
  </si>
  <si>
    <t>a1b36000001dzpXAAQ</t>
  </si>
  <si>
    <t>a1b36000001dzqpAAA</t>
  </si>
  <si>
    <t>a1b36000001dzs7AAA</t>
  </si>
  <si>
    <t>a1b36000001dztPAAQ</t>
  </si>
  <si>
    <t>a1b36000001dzmyAAA</t>
  </si>
  <si>
    <t>a1b36000001dzoGAAQ</t>
  </si>
  <si>
    <t>a1b36000001dzpYAAQ</t>
  </si>
  <si>
    <t>a1b36000001dzqqAAA</t>
  </si>
  <si>
    <t>a1b36000001dzs8AAA</t>
  </si>
  <si>
    <t>a1b36000001dztQAAQ</t>
  </si>
  <si>
    <t>a1b36000001dzmzAAA</t>
  </si>
  <si>
    <t>a1b36000001dzoHAAQ</t>
  </si>
  <si>
    <t>a1b36000001dzpZAAQ</t>
  </si>
  <si>
    <t>a1b36000001dzqrAAA</t>
  </si>
  <si>
    <t>a1b36000001dzs9AAA</t>
  </si>
  <si>
    <t>a1b36000001dztRAAQ</t>
  </si>
  <si>
    <t>a1b36000001dzn0AAA</t>
  </si>
  <si>
    <t>a1b36000001dzoIAAQ</t>
  </si>
  <si>
    <t>a1b36000001dzpaAAA</t>
  </si>
  <si>
    <t>a1b36000001dzqsAAA</t>
  </si>
  <si>
    <t>a1b36000001dzsAAAQ</t>
  </si>
  <si>
    <t>a1b36000001dztSAAQ</t>
  </si>
  <si>
    <t>a1b36000001dzn1AAA</t>
  </si>
  <si>
    <t>a1b36000001dzoJAAQ</t>
  </si>
  <si>
    <t>a1b36000001dzpbAAA</t>
  </si>
  <si>
    <t>a1b36000001dzqtAAA</t>
  </si>
  <si>
    <t>a1b36000001dzsBAAQ</t>
  </si>
  <si>
    <t>a1b36000001dztTAAQ</t>
  </si>
  <si>
    <t>a1b36000001dzn2AAA</t>
  </si>
  <si>
    <t>a1b36000001dzoKAAQ</t>
  </si>
  <si>
    <t>a1b36000001dzpcAAA</t>
  </si>
  <si>
    <t>a1b36000001dzquAAA</t>
  </si>
  <si>
    <t>a1b36000001dzsCAAQ</t>
  </si>
  <si>
    <t>a1b36000001dztUAAQ</t>
  </si>
  <si>
    <t>a1b36000001dzn3AAA</t>
  </si>
  <si>
    <t>a1b36000001dzoLAAQ</t>
  </si>
  <si>
    <t>a1b36000001dzpdAAA</t>
  </si>
  <si>
    <t>a1b36000001dzqvAAA</t>
  </si>
  <si>
    <t>a1b36000001dzsDAAQ</t>
  </si>
  <si>
    <t>a1b36000001dztVAAQ</t>
  </si>
  <si>
    <t>a1b36000001dzn4AAA</t>
  </si>
  <si>
    <t>a1b36000001dzoMAAQ</t>
  </si>
  <si>
    <t>a1b36000001dzpeAAA</t>
  </si>
  <si>
    <t>a1b36000001dzqwAAA</t>
  </si>
  <si>
    <t>a1b36000001dzsEAAQ</t>
  </si>
  <si>
    <t>a1b36000001dztWAAQ</t>
  </si>
  <si>
    <t>a1b36000001dzn5AAA</t>
  </si>
  <si>
    <t>a1b36000001dzoNAAQ</t>
  </si>
  <si>
    <t>a1b36000001dzpfAAA</t>
  </si>
  <si>
    <t>a1b36000001dzqxAAA</t>
  </si>
  <si>
    <t>a1b36000001dzsFAAQ</t>
  </si>
  <si>
    <t>a1b36000001dztXAAQ</t>
  </si>
  <si>
    <t>a1b36000001dzn6AAA</t>
  </si>
  <si>
    <t>a1b36000001dzoOAAQ</t>
  </si>
  <si>
    <t>a1b36000001dzpgAAA</t>
  </si>
  <si>
    <t>a1b36000001dzqyAAA</t>
  </si>
  <si>
    <t>a1b36000001dzsGAAQ</t>
  </si>
  <si>
    <t>a1b36000001dztYAAQ</t>
  </si>
  <si>
    <t>a1b36000001dzn7AAA</t>
  </si>
  <si>
    <t>a1b36000001dzoPAAQ</t>
  </si>
  <si>
    <t>a1b36000001dzphAAA</t>
  </si>
  <si>
    <t>a1b36000001dzqzAAA</t>
  </si>
  <si>
    <t>a1b36000001dzsHAAQ</t>
  </si>
  <si>
    <t>a1b36000001dztZAAQ</t>
  </si>
  <si>
    <t>a1b36000001dzn8AAA</t>
  </si>
  <si>
    <t>a1b36000001dzoQAAQ</t>
  </si>
  <si>
    <t>a1b36000001dzpiAAA</t>
  </si>
  <si>
    <t>a1b36000001dzr0AAA</t>
  </si>
  <si>
    <t>a1b36000001dzsIAAQ</t>
  </si>
  <si>
    <t>a1b36000001dztaAAA</t>
  </si>
  <si>
    <t>a1b36000001dzn9AAA</t>
  </si>
  <si>
    <t>a1b36000001dzoRAAQ</t>
  </si>
  <si>
    <t>a1b36000001dzpjAAA</t>
  </si>
  <si>
    <t>a1b36000001dzr1AAA</t>
  </si>
  <si>
    <t>a1b36000001dzsJAAQ</t>
  </si>
  <si>
    <t>a1b36000001dztbAAA</t>
  </si>
  <si>
    <t>a1b36000001dznAAAQ</t>
  </si>
  <si>
    <t>a1b36000001dzoSAAQ</t>
  </si>
  <si>
    <t>a1b36000001dzpkAAA</t>
  </si>
  <si>
    <t>a1b36000001dzr2AAA</t>
  </si>
  <si>
    <t>a1b36000001dzsKAAQ</t>
  </si>
  <si>
    <t>a1b36000001dztcAAA</t>
  </si>
  <si>
    <t>a1b36000001dznBAAQ</t>
  </si>
  <si>
    <t>a1b36000001dzoTAAQ</t>
  </si>
  <si>
    <t>a1b36000001dzplAAA</t>
  </si>
  <si>
    <t>a1b36000001dzr3AAA</t>
  </si>
  <si>
    <t>a1b36000001dzsLAAQ</t>
  </si>
  <si>
    <t>a1b36000001dztdAAA</t>
  </si>
  <si>
    <t>a1b36000001dznCAAQ</t>
  </si>
  <si>
    <t>a1b36000001dzoUAAQ</t>
  </si>
  <si>
    <t>a1b36000001dzpmAAA</t>
  </si>
  <si>
    <t>a1b36000001dzr4AAA</t>
  </si>
  <si>
    <t>a1b36000001dzsMAAQ</t>
  </si>
  <si>
    <t>a1b36000001dzteAAA</t>
  </si>
  <si>
    <t>a1b36000001dznDAAQ</t>
  </si>
  <si>
    <t>a1b36000001dzoVAAQ</t>
  </si>
  <si>
    <t>a1b36000001dzpnAAA</t>
  </si>
  <si>
    <t>a1b36000001dzr5AAA</t>
  </si>
  <si>
    <t>a1b36000001dzsNAAQ</t>
  </si>
  <si>
    <t>a1b36000001dztfAAA</t>
  </si>
  <si>
    <t>a1b36000001dznEAAQ</t>
  </si>
  <si>
    <t>a1b36000001dzoWAAQ</t>
  </si>
  <si>
    <t>a1b36000001dzpoAAA</t>
  </si>
  <si>
    <t>a1b36000001dzr6AAA</t>
  </si>
  <si>
    <t>a1b36000001dzsOAAQ</t>
  </si>
  <si>
    <t>a1b36000001dztgAAA</t>
  </si>
  <si>
    <t>a1b36000001dznFAAQ</t>
  </si>
  <si>
    <t>a1b36000001dzoXAAQ</t>
  </si>
  <si>
    <t>a1b36000001dzppAAA</t>
  </si>
  <si>
    <t>a1b36000001dzr7AAA</t>
  </si>
  <si>
    <t>a1b36000001dzsPAAQ</t>
  </si>
  <si>
    <t>a1b36000001dzthAAA</t>
  </si>
  <si>
    <t>a1b36000001dznGAAQ</t>
  </si>
  <si>
    <t>a1b36000001dzoYAAQ</t>
  </si>
  <si>
    <t>a1b36000001dzpqAAA</t>
  </si>
  <si>
    <t>a1b36000001dzr8AAA</t>
  </si>
  <si>
    <t>a1b36000001dzsQAAQ</t>
  </si>
  <si>
    <t>a1b36000001dztiAAA</t>
  </si>
  <si>
    <t>a1b36000001dznHAAQ</t>
  </si>
  <si>
    <t>a1b36000001dzoZAAQ</t>
  </si>
  <si>
    <t>a1b36000001dzprAAA</t>
  </si>
  <si>
    <t>a1b36000001dzr9AAA</t>
  </si>
  <si>
    <t>a1b36000001dzsRAAQ</t>
  </si>
  <si>
    <t>a1b36000001dztjAAA</t>
  </si>
  <si>
    <t>a1b36000001dznIAAQ</t>
  </si>
  <si>
    <t>a1b36000001dzoaAAA</t>
  </si>
  <si>
    <t>a1b36000001dzpsAAA</t>
  </si>
  <si>
    <t>a1b36000001dzrAAAQ</t>
  </si>
  <si>
    <t>a1b36000001dzsSAAQ</t>
  </si>
  <si>
    <t>a1b36000001dztkAAA</t>
  </si>
  <si>
    <t>a1b36000001dznJAAQ</t>
  </si>
  <si>
    <t>a1b36000001dzobAAA</t>
  </si>
  <si>
    <t>a1b36000001dzptAAA</t>
  </si>
  <si>
    <t>a1b36000001dzrBAAQ</t>
  </si>
  <si>
    <t>a1b36000001dzsTAAQ</t>
  </si>
  <si>
    <t>a1b36000001dztlAAA</t>
  </si>
  <si>
    <t>a1b36000001dznKAAQ</t>
  </si>
  <si>
    <t>a1b36000001dzocAAA</t>
  </si>
  <si>
    <t>a1b36000001dzpuAAA</t>
  </si>
  <si>
    <t>a1b36000001dzrCAAQ</t>
  </si>
  <si>
    <t>a1b36000001dzsUAAQ</t>
  </si>
  <si>
    <t>a1b36000001dztmAAA</t>
  </si>
  <si>
    <t>a1b36000001dznLAAQ</t>
  </si>
  <si>
    <t>a1b36000001dzodAAA</t>
  </si>
  <si>
    <t>a1b36000001dzpvAAA</t>
  </si>
  <si>
    <t>a1b36000001dzrDAAQ</t>
  </si>
  <si>
    <t>a1b36000001dzsVAAQ</t>
  </si>
  <si>
    <t>a1b36000001dztnAAA</t>
  </si>
  <si>
    <t>a1b36000001dznMAAQ</t>
  </si>
  <si>
    <t>a1b36000001dzoeAAA</t>
  </si>
  <si>
    <t>a1b36000001dzpwAAA</t>
  </si>
  <si>
    <t>a1b36000001dzrEAAQ</t>
  </si>
  <si>
    <t>a1b36000001dzsWAAQ</t>
  </si>
  <si>
    <t>a1b36000001dztoAAA</t>
  </si>
  <si>
    <t>a1b36000001dznNAAQ</t>
  </si>
  <si>
    <t>a1b36000001dzofAAA</t>
  </si>
  <si>
    <t>a1b36000001dzpxAAA</t>
  </si>
  <si>
    <t>a1b36000001dzrFAAQ</t>
  </si>
  <si>
    <t>a1b36000001dzsXAAQ</t>
  </si>
  <si>
    <t>a1b36000001dztpAAA</t>
  </si>
  <si>
    <t>a1b36000001dznOAAQ</t>
  </si>
  <si>
    <t>a1b36000001dzogAAA</t>
  </si>
  <si>
    <t>a1b36000001dzpyAAA</t>
  </si>
  <si>
    <t>a1b36000001dzrGAAQ</t>
  </si>
  <si>
    <t>a1b36000001dzsYAAQ</t>
  </si>
  <si>
    <t>a1b36000001dztqAAA</t>
  </si>
  <si>
    <t>a1b36000001dznPAAQ</t>
  </si>
  <si>
    <t>a1b36000001dzohAAA</t>
  </si>
  <si>
    <t>a1b36000001dzpzAAA</t>
  </si>
  <si>
    <t>a1b36000001dzrHAAQ</t>
  </si>
  <si>
    <t>a1b36000001dzsZAAQ</t>
  </si>
  <si>
    <t>a1b36000001dztrAAA</t>
  </si>
  <si>
    <t>a1b36000001dznQAAQ</t>
  </si>
  <si>
    <t>a1b36000001dzoiAAA</t>
  </si>
  <si>
    <t>a1b36000001dzq0AAA</t>
  </si>
  <si>
    <t>a1b36000001dzrIAAQ</t>
  </si>
  <si>
    <t>a1b36000001dzsaAAA</t>
  </si>
  <si>
    <t>a1b36000001dztsAAA</t>
  </si>
  <si>
    <t>a1b36000001dznRAAQ</t>
  </si>
  <si>
    <t>a1b36000001dzojAAA</t>
  </si>
  <si>
    <t>a1b36000001dzq1AAA</t>
  </si>
  <si>
    <t>a1b36000001dzrJAAQ</t>
  </si>
  <si>
    <t>a1b36000001dzsbAAA</t>
  </si>
  <si>
    <t>a1b36000001dzttAAA</t>
  </si>
  <si>
    <t>a1b36000001dznSAAQ</t>
  </si>
  <si>
    <t>a1b36000001dzokAAA</t>
  </si>
  <si>
    <t>a1b36000001dzq2AAA</t>
  </si>
  <si>
    <t>a1b36000001dzrKAAQ</t>
  </si>
  <si>
    <t>a1b36000001dzscAAA</t>
  </si>
  <si>
    <t>a1b36000001dztuAAA</t>
  </si>
  <si>
    <t>a1b36000001dznTAAQ</t>
  </si>
  <si>
    <t>a1b36000001dzolAAA</t>
  </si>
  <si>
    <t>a1b36000001dzq3AAA</t>
  </si>
  <si>
    <t>a1b36000001dzrLAAQ</t>
  </si>
  <si>
    <t>a1b36000001dzsdAAA</t>
  </si>
  <si>
    <t>a1b36000001dztvAAA</t>
  </si>
  <si>
    <t>a1b36000001dznUAAQ</t>
  </si>
  <si>
    <t>a1b36000001dzomAAA</t>
  </si>
  <si>
    <t>a1b36000001dzq4AAA</t>
  </si>
  <si>
    <t>a1b36000001dzrMAAQ</t>
  </si>
  <si>
    <t>a1b36000001dzseAAA</t>
  </si>
  <si>
    <t>a1b36000001dztwAAA</t>
  </si>
  <si>
    <t>a1b36000001dznVAAQ</t>
  </si>
  <si>
    <t>a1b36000001dzonAAA</t>
  </si>
  <si>
    <t>a1b36000001dzq5AAA</t>
  </si>
  <si>
    <t>a1b36000001dzrNAAQ</t>
  </si>
  <si>
    <t>a1b36000001dzsfAAA</t>
  </si>
  <si>
    <t>a1b36000001dztxAAA</t>
  </si>
  <si>
    <t>a1b36000001dznWAAQ</t>
  </si>
  <si>
    <t>a1b36000001dzooAAA</t>
  </si>
  <si>
    <t>a1b36000001dzq6AAA</t>
  </si>
  <si>
    <t>a1b36000001dzrOAAQ</t>
  </si>
  <si>
    <t>a1b36000001dzsgAAA</t>
  </si>
  <si>
    <t>a1b36000001dztyAAA</t>
  </si>
  <si>
    <t>a1b36000001dznXAAQ</t>
  </si>
  <si>
    <t>a1b36000001dzopAAA</t>
  </si>
  <si>
    <t>a1b36000001dzq7AAA</t>
  </si>
  <si>
    <t>a1b36000001dzrPAAQ</t>
  </si>
  <si>
    <t>a1b36000001dzshAAA</t>
  </si>
  <si>
    <t>a1b36000001dztzAAA</t>
  </si>
  <si>
    <t>a1b36000001dznYAAQ</t>
  </si>
  <si>
    <t>a1b36000001dzoqAAA</t>
  </si>
  <si>
    <t>a1b36000001dzq8AAA</t>
  </si>
  <si>
    <t>a1b36000001dzrQAAQ</t>
  </si>
  <si>
    <t>a1b36000001dzsiAAA</t>
  </si>
  <si>
    <t>a1b36000001dzu0AAA</t>
  </si>
  <si>
    <t>a1b36000001dznZAAQ</t>
  </si>
  <si>
    <t>a1b36000001dzorAAA</t>
  </si>
  <si>
    <t>a1b36000001dzq9AAA</t>
  </si>
  <si>
    <t>a1b36000001dzrRAAQ</t>
  </si>
  <si>
    <t>a1b36000001dzsjAAA</t>
  </si>
  <si>
    <t>a1b36000001dzu1AAA</t>
  </si>
  <si>
    <t>a1b36000001dznaAAA</t>
  </si>
  <si>
    <t>a1b36000001dzosAAA</t>
  </si>
  <si>
    <t>a1b36000001dzqAAAQ</t>
  </si>
  <si>
    <t>a1b36000001dzrSAAQ</t>
  </si>
  <si>
    <t>a1b36000001dzskAAA</t>
  </si>
  <si>
    <t>a1b36000001dzu2AAA</t>
  </si>
  <si>
    <t>a1b36000001dznbAAA</t>
  </si>
  <si>
    <t>a1b36000001dzotAAA</t>
  </si>
  <si>
    <t>a1b36000001dzqBAAQ</t>
  </si>
  <si>
    <t>a1b36000001dzrTAAQ</t>
  </si>
  <si>
    <t>a1b36000001dzslAAA</t>
  </si>
  <si>
    <t>a1b36000001dzu3AAA</t>
  </si>
  <si>
    <t>a1b36000001dzncAAA</t>
  </si>
  <si>
    <t>a1b36000001dzouAAA</t>
  </si>
  <si>
    <t>a1b36000001dzqCAAQ</t>
  </si>
  <si>
    <t>a1b36000001dzrUAAQ</t>
  </si>
  <si>
    <t>a1b36000001dzsmAAA</t>
  </si>
  <si>
    <t>a1b36000001dzu4AAA</t>
  </si>
  <si>
    <t>a1b36000001dzndAAA</t>
  </si>
  <si>
    <t>a1b36000001dzovAAA</t>
  </si>
  <si>
    <t>a1b36000001dzqDAAQ</t>
  </si>
  <si>
    <t>a1b36000001dzrVAAQ</t>
  </si>
  <si>
    <t>a1b36000001dzsnAAA</t>
  </si>
  <si>
    <t>a1b36000001dzu5AAA</t>
  </si>
  <si>
    <t>a1b36000001dzneAAA</t>
  </si>
  <si>
    <t>a1b36000001dzowAAA</t>
  </si>
  <si>
    <t>a1b36000001dzqEAAQ</t>
  </si>
  <si>
    <t>a1b36000001dzrWAAQ</t>
  </si>
  <si>
    <t>a1b36000001dzsoAAA</t>
  </si>
  <si>
    <t>a1b36000001dzu6AAA</t>
  </si>
  <si>
    <t>a1b36000001dznfAAA</t>
  </si>
  <si>
    <t>a1b36000001dzoxAAA</t>
  </si>
  <si>
    <t>a1b36000001dzqFAAQ</t>
  </si>
  <si>
    <t>a1b36000001dzrXAAQ</t>
  </si>
  <si>
    <t>a1b36000001dzspAAA</t>
  </si>
  <si>
    <t>a1b36000001dzu7AAA</t>
  </si>
  <si>
    <t>a1b36000001dzngAAA</t>
  </si>
  <si>
    <t>a1b36000001dzoyAAA</t>
  </si>
  <si>
    <t>a1b36000001dzqGAAQ</t>
  </si>
  <si>
    <t>a1b36000001dzrYAAQ</t>
  </si>
  <si>
    <t>a1b36000001dzsqAAA</t>
  </si>
  <si>
    <t>a1b36000001dzu8AAA</t>
  </si>
  <si>
    <t>a1b36000001dznhAAA</t>
  </si>
  <si>
    <t>a1b36000001dzozAAA</t>
  </si>
  <si>
    <t>a1b36000001dzqHAAQ</t>
  </si>
  <si>
    <t>a1b36000001dzrZAAQ</t>
  </si>
  <si>
    <t>a1b36000001dzsrAAA</t>
  </si>
  <si>
    <t>a1b36000001dzu9AAA</t>
  </si>
  <si>
    <t>a1b36000001dzniAAA</t>
  </si>
  <si>
    <t>a1b36000001dzp0AAA</t>
  </si>
  <si>
    <t>a1b36000001dzqIAAQ</t>
  </si>
  <si>
    <t>a1b36000001dzraAAA</t>
  </si>
  <si>
    <t>a1b36000001dzssAAA</t>
  </si>
  <si>
    <t>a1b36000001dzuAAAQ</t>
  </si>
  <si>
    <t>a1b36000001dznjAAA</t>
  </si>
  <si>
    <t>a1b36000001dzp1AAA</t>
  </si>
  <si>
    <t>a1b36000001dzqJAAQ</t>
  </si>
  <si>
    <t>a1b36000001dzrbAAA</t>
  </si>
  <si>
    <t>a1b36000001dzstAAA</t>
  </si>
  <si>
    <t>a1b36000001dzuBAAQ</t>
  </si>
  <si>
    <t>a1b36000001dznkAAA</t>
  </si>
  <si>
    <t>a1b36000001dzp2AAA</t>
  </si>
  <si>
    <t>a1b36000001dzqKAAQ</t>
  </si>
  <si>
    <t>a1b36000001dzrcAAA</t>
  </si>
  <si>
    <t>a1b36000001dzsuAAA</t>
  </si>
  <si>
    <t>a1b36000001dzuCAAQ</t>
  </si>
  <si>
    <t>a1b36000001dznlAAA</t>
  </si>
  <si>
    <t>a1b36000001dzp3AAA</t>
  </si>
  <si>
    <t>a1b36000001dzqLAAQ</t>
  </si>
  <si>
    <t>a1b36000001dzrdAAA</t>
  </si>
  <si>
    <t>a1b36000001dzsvAAA</t>
  </si>
  <si>
    <t>a1b36000001dzuDAAQ</t>
  </si>
  <si>
    <t>a1b36000001dznmAAA</t>
  </si>
  <si>
    <t>a1b36000001dzp4AAA</t>
  </si>
  <si>
    <t>a1b36000001dzqMAAQ</t>
  </si>
  <si>
    <t>a1b36000001dzreAAA</t>
  </si>
  <si>
    <t>a1b36000001dzswAAA</t>
  </si>
  <si>
    <t>a1b36000001dzuEAAQ</t>
  </si>
  <si>
    <t>a1b36000001dznnAAA</t>
  </si>
  <si>
    <t>a1b36000001dzp5AAA</t>
  </si>
  <si>
    <t>a1b36000001dzqNAAQ</t>
  </si>
  <si>
    <t>a1b36000001dzrfAAA</t>
  </si>
  <si>
    <t>a1b36000001dzsxAAA</t>
  </si>
  <si>
    <t>a1b36000001dzuFAAQ</t>
  </si>
  <si>
    <t>a1b36000001dznoAAA</t>
  </si>
  <si>
    <t>a1b36000001dzp6AAA</t>
  </si>
  <si>
    <t>a1b36000001dzqOAAQ</t>
  </si>
  <si>
    <t>a1b36000001dzrgAAA</t>
  </si>
  <si>
    <t>a1b36000001dzsyAAA</t>
  </si>
  <si>
    <t>a1b36000001dzuGAAQ</t>
  </si>
  <si>
    <t>a1b36000001dznpAAA</t>
  </si>
  <si>
    <t>a1b36000001dzp7AAA</t>
  </si>
  <si>
    <t>a1b36000001dzqPAAQ</t>
  </si>
  <si>
    <t>a1b36000001dzrhAAA</t>
  </si>
  <si>
    <t>a1b36000001dzszAAA</t>
  </si>
  <si>
    <t>a1b36000001dzuHAAQ</t>
  </si>
  <si>
    <t>a1b36000001dznqAAA</t>
  </si>
  <si>
    <t>a1b36000001dzp8AAA</t>
  </si>
  <si>
    <t>a1b36000001dzqQAAQ</t>
  </si>
  <si>
    <t>a1b36000001dzriAAA</t>
  </si>
  <si>
    <t>a1b36000001dzt0AAA</t>
  </si>
  <si>
    <t>a1b36000001dzuIAAQ</t>
  </si>
  <si>
    <t>a1b36000001dznrAAA</t>
  </si>
  <si>
    <t>a1b36000001dzp9AAA</t>
  </si>
  <si>
    <t>a1b36000001dzqRAAQ</t>
  </si>
  <si>
    <t>a1b36000001dzrjAAA</t>
  </si>
  <si>
    <t>a1b36000001dzt1AAA</t>
  </si>
  <si>
    <t>a1b36000001dzuJAAQ</t>
  </si>
  <si>
    <t>a1b36000001dznsAAA</t>
  </si>
  <si>
    <t>a1b36000001dzpAAAQ</t>
  </si>
  <si>
    <t>a1b36000001dzqSAAQ</t>
  </si>
  <si>
    <t>a1b36000001dzrkAAA</t>
  </si>
  <si>
    <t>a1b36000001dzt2AAA</t>
  </si>
  <si>
    <t>a1b36000001dzuKAAQ</t>
  </si>
  <si>
    <t>a1b36000001dzntAAA</t>
  </si>
  <si>
    <t>a1b36000001dzpBAAQ</t>
  </si>
  <si>
    <t>a1b36000001dzqTAAQ</t>
  </si>
  <si>
    <t>a1b36000001dzrlAAA</t>
  </si>
  <si>
    <t>a1b36000001dzt3AAA</t>
  </si>
  <si>
    <t>a1b36000001dzuLAAQ</t>
  </si>
  <si>
    <t>a1b36000001dznuAAA</t>
  </si>
  <si>
    <t>a1b36000001dzpCAAQ</t>
  </si>
  <si>
    <t>a1b36000001dzqUAAQ</t>
  </si>
  <si>
    <t>a1b36000001dzrmAAA</t>
  </si>
  <si>
    <t>a1b36000001dzt4AAA</t>
  </si>
  <si>
    <t>a1b36000001dzuMAAQ</t>
  </si>
  <si>
    <t>a1b36000001dznvAAA</t>
  </si>
  <si>
    <t>a1b36000001dzpDAAQ</t>
  </si>
  <si>
    <t>a1b36000001dzqVAAQ</t>
  </si>
  <si>
    <t>a1b36000001dzrnAAA</t>
  </si>
  <si>
    <t>a1b36000001dzt5AAA</t>
  </si>
  <si>
    <t>a1b36000001dzuNAAQ</t>
  </si>
  <si>
    <t>a1b36000001dznwAAA</t>
  </si>
  <si>
    <t>a1b36000001dzpEAAQ</t>
  </si>
  <si>
    <t>a1b36000001dzqWAAQ</t>
  </si>
  <si>
    <t>a1b36000001dzroAAA</t>
  </si>
  <si>
    <t>a1b36000001dzt6AAA</t>
  </si>
  <si>
    <t>a1b36000001dzuOAAQ</t>
  </si>
  <si>
    <t>a1b36000001dznxAAA</t>
  </si>
  <si>
    <t>a1b36000001dzpFAAQ</t>
  </si>
  <si>
    <t>a1b36000001dzqXAAQ</t>
  </si>
  <si>
    <t>a1b36000001dzrpAAA</t>
  </si>
  <si>
    <t>a1b36000001dzt7AAA</t>
  </si>
  <si>
    <t>a1b36000001dzuPAAQ</t>
  </si>
  <si>
    <t>a1b36000001dznyAAA</t>
  </si>
  <si>
    <t>a1b36000001dzpGAAQ</t>
  </si>
  <si>
    <t>a1b36000001dzqYAAQ</t>
  </si>
  <si>
    <t>a1b36000001dzrqAAA</t>
  </si>
  <si>
    <t>a1b36000001dzt8AAA</t>
  </si>
  <si>
    <t>a1b36000001dzuQAAQ</t>
  </si>
  <si>
    <t>a1b36000001dznzAAA</t>
  </si>
  <si>
    <t>a1b36000001dzpHAAQ</t>
  </si>
  <si>
    <t>a1b36000001dzqZAAQ</t>
  </si>
  <si>
    <t>a1b36000001dzrrAAA</t>
  </si>
  <si>
    <t>a1b36000001dzt9AAA</t>
  </si>
  <si>
    <t>a1b36000001dzuRAAQ</t>
  </si>
  <si>
    <t>a1b36000001dzo0AAA</t>
  </si>
  <si>
    <t>a1b36000001dzpIAAQ</t>
  </si>
  <si>
    <t>a1b36000001dzqaAAA</t>
  </si>
  <si>
    <t>a1b36000001dzrsAAA</t>
  </si>
  <si>
    <t>a1b36000001dztAAAQ</t>
  </si>
  <si>
    <t>a1b36000001dzuSAAQ</t>
  </si>
  <si>
    <t>a1b36000001dzo1AAA</t>
  </si>
  <si>
    <t>a1b36000001dzpJAAQ</t>
  </si>
  <si>
    <t>a1b36000001dzqbAAA</t>
  </si>
  <si>
    <t>a1b36000001dzrtAAA</t>
  </si>
  <si>
    <t>a1b36000001dztBAAQ</t>
  </si>
  <si>
    <t>a1b36000001dzuTAAQ</t>
  </si>
  <si>
    <t>a1b36000001dzo2AAA</t>
  </si>
  <si>
    <t>a1b36000001dzpKAAQ</t>
  </si>
  <si>
    <t>a1b36000001dzqcAAA</t>
  </si>
  <si>
    <t>a1b36000001dzruAAA</t>
  </si>
  <si>
    <t>a1b36000001dztCAAQ</t>
  </si>
  <si>
    <t>a1b36000001dzuUAAQ</t>
  </si>
  <si>
    <t>a1G360000032NSoEAM</t>
  </si>
  <si>
    <t>a1G360000032NSpEAM</t>
  </si>
  <si>
    <t>a1G360000032NSqEAM</t>
  </si>
  <si>
    <t>a1G360000032NSrEAM</t>
  </si>
  <si>
    <t>a1G360000032NSsEAM</t>
  </si>
  <si>
    <t>a1G360000032NStEAM</t>
  </si>
  <si>
    <t>a1G360000032NSuEAM</t>
  </si>
  <si>
    <t>a1G360000032NSvEAM</t>
  </si>
  <si>
    <t>a1G360000032NSwEAM</t>
  </si>
  <si>
    <t>a1G360000032NSxEAM</t>
  </si>
  <si>
    <t>a1G360000032NSyEAM</t>
  </si>
  <si>
    <t>a1G360000032NSzEAM</t>
  </si>
  <si>
    <t>a1G360000032NT0EAM</t>
  </si>
  <si>
    <t>a1G360000032NT1EAM</t>
  </si>
  <si>
    <t>a1G360000032NT2EAM</t>
  </si>
  <si>
    <t>a1G360000032NT3EAM</t>
  </si>
  <si>
    <t>a1G360000032NT4EAM</t>
  </si>
  <si>
    <t>a1G360000032NT5EAM</t>
  </si>
  <si>
    <t>a1G360000032NT6EAM</t>
  </si>
  <si>
    <t>a1G360000032NT7EAM</t>
  </si>
  <si>
    <t>a1G360000032NT8EAM</t>
  </si>
  <si>
    <t>a1G360000032NT9EAM</t>
  </si>
  <si>
    <t>a1G360000032NTAEA2</t>
  </si>
  <si>
    <t>a1G360000032NTBEA2</t>
  </si>
  <si>
    <t>a1G360000032NTCEA2</t>
  </si>
  <si>
    <t>a1G360000032NTDEA2</t>
  </si>
  <si>
    <t>a1G360000032NTEEA2</t>
  </si>
  <si>
    <t>a1G360000032NTFEA2</t>
  </si>
  <si>
    <t>a1G360000032NTGEA2</t>
  </si>
  <si>
    <t>a1G360000032NTHEA2</t>
  </si>
  <si>
    <t>a1G360000032NTIEA2</t>
  </si>
  <si>
    <t>a1G360000032NTJEA2</t>
  </si>
  <si>
    <t>a1G360000032NTKEA2</t>
  </si>
  <si>
    <t>a1G360000032NTLEA2</t>
  </si>
  <si>
    <t>a1G360000032NTMEA2</t>
  </si>
  <si>
    <t>a1G360000032NTNEA2</t>
  </si>
  <si>
    <t>a1G360000032NTOEA2</t>
  </si>
  <si>
    <t>a1G360000032NTPEA2</t>
  </si>
  <si>
    <t>a1G360000032NTQEA2</t>
  </si>
  <si>
    <t>a1G360000032NTREA2</t>
  </si>
  <si>
    <t>a1G360000032NTSEA2</t>
  </si>
  <si>
    <t>a1G360000032NTTEA2</t>
  </si>
  <si>
    <t>a1G360000032NTUEA2</t>
  </si>
  <si>
    <t>a1G360000032NTVEA2</t>
  </si>
  <si>
    <t>a1G360000032NTWEA2</t>
  </si>
  <si>
    <t>a1G360000032NTXEA2</t>
  </si>
  <si>
    <t>a1G360000032NTYEA2</t>
  </si>
  <si>
    <t>a1G360000032NTZEA2</t>
  </si>
  <si>
    <t>a1G360000032NTaEAM</t>
  </si>
  <si>
    <t>a1G360000032NTbEAM</t>
  </si>
  <si>
    <t>a1G360000032NTcEAM</t>
  </si>
  <si>
    <t>a1G360000032NTdEAM</t>
  </si>
  <si>
    <t>a1G360000032NTeEAM</t>
  </si>
  <si>
    <t>a1G360000032NTfEAM</t>
  </si>
  <si>
    <t>a1G360000032NTgEAM</t>
  </si>
  <si>
    <t>a1G360000032NThEAM</t>
  </si>
  <si>
    <t>a1G360000032NTiEAM</t>
  </si>
  <si>
    <t>a1G360000032NTjEAM</t>
  </si>
  <si>
    <t>a1G360000032NTkEAM</t>
  </si>
  <si>
    <t>a1G360000032NTlEAM</t>
  </si>
  <si>
    <t>a1G360000032NTmEAM</t>
  </si>
  <si>
    <t>a1G360000032NTnEAM</t>
  </si>
  <si>
    <t>a1G360000032NToEAM</t>
  </si>
  <si>
    <t>a1G360000032NTpEAM</t>
  </si>
  <si>
    <t>a1G360000032NTqEAM</t>
  </si>
  <si>
    <t>a1G360000032NTrEAM</t>
  </si>
  <si>
    <t>a1G360000032NTsEAM</t>
  </si>
  <si>
    <t>a1G360000032NTtEAM</t>
  </si>
  <si>
    <t>a1G360000032NTuEAM</t>
  </si>
  <si>
    <t>a1G360000032NTvEAM</t>
  </si>
  <si>
    <t>a1G360000032NTwEAM</t>
  </si>
  <si>
    <t>a1G360000032NTxEAM</t>
  </si>
  <si>
    <t>a1G360000032NTyEAM</t>
  </si>
  <si>
    <t>a1G360000032NTzEAM</t>
  </si>
  <si>
    <t>a1G360000032NU0EAM</t>
  </si>
  <si>
    <t>a1G360000032NU1EAM</t>
  </si>
  <si>
    <t>a1G360000032NU2EAM</t>
  </si>
  <si>
    <t>a1G360000032NU3EAM</t>
  </si>
  <si>
    <t>a1G360000032NU4EAM</t>
  </si>
  <si>
    <t>a1G360000032NU5EAM</t>
  </si>
  <si>
    <t>a1G360000032NU6EAM</t>
  </si>
  <si>
    <t>a1G360000032NU7EAM</t>
  </si>
  <si>
    <t>a1G360000032NU8EAM</t>
  </si>
  <si>
    <t>a1G360000032NU9EAM</t>
  </si>
  <si>
    <t>a1G360000032NUAEA2</t>
  </si>
  <si>
    <t>a1G360000032NUBEA2</t>
  </si>
  <si>
    <t>a1G360000032NUCEA2</t>
  </si>
  <si>
    <t>a1G360000032NUDEA2</t>
  </si>
  <si>
    <t>a1G360000032NUEEA2</t>
  </si>
  <si>
    <t>a1G360000032NUFEA2</t>
  </si>
  <si>
    <t>a1G360000032NUGEA2</t>
  </si>
  <si>
    <t>a1G360000032NUHEA2</t>
  </si>
  <si>
    <t>a1G360000032NUIEA2</t>
  </si>
  <si>
    <t>a1G360000032NUJEA2</t>
  </si>
  <si>
    <t>a1G360000032NUKEA2</t>
  </si>
  <si>
    <t>a1G360000032NULEA2</t>
  </si>
  <si>
    <t>a1G360000032NUMEA2</t>
  </si>
  <si>
    <t>a1G360000032NUNEA2</t>
  </si>
  <si>
    <t>a1G360000032NUOEA2</t>
  </si>
  <si>
    <t>a1G360000032NUPEA2</t>
  </si>
  <si>
    <t>a1G360000032NUQEA2</t>
  </si>
  <si>
    <t>a1G360000032NUREA2</t>
  </si>
  <si>
    <t>a1G360000032NUSEA2</t>
  </si>
  <si>
    <t>a1G360000032NUTEA2</t>
  </si>
  <si>
    <t>a1G360000032NUUEA2</t>
  </si>
  <si>
    <t>a1G360000032NUVEA2</t>
  </si>
  <si>
    <t>a1G360000032NUWEA2</t>
  </si>
  <si>
    <t>a1G360000032NUXEA2</t>
  </si>
  <si>
    <t>a1G360000032NUYEA2</t>
  </si>
  <si>
    <t>a1G360000032NUZEA2</t>
  </si>
  <si>
    <t>a1G360000032NUaEAM</t>
  </si>
  <si>
    <t>a1G360000032NUbEAM</t>
  </si>
  <si>
    <t>a1G360000032NUcEAM</t>
  </si>
  <si>
    <t>a1G360000032NUdEAM</t>
  </si>
  <si>
    <t>a1G360000032NUeEAM</t>
  </si>
  <si>
    <t>a1G360000032NUfEAM</t>
  </si>
  <si>
    <t>a1G360000032NUgEAM</t>
  </si>
  <si>
    <t>a1G360000032NUhEAM</t>
  </si>
  <si>
    <t>a1G360000032NUiEAM</t>
  </si>
  <si>
    <t>a1G360000032NUjEAM</t>
  </si>
  <si>
    <t>a1G360000032NUkEAM</t>
  </si>
  <si>
    <t>a1G360000032NUlEAM</t>
  </si>
  <si>
    <t>a1G360000032NUmEAM</t>
  </si>
  <si>
    <t>a1G360000032NUnEAM</t>
  </si>
  <si>
    <t>a1G360000032NUoEAM</t>
  </si>
  <si>
    <t>a1G360000032NUpEAM</t>
  </si>
  <si>
    <t>a1G360000032NUqEAM</t>
  </si>
  <si>
    <t>a1G360000032NUrEAM</t>
  </si>
  <si>
    <t>a1G360000032NUsEAM</t>
  </si>
  <si>
    <t>a1G360000032NUtEAM</t>
  </si>
  <si>
    <t>a1G360000032NUuEAM</t>
  </si>
  <si>
    <t>a1G360000032NUvEAM</t>
  </si>
  <si>
    <t>a1G360000032NUwEAM</t>
  </si>
  <si>
    <t>a1G360000032NUxEAM</t>
  </si>
  <si>
    <t>a1G360000032NUyEAM</t>
  </si>
  <si>
    <t>a1G360000032NUzEAM</t>
  </si>
  <si>
    <t>a1G360000032NV0EAM</t>
  </si>
  <si>
    <t>a1G360000032NV1EAM</t>
  </si>
  <si>
    <t>a1G360000032NV2EAM</t>
  </si>
  <si>
    <t>a1G360000032NV3EAM</t>
  </si>
  <si>
    <t>a1G360000032NV4EAM</t>
  </si>
  <si>
    <t>a1G360000032NV5EAM</t>
  </si>
  <si>
    <t>a1G360000032NV6EAM</t>
  </si>
  <si>
    <t>a1G360000032NV7EAM</t>
  </si>
  <si>
    <t>a1G360000032NV8EAM</t>
  </si>
  <si>
    <t>a1G360000032NV9EAM</t>
  </si>
  <si>
    <t>a1G360000032NVAEA2</t>
  </si>
  <si>
    <t>a1G360000032NVBEA2</t>
  </si>
  <si>
    <t>a1G360000032NVCEA2</t>
  </si>
  <si>
    <t>a1G360000032NVDEA2</t>
  </si>
  <si>
    <t>a1V360000024uAhEAI</t>
  </si>
  <si>
    <t>a1V360000024uAiEAI</t>
  </si>
  <si>
    <t>a1V360000024uAjEAI</t>
  </si>
  <si>
    <t>a1V360000024uAkEAI</t>
  </si>
  <si>
    <t>a1V360000024uAlEAI</t>
  </si>
  <si>
    <t>a1V360000024uAmEAI</t>
  </si>
  <si>
    <t>a1V360000024uAnEAI</t>
  </si>
  <si>
    <t>a1V360000024uAoEAI</t>
  </si>
  <si>
    <t>a1V360000024uApEAI</t>
  </si>
  <si>
    <t>a1V360000024uAqEAI</t>
  </si>
  <si>
    <t>a1V360000024uArEAI</t>
  </si>
  <si>
    <t>a1V360000024uAsEAI</t>
  </si>
  <si>
    <t>a1V360000024uAtEAI</t>
  </si>
  <si>
    <t>a1V360000024uAuEAI</t>
  </si>
  <si>
    <t>a1V360000024uAvEAI</t>
  </si>
  <si>
    <t>a1V360000024uAwEAI</t>
  </si>
  <si>
    <t>a1V360000024uAxEAI</t>
  </si>
  <si>
    <t>a1V360000024uAyEAI</t>
  </si>
  <si>
    <t>a1V360000024uAzEAI</t>
  </si>
  <si>
    <t>a1V360000024uB0EAI</t>
  </si>
  <si>
    <t>a1V360000024uB1EAI</t>
  </si>
  <si>
    <t>a1V360000024uB2EAI</t>
  </si>
  <si>
    <t>a1V360000024uB3EAI</t>
  </si>
  <si>
    <t>a1V360000024uB4EAI</t>
  </si>
  <si>
    <t>a1V360000024uB5EAI</t>
  </si>
  <si>
    <t>a1V360000024uB6EAI</t>
  </si>
  <si>
    <t>a1V360000024uB7EAI</t>
  </si>
  <si>
    <t>a1V360000024uB8EAI</t>
  </si>
  <si>
    <t>a1V360000024uB9EAI</t>
  </si>
  <si>
    <t>a1V360000024uBAEAY</t>
  </si>
  <si>
    <t>a1V360000024uBBEAY</t>
  </si>
  <si>
    <t>a1V360000024uBCEAY</t>
  </si>
  <si>
    <t>a1V360000024uBDEAY</t>
  </si>
  <si>
    <t>a1V360000024uBEEAY</t>
  </si>
  <si>
    <t>a1V360000024uBFEAY</t>
  </si>
  <si>
    <t>a1V360000024uBGEAY</t>
  </si>
  <si>
    <t>a1V360000024uBHEAY</t>
  </si>
  <si>
    <t>a1V360000024uBIEAY</t>
  </si>
  <si>
    <t>a1V360000024uBJEAY</t>
  </si>
  <si>
    <t>a1V360000024uBKEAY</t>
  </si>
  <si>
    <t>a1V360000024uBLEAY</t>
  </si>
  <si>
    <t>a1V360000024uBMEAY</t>
  </si>
  <si>
    <t>a1V360000024uBNEAY</t>
  </si>
  <si>
    <t>a1V360000024uBOEAY</t>
  </si>
  <si>
    <t>a1V360000024uBPEAY</t>
  </si>
  <si>
    <t>a1V360000024uBQEAY</t>
  </si>
  <si>
    <t>a1V360000024uBREAY</t>
  </si>
  <si>
    <t>a1V360000024uBSEAY</t>
  </si>
  <si>
    <t>a1V360000024uBTEAY</t>
  </si>
  <si>
    <t>a1V360000024uBUEAY</t>
  </si>
  <si>
    <t>a1V360000024uBVEAY</t>
  </si>
  <si>
    <t>a1V360000024uBWEAY</t>
  </si>
  <si>
    <t>a1V360000024uBXEAY</t>
  </si>
  <si>
    <t>a1V360000024uBYEAY</t>
  </si>
  <si>
    <t>a1V360000024uBZEAY</t>
  </si>
  <si>
    <t>a1V360000024uBaEAI</t>
  </si>
  <si>
    <t>a1V360000024uBbEAI</t>
  </si>
  <si>
    <t>a1V360000024uBcEAI</t>
  </si>
  <si>
    <t>a1V360000024uBdEAI</t>
  </si>
  <si>
    <t>a1V360000024uBeEAI</t>
  </si>
  <si>
    <t>a1V360000024uBfEAI</t>
  </si>
  <si>
    <t>a1V360000024uBgEAI</t>
  </si>
  <si>
    <t>a1V360000024uBhEAI</t>
  </si>
  <si>
    <t>a1V360000024uBiEAI</t>
  </si>
  <si>
    <t>a1V360000024uBjEAI</t>
  </si>
  <si>
    <t>a1V360000024uBkEAI</t>
  </si>
  <si>
    <t>a1V360000024uBlEAI</t>
  </si>
  <si>
    <t>a1V360000024uBmEAI</t>
  </si>
  <si>
    <t>a1V360000024uBnEAI</t>
  </si>
  <si>
    <t>a1V360000024uBoEAI</t>
  </si>
  <si>
    <t>a1V360000024uBpEAI</t>
  </si>
  <si>
    <t>a1V360000024uBqEAI</t>
  </si>
  <si>
    <t>a1V360000024uBrEAI</t>
  </si>
  <si>
    <t>a1V360000024uBsEAI</t>
  </si>
  <si>
    <t>a1V360000024uBtEAI</t>
  </si>
  <si>
    <t>a1V360000024uBuEAI</t>
  </si>
  <si>
    <t>a1V360000024uBvEAI</t>
  </si>
  <si>
    <t>a1V360000024uBwEAI</t>
  </si>
  <si>
    <t>a1V360000024uBxEAI</t>
  </si>
  <si>
    <t>a1V360000024uByEAI</t>
  </si>
  <si>
    <t>a1V360000024uBzEAI</t>
  </si>
  <si>
    <t>a1V360000024uC0EAI</t>
  </si>
  <si>
    <t>a1V360000024uC1EAI</t>
  </si>
  <si>
    <t>a1V360000024uC2EAI</t>
  </si>
  <si>
    <t>a1V360000024uC3EAI</t>
  </si>
  <si>
    <t>a1V360000024uC4EAI</t>
  </si>
  <si>
    <t>a1V360000024uC5EAI</t>
  </si>
  <si>
    <t>a1V360000024uC6EAI</t>
  </si>
  <si>
    <t>a1V360000024uC7EAI</t>
  </si>
  <si>
    <t>a1V360000024uC8EAI</t>
  </si>
  <si>
    <t>a1V360000024uC9EAI</t>
  </si>
  <si>
    <t>a1V360000024uCAEAY</t>
  </si>
  <si>
    <t>a1V360000024uCBEAY</t>
  </si>
  <si>
    <t>a1V360000024uCCEAY</t>
  </si>
  <si>
    <t>a1V360000024uCDEAY</t>
  </si>
  <si>
    <t>a1V360000024uCEEAY</t>
  </si>
  <si>
    <t>a1V360000024uCFEAY</t>
  </si>
  <si>
    <t>a1V360000024uCGEAY</t>
  </si>
  <si>
    <t>a1V360000024uCHEAY</t>
  </si>
  <si>
    <t>a1V360000024uCIEAY</t>
  </si>
  <si>
    <t>a1V360000024uCJEAY</t>
  </si>
  <si>
    <t>a1V360000024uCKEAY</t>
  </si>
  <si>
    <t>a1V360000024uCLEAY</t>
  </si>
  <si>
    <t>a1V360000024uCMEAY</t>
  </si>
  <si>
    <t>a1V360000024uCNEAY</t>
  </si>
  <si>
    <t>a1V360000024uCOEAY</t>
  </si>
  <si>
    <t>a1V360000024uCPEAY</t>
  </si>
  <si>
    <t>a1V360000024uCQEAY</t>
  </si>
  <si>
    <t>a1V360000024uCREAY</t>
  </si>
  <si>
    <t>a1V360000024uCSEAY</t>
  </si>
  <si>
    <t>a1V360000024uCTEAY</t>
  </si>
  <si>
    <t>a1V360000024uCUEAY</t>
  </si>
  <si>
    <t>a1V360000024uCVEAY</t>
  </si>
  <si>
    <t>a1V360000024uCWEAY</t>
  </si>
  <si>
    <t>a1V360000024uCXEAY</t>
  </si>
  <si>
    <t>a1V360000024uCYEAY</t>
  </si>
  <si>
    <t>a1V360000024uCZEAY</t>
  </si>
  <si>
    <t>a1V360000024uCaEAI</t>
  </si>
  <si>
    <t>a1V360000024uCbEAI</t>
  </si>
  <si>
    <t>a1V360000024uCcEAI</t>
  </si>
  <si>
    <t>a1V360000024uCdEAI</t>
  </si>
  <si>
    <t>a1V360000024uCeEAI</t>
  </si>
  <si>
    <t>a1V360000024uCfEAI</t>
  </si>
  <si>
    <t>a1V360000024uCgEAI</t>
  </si>
  <si>
    <t>a1V360000024uChEAI</t>
  </si>
  <si>
    <t>a1V360000024uCiEAI</t>
  </si>
  <si>
    <t>a1V360000024uCjEAI</t>
  </si>
  <si>
    <t>a1V360000024uCkEAI</t>
  </si>
  <si>
    <t>a1V360000024uClEAI</t>
  </si>
  <si>
    <t>a1V360000024uCmEAI</t>
  </si>
  <si>
    <t>a1V360000024uCnEAI</t>
  </si>
  <si>
    <t>a1V360000024uCoEAI</t>
  </si>
  <si>
    <t>a1V360000024uCpEAI</t>
  </si>
  <si>
    <t>a1V360000024uCqEAI</t>
  </si>
  <si>
    <t>a1V360000024uCrEAI</t>
  </si>
  <si>
    <t>a1V360000024uCsEAI</t>
  </si>
  <si>
    <t>a1V360000024uCtEAI</t>
  </si>
  <si>
    <t>a1V360000024uCuEAI</t>
  </si>
  <si>
    <t>a1V360000024uCvEAI</t>
  </si>
  <si>
    <t>a1V360000024uCwEAI</t>
  </si>
  <si>
    <t>a1V360000024uCxEAI</t>
  </si>
  <si>
    <t>a1V360000024uCyEAI</t>
  </si>
  <si>
    <t>a1V360000024uCzEAI</t>
  </si>
  <si>
    <t>a1V360000024uD0EAI</t>
  </si>
  <si>
    <t>a1V360000024uD1EAI</t>
  </si>
  <si>
    <t>a1V360000024uD2EAI</t>
  </si>
  <si>
    <t>a1V360000024uD3EAI</t>
  </si>
  <si>
    <t>a1V360000024uD4EAI</t>
  </si>
  <si>
    <t>a1V360000024uD5EAI</t>
  </si>
  <si>
    <t>a1V360000024uD6EAI</t>
  </si>
  <si>
    <t>a1636000004NkLUAA0</t>
  </si>
  <si>
    <t>a1636000004NkLVAA0</t>
  </si>
  <si>
    <t>a1636000004NkLWAA0</t>
  </si>
  <si>
    <t>a1636000004NkLXAA0</t>
  </si>
  <si>
    <t>a1636000004NkLYAA0</t>
  </si>
  <si>
    <t>a1636000004NkLZAA0</t>
  </si>
  <si>
    <t>a1636000004NkLaAAK</t>
  </si>
  <si>
    <t>a1636000004NkLbAAK</t>
  </si>
  <si>
    <t>a1636000004NkLcAAK</t>
  </si>
  <si>
    <t>a1636000004NkLdAAK</t>
  </si>
  <si>
    <t>a1636000004NkLeAAK</t>
  </si>
  <si>
    <t>a1636000004NkLfAAK</t>
  </si>
  <si>
    <t>a1636000004NkLgAAK</t>
  </si>
  <si>
    <t>a1636000004NkLhAAK</t>
  </si>
  <si>
    <t>a1636000004NkLiAAK</t>
  </si>
  <si>
    <t>a1636000004NkLjAAK</t>
  </si>
  <si>
    <t>a1636000004NkLkAAK</t>
  </si>
  <si>
    <t>a1636000004NkLlAAK</t>
  </si>
  <si>
    <t>a1636000004NkLmAAK</t>
  </si>
  <si>
    <t>a1636000004NkLnAAK</t>
  </si>
  <si>
    <t>a1636000004NkLoAAK</t>
  </si>
  <si>
    <t>a1636000004NkLpAAK</t>
  </si>
  <si>
    <t>a1636000004NkLqAAK</t>
  </si>
  <si>
    <t>a1636000004NkLrAAK</t>
  </si>
  <si>
    <t>a1636000004NkLsAAK</t>
  </si>
  <si>
    <t>a1636000004NkLtAAK</t>
  </si>
  <si>
    <t>a1636000004NkLuAAK</t>
  </si>
  <si>
    <t>a1636000004NkLvAAK</t>
  </si>
  <si>
    <t>a1636000004NkLwAAK</t>
  </si>
  <si>
    <t>a1636000004NkLxAAK</t>
  </si>
  <si>
    <t>a1636000004NkLyAAK</t>
  </si>
  <si>
    <t>a1636000004NkLzAAK</t>
  </si>
  <si>
    <t>a1636000004NkM0AAK</t>
  </si>
  <si>
    <t>a1636000004NkM1AAK</t>
  </si>
  <si>
    <t>a1636000004NkM2AAK</t>
  </si>
  <si>
    <t>a1636000004NkM3AAK</t>
  </si>
  <si>
    <t>a1636000004NkM4AAK</t>
  </si>
  <si>
    <t>a1636000004NkM5AAK</t>
  </si>
  <si>
    <t>a1636000004NkM6AAK</t>
  </si>
  <si>
    <t>a1636000004NkM7AAK</t>
  </si>
  <si>
    <t>a1636000004NkM8AAK</t>
  </si>
  <si>
    <t>a1636000004NkM9AAK</t>
  </si>
  <si>
    <t>a1636000004NkMAAA0</t>
  </si>
  <si>
    <t>a1636000004NkMBAA0</t>
  </si>
  <si>
    <t>a1636000004NkMCAA0</t>
  </si>
  <si>
    <t>a1636000004NkMDAA0</t>
  </si>
  <si>
    <t>a1636000004NkMEAA0</t>
  </si>
  <si>
    <t>a1636000004NkMFAA0</t>
  </si>
  <si>
    <t>a1636000004NkMGAA0</t>
  </si>
  <si>
    <t>a1636000004NkMHAA0</t>
  </si>
  <si>
    <t>a1636000004NkMIAA0</t>
  </si>
  <si>
    <t>a1636000004NkMJAA0</t>
  </si>
  <si>
    <t>a1636000004NkMKAA0</t>
  </si>
  <si>
    <t>a1636000004NkMLAA0</t>
  </si>
  <si>
    <t>a1636000004NkMMAA0</t>
  </si>
  <si>
    <t>a1636000004NkMNAA0</t>
  </si>
  <si>
    <t>a1636000004NkMOAA0</t>
  </si>
  <si>
    <t>a1636000004NkMPAA0</t>
  </si>
  <si>
    <t>a1636000004NkMQAA0</t>
  </si>
  <si>
    <t>a1636000004NkMRAA0</t>
  </si>
  <si>
    <t>a1636000004NkMSAA0</t>
  </si>
  <si>
    <t>a1636000004NkMTAA0</t>
  </si>
  <si>
    <t>a1636000004NkMUAA0</t>
  </si>
  <si>
    <t>a1636000004NkMVAA0</t>
  </si>
  <si>
    <t>a1636000004NkMWAA0</t>
  </si>
  <si>
    <t>a1636000004NkMXAA0</t>
  </si>
  <si>
    <t>a1636000004NkMYAA0</t>
  </si>
  <si>
    <t>a1636000004NkMZAA0</t>
  </si>
  <si>
    <t>a1636000004NkMaAAK</t>
  </si>
  <si>
    <t>a1636000004NkMbAAK</t>
  </si>
  <si>
    <t>a1636000004NkMcAAK</t>
  </si>
  <si>
    <t>a1636000004NkMdAAK</t>
  </si>
  <si>
    <t>a1636000004NkMeAAK</t>
  </si>
  <si>
    <t>a1636000004NkMfAAK</t>
  </si>
  <si>
    <t>a1636000004NkMgAAK</t>
  </si>
  <si>
    <t>a1636000004NkMhAAK</t>
  </si>
  <si>
    <t>a1636000004NkMiAAK</t>
  </si>
  <si>
    <t>a1636000004NkMjAAK</t>
  </si>
  <si>
    <t>a1636000004NkMkAAK</t>
  </si>
  <si>
    <t>a1636000004NkMlAAK</t>
  </si>
  <si>
    <t>a1636000004NkMmAAK</t>
  </si>
  <si>
    <t>a1636000004NkMnAAK</t>
  </si>
  <si>
    <t>a1636000004NkMoAAK</t>
  </si>
  <si>
    <t>a1636000004NkMpAAK</t>
  </si>
  <si>
    <t>a1636000004NkMqAAK</t>
  </si>
  <si>
    <t>a1636000004NkMrAAK</t>
  </si>
  <si>
    <t>a1636000004NkMsAAK</t>
  </si>
  <si>
    <t>a1636000004NkMtAAK</t>
  </si>
  <si>
    <t>a1636000004NkMuAAK</t>
  </si>
  <si>
    <t>a1636000004NkMvAAK</t>
  </si>
  <si>
    <t>a1636000004NkMwAAK</t>
  </si>
  <si>
    <t>a1636000004NkMxAAK</t>
  </si>
  <si>
    <t>a1636000004NkMyAAK</t>
  </si>
  <si>
    <t>a1636000004NkMzAAK</t>
  </si>
  <si>
    <t>a1636000004NkN0AAK</t>
  </si>
  <si>
    <t>a1636000004NkN1AAK</t>
  </si>
  <si>
    <t>a1636000004NkN2AAK</t>
  </si>
  <si>
    <t>a1636000004NkN3AAK</t>
  </si>
  <si>
    <t>a1636000004NkN4AAK</t>
  </si>
  <si>
    <t>a1636000004NkN5AAK</t>
  </si>
  <si>
    <t>a1636000004NkN6AAK</t>
  </si>
  <si>
    <t>a1636000004NkN7AAK</t>
  </si>
  <si>
    <t>a1636000004NkN8AAK</t>
  </si>
  <si>
    <t>a1636000004NkN9AAK</t>
  </si>
  <si>
    <t>a1636000004NkNAAA0</t>
  </si>
  <si>
    <t>a1636000004NkNBAA0</t>
  </si>
  <si>
    <t>a1636000004NkNCAA0</t>
  </si>
  <si>
    <t>a1636000004NkNDAA0</t>
  </si>
  <si>
    <t>a1636000004NkNEAA0</t>
  </si>
  <si>
    <t>a1636000004NkNFAA0</t>
  </si>
  <si>
    <t>a1636000004NkNGAA0</t>
  </si>
  <si>
    <t>a1636000004NkNHAA0</t>
  </si>
  <si>
    <t>a1636000004NkNIAA0</t>
  </si>
  <si>
    <t>a1636000004NkNJAA0</t>
  </si>
  <si>
    <t>a1636000004NkNKAA0</t>
  </si>
  <si>
    <t>a1636000004NkNLAA0</t>
  </si>
  <si>
    <t>a1636000004NkNMAA0</t>
  </si>
  <si>
    <t>a1636000004NkNNAA0</t>
  </si>
  <si>
    <t>a1636000004NkNOAA0</t>
  </si>
  <si>
    <t>a1636000004NkNPAA0</t>
  </si>
  <si>
    <t>a1636000004NkNQAA0</t>
  </si>
  <si>
    <t>a1636000004NkNRAA0</t>
  </si>
  <si>
    <t>a1636000004NkNSAA0</t>
  </si>
  <si>
    <t>a1636000004NkNTAA0</t>
  </si>
  <si>
    <t>a1636000004NkNUAA0</t>
  </si>
  <si>
    <t>a1636000004NkNVAA0</t>
  </si>
  <si>
    <t>a1636000004NkNWAA0</t>
  </si>
  <si>
    <t>a1636000004NkNXAA0</t>
  </si>
  <si>
    <t>a1636000004NkNYAA0</t>
  </si>
  <si>
    <t>a1636000004NkNZAA0</t>
  </si>
  <si>
    <t>a1636000004NkNaAAK</t>
  </si>
  <si>
    <t>a1636000004NkNbAAK</t>
  </si>
  <si>
    <t>a1636000004NkNcAAK</t>
  </si>
  <si>
    <t>a1636000004NkNdAAK</t>
  </si>
  <si>
    <t>a1636000004NkNeAAK</t>
  </si>
  <si>
    <t>a1636000004NkNfAAK</t>
  </si>
  <si>
    <t>a1636000004NkNgAAK</t>
  </si>
  <si>
    <t>a1636000004NkNhAAK</t>
  </si>
  <si>
    <t>a1636000004NkNiAAK</t>
  </si>
  <si>
    <t>a1636000004NkNjAAK</t>
  </si>
  <si>
    <t>a1636000004NkNkAAK</t>
  </si>
  <si>
    <t>a1636000004NkNlAAK</t>
  </si>
  <si>
    <t>a1636000004NkNmAAK</t>
  </si>
  <si>
    <t>a1636000004NkNnAAK</t>
  </si>
  <si>
    <t>a1636000004NkNoAAK</t>
  </si>
  <si>
    <t>a1636000004NkNpAAK</t>
  </si>
  <si>
    <t>a1636000004NkNqAAK</t>
  </si>
  <si>
    <t>a1636000004NkNrAAK</t>
  </si>
  <si>
    <t>a1636000004NkNsAAK</t>
  </si>
  <si>
    <t>a1636000004NkNtAAK</t>
  </si>
  <si>
    <t>a1636000004NkNuAAK</t>
  </si>
  <si>
    <t>a1636000004NkNvAAK</t>
  </si>
  <si>
    <t>a1636000004NkNwAAK</t>
  </si>
  <si>
    <t>a1636000004NkNxAAK</t>
  </si>
  <si>
    <t>a1636000004NkNyAAK</t>
  </si>
  <si>
    <t>a1636000004NkNzAAK</t>
  </si>
  <si>
    <t>a1636000004NkO0AAK</t>
  </si>
  <si>
    <t>a1636000004NkO1AAK</t>
  </si>
  <si>
    <t>a1636000004NkO2AAK</t>
  </si>
  <si>
    <t>a1636000004NkO3AAK</t>
  </si>
  <si>
    <t>a1636000004NkO4AAK</t>
  </si>
  <si>
    <t>a1636000004NkO5AAK</t>
  </si>
  <si>
    <t>a1636000004NkO6AAK</t>
  </si>
  <si>
    <t>a1636000004NkO7AAK</t>
  </si>
  <si>
    <t>a1636000004NkO8AAK</t>
  </si>
  <si>
    <t>a1636000004NkO9AAK</t>
  </si>
  <si>
    <t>a1636000004NkOAAA0</t>
  </si>
  <si>
    <t>a1636000004NkOBAA0</t>
  </si>
  <si>
    <t>a1636000004NkOCAA0</t>
  </si>
  <si>
    <t>a1636000004NkODAA0</t>
  </si>
  <si>
    <t>a1636000004NkOEAA0</t>
  </si>
  <si>
    <t>a1636000004NkOFAA0</t>
  </si>
  <si>
    <t>a1636000004NkOGAA0</t>
  </si>
  <si>
    <t>a1636000004NkOHAA0</t>
  </si>
  <si>
    <t>a1636000004NkOIAA0</t>
  </si>
  <si>
    <t>a1636000004NkOJAA0</t>
  </si>
  <si>
    <t>a1636000004NkOKAA0</t>
  </si>
  <si>
    <t>a1636000004NkOLAA0</t>
  </si>
  <si>
    <t>a1636000004NkOMAA0</t>
  </si>
  <si>
    <t>a1636000004NkONAA0</t>
  </si>
  <si>
    <t>a1636000004NkOOAA0</t>
  </si>
  <si>
    <t>a1636000004NkOPAA0</t>
  </si>
  <si>
    <t>a1636000004NkOQAA0</t>
  </si>
  <si>
    <t>a1636000004NkORAA0</t>
  </si>
  <si>
    <t>a1636000004NkOSAA0</t>
  </si>
  <si>
    <t>a1636000004NkOTAA0</t>
  </si>
  <si>
    <t>a1636000004NkOUAA0</t>
  </si>
  <si>
    <t>a1636000004NkOVAA0</t>
  </si>
  <si>
    <t>a1636000004NkOWAA0</t>
  </si>
  <si>
    <t>a1636000004NkOXAA0</t>
  </si>
  <si>
    <t>a1636000004NkOYAA0</t>
  </si>
  <si>
    <t>a1636000004NkOZAA0</t>
  </si>
  <si>
    <t>a1636000004NkOaAAK</t>
  </si>
  <si>
    <t>a1636000004NkObAAK</t>
  </si>
  <si>
    <t>a1636000004NkOcAAK</t>
  </si>
  <si>
    <t>a1636000004NkOdAAK</t>
  </si>
  <si>
    <t>a1636000004NkOeAAK</t>
  </si>
  <si>
    <t>a1636000004NkOfAAK</t>
  </si>
  <si>
    <t>a1636000004NkOgAAK</t>
  </si>
  <si>
    <t>a1636000004NkOhAAK</t>
  </si>
  <si>
    <t>a1636000004NkOiAAK</t>
  </si>
  <si>
    <t>a1636000004NkOjAAK</t>
  </si>
  <si>
    <t>a1636000004NkOkAAK</t>
  </si>
  <si>
    <t>a1636000004NkOlAAK</t>
  </si>
  <si>
    <t>a1636000004NkOmAAK</t>
  </si>
  <si>
    <t>a1636000004NkOnAAK</t>
  </si>
  <si>
    <t>a1636000004NkOoAAK</t>
  </si>
  <si>
    <t>a1636000004NkOpAAK</t>
  </si>
  <si>
    <t>a1636000004NkOqAAK</t>
  </si>
  <si>
    <t>a1636000004NkOrAAK</t>
  </si>
  <si>
    <t>a1636000004NkOsAAK</t>
  </si>
  <si>
    <t>a1636000004NkOtAAK</t>
  </si>
  <si>
    <t>a1636000004NkOuAAK</t>
  </si>
  <si>
    <t>a1636000004NkOvAAK</t>
  </si>
  <si>
    <t>a1636000004NkOwAAK</t>
  </si>
  <si>
    <t>a1636000004NkOxAAK</t>
  </si>
  <si>
    <t>a1636000004NkOyAAK</t>
  </si>
  <si>
    <t>a1636000004NkOzAAK</t>
  </si>
  <si>
    <t>a1636000004NkP0AAK</t>
  </si>
  <si>
    <t>a1636000004NkP1AAK</t>
  </si>
  <si>
    <t>a1636000004NkP2AAK</t>
  </si>
  <si>
    <t>a1636000004NkP3AAK</t>
  </si>
  <si>
    <t>a1636000004NkP4AAK</t>
  </si>
  <si>
    <t>a1636000004NkP5AAK</t>
  </si>
  <si>
    <t>a1636000004NkP6AAK</t>
  </si>
  <si>
    <t>a1636000004NkP7AAK</t>
  </si>
  <si>
    <t>a1636000004NkP8AAK</t>
  </si>
  <si>
    <t>a1636000004NkP9AAK</t>
  </si>
  <si>
    <t>a1636000004NkPAAA0</t>
  </si>
  <si>
    <t>a1636000004NkPBAA0</t>
  </si>
  <si>
    <t>a1636000004NkPCAA0</t>
  </si>
  <si>
    <t>a1636000004NkPDAA0</t>
  </si>
  <si>
    <t>a1636000004NkPEAA0</t>
  </si>
  <si>
    <t>a1636000004NkPFAA0</t>
  </si>
  <si>
    <t>a1636000004NkPGAA0</t>
  </si>
  <si>
    <t>a1636000004NkPHAA0</t>
  </si>
  <si>
    <t>a1636000004NkPIAA0</t>
  </si>
  <si>
    <t>a1636000004NkPJAA0</t>
  </si>
  <si>
    <t>a1636000004NkPKAA0</t>
  </si>
  <si>
    <t>a1636000004NkPLAA0</t>
  </si>
  <si>
    <t>a1636000004NkPMAA0</t>
  </si>
  <si>
    <t>a1636000004NkPNAA0</t>
  </si>
  <si>
    <t>a1636000004NkPOAA0</t>
  </si>
  <si>
    <t>a1636000004NkPPAA0</t>
  </si>
  <si>
    <t>a1636000004NkPQAA0</t>
  </si>
  <si>
    <t>a1636000004NkPRAA0</t>
  </si>
  <si>
    <t>a1636000004NkPSAA0</t>
  </si>
  <si>
    <t>a1636000004NkPTAA0</t>
  </si>
  <si>
    <t>a1636000004NkPUAA0</t>
  </si>
  <si>
    <t>a1636000004NkPVAA0</t>
  </si>
  <si>
    <t>a1636000004NkPWAA0</t>
  </si>
  <si>
    <t>a1636000004NkPXAA0</t>
  </si>
  <si>
    <t>a1636000004NkPYAA0</t>
  </si>
  <si>
    <t>a1636000004NkPZAA0</t>
  </si>
  <si>
    <t>a1636000004NkPaAAK</t>
  </si>
  <si>
    <t>a1636000004NkPbAAK</t>
  </si>
  <si>
    <t>a1636000004NkPcAAK</t>
  </si>
  <si>
    <t>a1636000004NkPdAAK</t>
  </si>
  <si>
    <t>a1636000004NkPeAAK</t>
  </si>
  <si>
    <t>a1636000004NkPfAAK</t>
  </si>
  <si>
    <t>a1636000004NkPgAAK</t>
  </si>
  <si>
    <t>a1636000004NkPhAAK</t>
  </si>
  <si>
    <t>a1636000004NkPiAAK</t>
  </si>
  <si>
    <t>a1636000004NkPjAAK</t>
  </si>
  <si>
    <t>a1636000004NkPkAAK</t>
  </si>
  <si>
    <t>a1636000004NkPlAAK</t>
  </si>
  <si>
    <t>a1636000004NkPmAAK</t>
  </si>
  <si>
    <t>a1636000004NkPnAAK</t>
  </si>
  <si>
    <t>a1636000004NkPoAAK</t>
  </si>
  <si>
    <t>a1636000004NkPpAAK</t>
  </si>
  <si>
    <t>a1636000004NkPqAAK</t>
  </si>
  <si>
    <t>a1636000004NkPrAAK</t>
  </si>
  <si>
    <t>a1636000004NkPsAAK</t>
  </si>
  <si>
    <t>a1636000004NkPtAAK</t>
  </si>
  <si>
    <t>a1636000004NkPuAAK</t>
  </si>
  <si>
    <t>a1636000004NkPvAAK</t>
  </si>
  <si>
    <t>a1636000004NkPwAAK</t>
  </si>
  <si>
    <t>a1636000004NkPxAAK</t>
  </si>
  <si>
    <t>a1636000004NkPyAAK</t>
  </si>
  <si>
    <t>a1636000004NkPzAAK</t>
  </si>
  <si>
    <t>a1636000004NkQ0AAK</t>
  </si>
  <si>
    <t>a1636000004NkQ1AAK</t>
  </si>
  <si>
    <t>a1636000004NkQ2AAK</t>
  </si>
  <si>
    <t>a1636000004NkQ3AAK</t>
  </si>
  <si>
    <t>a1636000004NkQ4AAK</t>
  </si>
  <si>
    <t>a1636000004NkQ5AAK</t>
  </si>
  <si>
    <t>a1636000004NkQ6AAK</t>
  </si>
  <si>
    <t>a1636000004NkQ7AAK</t>
  </si>
  <si>
    <t>a1636000004NkQ8AAK</t>
  </si>
  <si>
    <t>a1636000004NkQ9AAK</t>
  </si>
  <si>
    <t>a1636000004NkQAAA0</t>
  </si>
  <si>
    <t>a1636000004NkQBAA0</t>
  </si>
  <si>
    <t>a1636000004NkQCAA0</t>
  </si>
  <si>
    <t>a1636000004NkQDAA0</t>
  </si>
  <si>
    <t>a1636000004NkQEAA0</t>
  </si>
  <si>
    <t>a1636000004NkQFAA0</t>
  </si>
  <si>
    <t>a1636000004NkQGAA0</t>
  </si>
  <si>
    <t>a1636000004NkQHAA0</t>
  </si>
  <si>
    <t>a1636000004NkQIAA0</t>
  </si>
  <si>
    <t>a1636000004NkQJAA0</t>
  </si>
  <si>
    <t>VIH/SIDA</t>
  </si>
  <si>
    <t>HIV/AIDS</t>
  </si>
  <si>
    <t>Tuberculose</t>
  </si>
  <si>
    <t>Tuberculosis</t>
  </si>
  <si>
    <t>IOR-00034</t>
  </si>
  <si>
    <t>HIV I-9a(M): Pourcentage d'hommes ayant des rapports sexuels avec des hommes vivant avec le VIH</t>
  </si>
  <si>
    <t>Age</t>
  </si>
  <si>
    <t>&lt;25 ans</t>
  </si>
  <si>
    <t>a1L36000000zoLcEAI</t>
  </si>
  <si>
    <t>+ de 25 ans</t>
  </si>
  <si>
    <t>a1L36000000zoLdEAI</t>
  </si>
  <si>
    <t>IOR-00035</t>
  </si>
  <si>
    <t>HIV I-9b(M): Pourcentage de personnes transgenres vivant avec le VIH</t>
  </si>
  <si>
    <t>a1L36000000zoLeEAI</t>
  </si>
  <si>
    <t>a1L36000000zoLfEAI</t>
  </si>
  <si>
    <t>IOR-00036</t>
  </si>
  <si>
    <t>HIV I-10(M): Pourcentage de professionnels du sexe vivant avec le VIH</t>
  </si>
  <si>
    <t>a1L36000002Nzj2EAC</t>
  </si>
  <si>
    <t>a1L36000002Nzj3EAC</t>
  </si>
  <si>
    <t>IOR-00037</t>
  </si>
  <si>
    <t>HIV I-11(M): Pourcentage de consommateurs de drogues injectables vivant avec le VIH</t>
  </si>
  <si>
    <t>a1L36000002OKmOEAW</t>
  </si>
  <si>
    <t>a1L36000002OKmPEAW</t>
  </si>
  <si>
    <t>IOR-00040</t>
  </si>
  <si>
    <t>Malaria I-4: Taux de positivité aux tests de paludisme</t>
  </si>
  <si>
    <t>Espèce</t>
  </si>
  <si>
    <t>P. falciparum</t>
  </si>
  <si>
    <t>a1L36000000zoLwEAI</t>
  </si>
  <si>
    <t>Type de tests</t>
  </si>
  <si>
    <t>Microscopie</t>
  </si>
  <si>
    <t>a1L36000002Nzj4EAC</t>
  </si>
  <si>
    <t>Test de dépistage rapide</t>
  </si>
  <si>
    <t>a1L36000002Nzj5EAC</t>
  </si>
  <si>
    <t>IOR-00041</t>
  </si>
  <si>
    <t>Malaria I-5: Prévalence parasitaire palustre : proportion d'enfants âgés de 6 à 59 mois présentant une infection palustre</t>
  </si>
  <si>
    <t>Sexe</t>
  </si>
  <si>
    <t>Homme</t>
  </si>
  <si>
    <t>a1L36000000zoLyEAI</t>
  </si>
  <si>
    <t>Femme</t>
  </si>
  <si>
    <t>a1L36000000zoLzEAI</t>
  </si>
  <si>
    <t>IOR-00042</t>
  </si>
  <si>
    <t>HIV I-4: Nombre de décès liés au SIDA pour 100,000 habitants</t>
  </si>
  <si>
    <t>a1L36000000zoLXEAY</t>
  </si>
  <si>
    <t>a1L36000000zoLYEAY</t>
  </si>
  <si>
    <t>&lt;15 ans</t>
  </si>
  <si>
    <t>a1L36000000zoLaEAI</t>
  </si>
  <si>
    <t>+ de 15 ans</t>
  </si>
  <si>
    <t>a1L36000000zoLbEAI</t>
  </si>
  <si>
    <t>Age | Sexe</t>
  </si>
  <si>
    <t>15-19 homme</t>
  </si>
  <si>
    <t>a1L36000002Nzj0EAC</t>
  </si>
  <si>
    <t>20-24 homme</t>
  </si>
  <si>
    <t>a1L36000002Nzj1EAC</t>
  </si>
  <si>
    <t>15-19 femme</t>
  </si>
  <si>
    <t>a1L36000002NzjFEAS</t>
  </si>
  <si>
    <t>20-24 femme</t>
  </si>
  <si>
    <t>a1L36000002NzjGEAS</t>
  </si>
  <si>
    <t>IOR-00052</t>
  </si>
  <si>
    <t>Malaria I-1(M): Cas de paludisme enregistrés, présumés et confirmés</t>
  </si>
  <si>
    <t>&lt;5 ans</t>
  </si>
  <si>
    <t>a1L36000000zoLiEAI</t>
  </si>
  <si>
    <t>+ de 5 ans</t>
  </si>
  <si>
    <t>a1L36000000zoLjEAI</t>
  </si>
  <si>
    <t>P. vivax</t>
  </si>
  <si>
    <t>a1L36000002NzjAEAS</t>
  </si>
  <si>
    <t>a1L36000002NzjBEAS</t>
  </si>
  <si>
    <t>Autre espèce</t>
  </si>
  <si>
    <t>a1L36000002NzjCEAS</t>
  </si>
  <si>
    <t>Définition des cas</t>
  </si>
  <si>
    <t>Confirmé</t>
  </si>
  <si>
    <t>a1L36000002NzjDEAS</t>
  </si>
  <si>
    <t>Présumé</t>
  </si>
  <si>
    <t>a1L36000002NzjEEAS</t>
  </si>
  <si>
    <t>IOR-00054</t>
  </si>
  <si>
    <t>Malaria I-3.1(M): Nombre de décès de patients hospitalisés dus au paludisme : taux pour 100 000 habitants par an</t>
  </si>
  <si>
    <t>a1L36000000zoLtEAI</t>
  </si>
  <si>
    <t>a1L36000000zoLuEAI</t>
  </si>
  <si>
    <t>IOR-00055</t>
  </si>
  <si>
    <t>Malaria I-6: Taux de mortalité des enfants de moins de 5 ans, toutes causes confondues, pour 1000 naissances vivantes</t>
  </si>
  <si>
    <t>a1L36000000zoM0EAI</t>
  </si>
  <si>
    <t>a1L36000000zoM1EAI</t>
  </si>
  <si>
    <t>IOR-00061</t>
  </si>
  <si>
    <t>HIV I-14: Nombre de nouvelles infections par le VIH pour 1000 habitants non-infectés</t>
  </si>
  <si>
    <t>a1L36000002NziuEAC</t>
  </si>
  <si>
    <t>a1L36000002NzivEAC</t>
  </si>
  <si>
    <t>a1L36000002NziwEAC</t>
  </si>
  <si>
    <t>a1L36000002NzixEAC</t>
  </si>
  <si>
    <t>a1L36000002NziyEAC</t>
  </si>
  <si>
    <t>a1L36000002NzizEAC</t>
  </si>
  <si>
    <t>a1L36000002NzjJEAS</t>
  </si>
  <si>
    <t>a1L36000002NzjKEAS</t>
  </si>
  <si>
    <t>IOR-00063</t>
  </si>
  <si>
    <t>Malaria I-10(M): Incidence parasitaire annuelle: Cas de paludisme confirmés (par microscopie ou TDR): taux pour 1000 habitants par an (Contextes d'élimination)</t>
  </si>
  <si>
    <t>Source de l'infection</t>
  </si>
  <si>
    <t>Importée</t>
  </si>
  <si>
    <t>a1L36000002Nzj6EAC</t>
  </si>
  <si>
    <t>Induite</t>
  </si>
  <si>
    <t>a1L36000002Nzj7EAC</t>
  </si>
  <si>
    <t>Local-autochtone</t>
  </si>
  <si>
    <t>a1L36000002Nzj8EAC</t>
  </si>
  <si>
    <t>Local-introduite</t>
  </si>
  <si>
    <t>a1L36000002Nzj9EAC</t>
  </si>
  <si>
    <t>IOR-00076</t>
  </si>
  <si>
    <t>HIV I-13: Nombre et % de personnes vivant avec le VIH</t>
  </si>
  <si>
    <t>a1L36000002NzioEAC</t>
  </si>
  <si>
    <t>a1L36000002NzipEAC</t>
  </si>
  <si>
    <t>a1L36000002NziqEAC</t>
  </si>
  <si>
    <t>a1L36000002NzirEAC</t>
  </si>
  <si>
    <t>a1L36000002NzisEAC</t>
  </si>
  <si>
    <t>a1L36000002NzitEAC</t>
  </si>
  <si>
    <t>a1L36000002NzjHEAS</t>
  </si>
  <si>
    <t>a1L36000002NzjIEAS</t>
  </si>
  <si>
    <t>IOR-00002</t>
  </si>
  <si>
    <t>HIV O-1(M): Pourcentage d'adultes et d'enfants vivant avec le VIH et sous traitement 12 mois après le début du traitement antirétroviral</t>
  </si>
  <si>
    <t>a1L36000000zoL1EAI</t>
  </si>
  <si>
    <t>a1L36000000zoL2EAI</t>
  </si>
  <si>
    <t>a1L36000000zoL4EAI</t>
  </si>
  <si>
    <t>a1L36000000zoL5EAI</t>
  </si>
  <si>
    <t>Durée du traitement</t>
  </si>
  <si>
    <t>24 mois après le début</t>
  </si>
  <si>
    <t>a1L36000000zoL6EAI</t>
  </si>
  <si>
    <t>36 mois après le début</t>
  </si>
  <si>
    <t>a1L36000000zoL7EAI</t>
  </si>
  <si>
    <t>60 mois après le début</t>
  </si>
  <si>
    <t>a1L36000002NzjLEAS</t>
  </si>
  <si>
    <t>IOR-00005</t>
  </si>
  <si>
    <t>HIV O-4a(M): Pourcentage d'hommes ayant déclaré avoir utilisé un préservatif lors de leur dernier rapport anal avec un partenaire de sexe masculin</t>
  </si>
  <si>
    <t>a1L36000002NzjMEAS</t>
  </si>
  <si>
    <t>a1L36000002NzjNEAS</t>
  </si>
  <si>
    <t>IOR-00007</t>
  </si>
  <si>
    <t>HIV O-5(M): Pourcentage de professionnels du sexe ayant déclaré avoir utilisé un préservatif avec leur dernier client</t>
  </si>
  <si>
    <t>a1L36000000zoLEEAY</t>
  </si>
  <si>
    <t>a1L36000000zoLFEAY</t>
  </si>
  <si>
    <t>a1L36000002NzjQEAS</t>
  </si>
  <si>
    <t>a1L36000002NzjREAS</t>
  </si>
  <si>
    <t>IOR-00008</t>
  </si>
  <si>
    <t>HIV O-6(M): Pourcentage de consommateurs de drogues injectables ayant déclaré avoir utilisé du matériel d'injection stérile lors de leur dernière prise de drogue</t>
  </si>
  <si>
    <t>a1L36000000zoLHEAY</t>
  </si>
  <si>
    <t>a1L36000000zoLIEAY</t>
  </si>
  <si>
    <t>a1L36000000zoM9EAI</t>
  </si>
  <si>
    <t>a1L36000000zoMAEAY</t>
  </si>
  <si>
    <t>IOR-00013</t>
  </si>
  <si>
    <t>TB O-4(M): Taux de succès thérapeutique de TB-RR et/ou TB-MR : pourcentage de cas de tuberculose résistante à la rifampicine et/ou tuberculose multirésistante traités avec succès</t>
  </si>
  <si>
    <t>TB-XDR</t>
  </si>
  <si>
    <t>a1L36000002NzjYEAS</t>
  </si>
  <si>
    <t>IOR-00014</t>
  </si>
  <si>
    <t>Malaria O-1a: Proportion de la population ayant dormi sous une moustiquaire imprégnée d'insecticide la nuit précédente</t>
  </si>
  <si>
    <t>a1L36000000zoLNEAY</t>
  </si>
  <si>
    <t>a1L36000000zoLOEAY</t>
  </si>
  <si>
    <t>IOR-00018</t>
  </si>
  <si>
    <t>Malaria O-3: Proportion de personnes utilisant une moustiquaire imprégnée d'insecticide parmi les personnes disposant d'une moustiquaire imprégnée d'insecticide</t>
  </si>
  <si>
    <t>a1L36000000zoLPEAY</t>
  </si>
  <si>
    <t>a1L36000000zoLQEAY</t>
  </si>
  <si>
    <t>IOR-00066</t>
  </si>
  <si>
    <t>HIV O-4.1b(M): Pourcentage de personnes transgenres qui rapportent l'utilisation de préservatif  lors de leur dernier rapport sexuel</t>
  </si>
  <si>
    <t>a1L36000002NzjOEAS</t>
  </si>
  <si>
    <t>a1L36000002NzjPEAS</t>
  </si>
  <si>
    <t>IOR-00067</t>
  </si>
  <si>
    <t>HIV O-9: Pourcentage de consommateurs de drogues injectables qui rapportent l'utilisation de préservatif lors de leur dernier rapport sexuel</t>
  </si>
  <si>
    <t>a1L36000002NzjSEAS</t>
  </si>
  <si>
    <t>a1L36000002NzjTEAS</t>
  </si>
  <si>
    <t>a1L36000002NzjUEAS</t>
  </si>
  <si>
    <t>a1L36000002NzjVEAS</t>
  </si>
  <si>
    <t>IOR-00068</t>
  </si>
  <si>
    <t>HIV O-11: Pourcentage de personnes (estimées)  vivant avec le VIH  qui ont été dépistées positives au VIH</t>
  </si>
  <si>
    <t>a1L36000002NzjWEAS</t>
  </si>
  <si>
    <t>a1L36000002NzjXEAS</t>
  </si>
  <si>
    <t>IOR-00075</t>
  </si>
  <si>
    <t>Malaria O-9(M): Taux d'examens sanguins annuel : pour 100 habitants par an (Contextes d'élimination)</t>
  </si>
  <si>
    <t>Détection des cas</t>
  </si>
  <si>
    <t>Active</t>
  </si>
  <si>
    <t>a1L36000002NzjZEAS</t>
  </si>
  <si>
    <t>Passive</t>
  </si>
  <si>
    <t>a1L36000002NzjaEAC</t>
  </si>
  <si>
    <t>MCI-00037</t>
  </si>
  <si>
    <t>MDR TB-2(M): Nombre de cas de tuberculose, résistante à la rifampicine et/ou tuberculose multirésistante confirmés</t>
  </si>
  <si>
    <t>a1L36000000zoNEEAY</t>
  </si>
  <si>
    <t>a1L36000000zoNFEAY</t>
  </si>
  <si>
    <t>a1L36000000zoNGEAY</t>
  </si>
  <si>
    <t>a1L36000000zoNHEAY</t>
  </si>
  <si>
    <t>MCI-00038</t>
  </si>
  <si>
    <t>MDR TB-3(M): Nombre de cas de tuberculose résistante à la rifampicine et/ou tuberculose multirésistante qui ont commencé un traitement de deuxième intention</t>
  </si>
  <si>
    <t>a1L36000000zoNIEAY</t>
  </si>
  <si>
    <t>a1L36000000zoNJEAY</t>
  </si>
  <si>
    <t>a1L36000000zoNKEAY</t>
  </si>
  <si>
    <t>a1L36000000zoNLEAY</t>
  </si>
  <si>
    <t>Schéma thérapeutique</t>
  </si>
  <si>
    <t>Nouveau traitement TB</t>
  </si>
  <si>
    <t>a1L36000002Nzk0EAC</t>
  </si>
  <si>
    <t>Régime court</t>
  </si>
  <si>
    <t>a1L36000002Nzk1EAC</t>
  </si>
  <si>
    <t>MCI-00043</t>
  </si>
  <si>
    <t>VC-3(M): Nombre de moustiquaires imprégnées d'insecticide de longue durée distribuées de manière continue aux groupes à risque cibles</t>
  </si>
  <si>
    <t>Groupe à risque cible</t>
  </si>
  <si>
    <t>Femmes enceintes</t>
  </si>
  <si>
    <t>a1L36000000zoNMEAY</t>
  </si>
  <si>
    <t>Enfants &lt;5 ans</t>
  </si>
  <si>
    <t>a1L36000000zoNNEAY</t>
  </si>
  <si>
    <t>Migrants / réfugiés / personnes déplacées</t>
  </si>
  <si>
    <t>a1L36000000zoNOEAY</t>
  </si>
  <si>
    <t>Autre groupe à risque cible - à préciser</t>
  </si>
  <si>
    <t>a1L36000000zoNQEAY</t>
  </si>
  <si>
    <t>Enfants scolarisés</t>
  </si>
  <si>
    <t>a1L36000002Nzk2EAC</t>
  </si>
  <si>
    <t>MCI-00047</t>
  </si>
  <si>
    <t>CM-1a(M): Proportion de cas suspect de paludisme soumis à un test parasitologique dans des établissements de santé du secteur public</t>
  </si>
  <si>
    <t>a1L36000000zoNWEAY</t>
  </si>
  <si>
    <t>a1L36000000zoNXEAY</t>
  </si>
  <si>
    <t>a1L36000000zoNYEAY</t>
  </si>
  <si>
    <t>a1L36000000zoNZEAY</t>
  </si>
  <si>
    <t>MCI-00048</t>
  </si>
  <si>
    <t>CM-1b(M): Proportion de cas suspects de paludisme soumis à un test parasitologique dans la communauté</t>
  </si>
  <si>
    <t>a1L36000000zoNaEAI</t>
  </si>
  <si>
    <t>a1L36000000zoNbEAI</t>
  </si>
  <si>
    <t>a1L36000000zoNcEAI</t>
  </si>
  <si>
    <t>a1L36000000zoNdEAI</t>
  </si>
  <si>
    <t>MCI-00049</t>
  </si>
  <si>
    <t>CM-1c(M): Proportion de cas suspects de paludisme soumis à un test parasitologique dans des locaux du secteur privé</t>
  </si>
  <si>
    <t>a1L36000000zoNeEAI</t>
  </si>
  <si>
    <t>a1L36000000zoNfEAI</t>
  </si>
  <si>
    <t>a1L36000000zoNgEAI</t>
  </si>
  <si>
    <t>a1L36000000zoNhEAI</t>
  </si>
  <si>
    <t>MCI-00050</t>
  </si>
  <si>
    <t>CM-2a(M): Proportion de cas de paludisme confirmés ayant reçu un traitement antipaludique de première intention, conformément à la politique nationale, dans des établissements de santé du secteur public</t>
  </si>
  <si>
    <t>a1L36000000zoNiEAI</t>
  </si>
  <si>
    <t>a1L36000000zoNjEAI</t>
  </si>
  <si>
    <t>MCI-00051</t>
  </si>
  <si>
    <t>CM-2b(M): Proportion de cas de paludisme confirmés ayant reçu un traitement antipaludique de première intention dans la communauté</t>
  </si>
  <si>
    <t>a1L36000000zoNlEAI</t>
  </si>
  <si>
    <t>a1L36000000zoNkEAI</t>
  </si>
  <si>
    <t>MCI-00052</t>
  </si>
  <si>
    <t>CM-2c(M): Proportion de cas de paludisme confirmés ayant reçu un traitement antipaludique de première intention dans des locaux du secteur privé</t>
  </si>
  <si>
    <t>a1L36000000zoNmEAI</t>
  </si>
  <si>
    <t>a1L36000000zoNnEAI</t>
  </si>
  <si>
    <t>MCI-00053</t>
  </si>
  <si>
    <t>CM-3a: Proportion de cas de paludisme estimés (présumés et confirmés) ayant reçu un traitement antipaludique de première intention dans les etablissement de sante du secteur public</t>
  </si>
  <si>
    <t>a1L36000000zoNoEAI</t>
  </si>
  <si>
    <t>a1L36000000zoNpEAI</t>
  </si>
  <si>
    <t>MCI-00054</t>
  </si>
  <si>
    <t>CM-3b: Proportion de cas de paludisme estimés (présumés et confirmés) ayant reçu un traitement antipaludique de première intention au niveau communautaire</t>
  </si>
  <si>
    <t>a1L36000000zoNqEAI</t>
  </si>
  <si>
    <t>a1L36000000zoNrEAI</t>
  </si>
  <si>
    <t>MCI-00055</t>
  </si>
  <si>
    <t>CM-3c: Proportion de cas de paludisme estimés (présumés et confirmés) ayant reçu un traitement antipaludique de première intention dans des établissements de santé privés</t>
  </si>
  <si>
    <t>a1L36000000zoNsEAI</t>
  </si>
  <si>
    <t>a1L36000000zoNtEAI</t>
  </si>
  <si>
    <t>MCI-00238</t>
  </si>
  <si>
    <t>TCS-1(M): Pourcentage de personnes vivant avec le VIH bénéficiant actuellement d'un traitement antirétroviral</t>
  </si>
  <si>
    <t>a1L36000000zoMpEAI</t>
  </si>
  <si>
    <t>a1L36000000zoMqEAI</t>
  </si>
  <si>
    <t>Transgenre</t>
  </si>
  <si>
    <t>a1L36000000zoMrEAI</t>
  </si>
  <si>
    <t>a1L36000000zoMsEAI</t>
  </si>
  <si>
    <t>a1L36000000zoMtEAI</t>
  </si>
  <si>
    <t>15-24 homme</t>
  </si>
  <si>
    <t>a1L36000000zoO2EAI</t>
  </si>
  <si>
    <t>a1L36000002NzjpEAC</t>
  </si>
  <si>
    <t>a1L36000002NzjqEAC</t>
  </si>
  <si>
    <t>HSH</t>
  </si>
  <si>
    <t>a1L36000002NzjrEAC</t>
  </si>
  <si>
    <t>Professionnels du sexe</t>
  </si>
  <si>
    <t>a1L36000002NzjsEAC</t>
  </si>
  <si>
    <t>Usagers de drogues injectables</t>
  </si>
  <si>
    <t>a1L36000002NzjtEAC</t>
  </si>
  <si>
    <t>15-24 femme</t>
  </si>
  <si>
    <t>a1L36000002Nzk7EAC</t>
  </si>
  <si>
    <t>a1L36000002Nzk8EAC</t>
  </si>
  <si>
    <t>a1L36000002Nzk9EAC</t>
  </si>
  <si>
    <t>MCI-00239</t>
  </si>
  <si>
    <t>TCS-2: Pourcentage de personnes vivant avec le VIH qui ont commencé la thérapie antirétrovirale avec un taux de CD4 de &lt;200 cellules / mm ³</t>
  </si>
  <si>
    <t>a1L36000000zoMuEAI</t>
  </si>
  <si>
    <t>a1L36000000zoMvEAI</t>
  </si>
  <si>
    <t>MCI-00243</t>
  </si>
  <si>
    <t>TCP-1(M): Nombre de cas déclarés de tuberculose, toutes formes confondues, bactériologiquement confirmés et cliniquement diagnostiqués, nouveaux cas et récidives</t>
  </si>
  <si>
    <t>a1L36000000zoMxEAI</t>
  </si>
  <si>
    <t>a1L36000000zoMyEAI</t>
  </si>
  <si>
    <t>Résultat du test VIH</t>
  </si>
  <si>
    <t>Positif</t>
  </si>
  <si>
    <t>a1L36000000zoMzEAI</t>
  </si>
  <si>
    <t>Négatif</t>
  </si>
  <si>
    <t>a1L36000000zoN0EAI</t>
  </si>
  <si>
    <t>Non communiqué</t>
  </si>
  <si>
    <t>a1L36000000zoN1EAI</t>
  </si>
  <si>
    <t>a1L36000000zoN2EAI</t>
  </si>
  <si>
    <t>a1L36000000zoO8EAI</t>
  </si>
  <si>
    <t>Bactériologiquement confirmé</t>
  </si>
  <si>
    <t>a1L36000002NzjwEAC</t>
  </si>
  <si>
    <t>MCI-00245</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</si>
  <si>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</si>
  <si>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a1L36000000zoN3EAI</t>
  </si>
  <si>
    <t>a1L36000000zoN4EAI</t>
  </si>
  <si>
    <t>a1L36000000zoN5EAI</t>
  </si>
  <si>
    <t>a1L36000000zoN6EAI</t>
  </si>
  <si>
    <t>a1L36000000zoN7EAI</t>
  </si>
  <si>
    <t>a1L36000000zoN8EAI</t>
  </si>
  <si>
    <t>a1L36000000zoN9EAI</t>
  </si>
  <si>
    <t>MCI-00617</t>
  </si>
  <si>
    <t>YP-3: Nombre d'adolescentes et jeunes femmes qui ont fait un test VIH et qui connaissent les résultats durant la période de rapportage</t>
  </si>
  <si>
    <t>De 15 à 19</t>
  </si>
  <si>
    <t>a1L36000002NzjgEAC</t>
  </si>
  <si>
    <t>De 20 à 24</t>
  </si>
  <si>
    <t>a1L36000002NzjhEAC</t>
  </si>
  <si>
    <t>15-24 ans</t>
  </si>
  <si>
    <t>a1L36000002NzjiEAC</t>
  </si>
  <si>
    <t>a1L36000002NzjjEAC</t>
  </si>
  <si>
    <t>a1L36000002NzjkEAC</t>
  </si>
  <si>
    <t>MCI-00619</t>
  </si>
  <si>
    <t>HTS-1: Nombre de personnes dépistées pour le VIH et ayant reçu leurs résultats durant la période de rapportage</t>
  </si>
  <si>
    <t>a1L36000002NzjlEAC</t>
  </si>
  <si>
    <t>a1L36000002NzjmEAC</t>
  </si>
  <si>
    <t>a1L36000002NzjnEAC</t>
  </si>
  <si>
    <t>a1L36000002NzjoEAC</t>
  </si>
  <si>
    <t>MCI-00625</t>
  </si>
  <si>
    <t>TCP-6b: Nombre de cas de TB (toutes formes) notifiées parmi les populations clés affectées / groupes à haut risque (autres que les prisionniers)</t>
  </si>
  <si>
    <t>a1L36000002NzjyEAC</t>
  </si>
  <si>
    <t>a1L36000002NzjzEAC</t>
  </si>
  <si>
    <t>MCI-00630</t>
  </si>
  <si>
    <t>SPI-2: Pourcentage d'enfants de 3-59 mois ayant reçu le nombre total de doses de CPS (chimio-prophylaxie saisonnière) (3 ou 4) pour la saison de transmission dans les zones cibles</t>
  </si>
  <si>
    <t>a1L36000002Nzk3EAC</t>
  </si>
  <si>
    <t>a1L36000002Nzk4EAC</t>
  </si>
  <si>
    <t>MCI-00637</t>
  </si>
  <si>
    <t>TCS-3.1: Pourcentage de personnes vivant avec le VIH qui ont commencé la thérapie antirétrovirale, qui ont une charge virale indétectable à 12 mois (&lt; 1000 copies/ml)</t>
  </si>
  <si>
    <t>a1L36000002NzjuEAC</t>
  </si>
  <si>
    <t>a1L36000002NzjvEAC</t>
  </si>
  <si>
    <t>a1L36000002Nzk5EAC</t>
  </si>
  <si>
    <t>a1L36000002Nzk6EAC</t>
  </si>
  <si>
    <t>IOR-00031</t>
  </si>
  <si>
    <t>HIV I-3b: Pourcentage des hommes avec syphilis active ayant des rapports sexuels avec d'autres hommes</t>
  </si>
  <si>
    <t>a1J36000002m4ETEAY</t>
  </si>
  <si>
    <t>IOR-00032</t>
  </si>
  <si>
    <t>HIV I-3c: Pourcentage de professionnels du sexe avec syphilis active</t>
  </si>
  <si>
    <t>a1J36000002m4EUEAY</t>
  </si>
  <si>
    <t>IOR-00033</t>
  </si>
  <si>
    <t>HIV I-6: Estimation du pourcentage d'infections à VIH parmi les enfants nés de femmes séropositives au VIH ayant accouché au cours des 12 derniers  mois</t>
  </si>
  <si>
    <t>a1J36000002m4EVEAY</t>
  </si>
  <si>
    <t>a1J36000002m4EWEAY</t>
  </si>
  <si>
    <t>a1J36000002m4EXEAY</t>
  </si>
  <si>
    <t>a1J36000002m4EYEAY</t>
  </si>
  <si>
    <t>a1J36000002m4EZEAY</t>
  </si>
  <si>
    <t>IOR-00038</t>
  </si>
  <si>
    <t>HIV I-12: Pourcentage d'autres populations vulnérables (veuillez préciser) vivant avec le VIH</t>
  </si>
  <si>
    <t>a1J36000002m4EaEAI</t>
  </si>
  <si>
    <t>IOR-00039</t>
  </si>
  <si>
    <t>TB I-4(M): Prévalence de TB-RR et/ou TB-MR parmi les nouveaux cas détectés: Proportion de nouveaux cas de tuberculose avec TB-RR et/ou TB-MR</t>
  </si>
  <si>
    <t>a1J36000002m4EbEAI</t>
  </si>
  <si>
    <t>Age,Sexe,Age | Sexe</t>
  </si>
  <si>
    <t>a1J36000002m4EeEAI</t>
  </si>
  <si>
    <t>IOR-00046</t>
  </si>
  <si>
    <t>TB I-1: Taux de prévalence de la tuberculose (pour 100 000 habitants)</t>
  </si>
  <si>
    <t>a1J36000002m4EiEAI</t>
  </si>
  <si>
    <t>IOR-00047</t>
  </si>
  <si>
    <t>TB I-2: Taux d'incidence de la tuberculose (pour 100 000 habitants)</t>
  </si>
  <si>
    <t>a1J36000002m4EjEAI</t>
  </si>
  <si>
    <t>IOR-00048</t>
  </si>
  <si>
    <t>TB I-3(M): Taux de mortalité par tuberculose (pour 100 000 habitants)</t>
  </si>
  <si>
    <t>a1J36000002m4EkEAI</t>
  </si>
  <si>
    <t>IOR-00051</t>
  </si>
  <si>
    <t>TB/HIV I-1: Taux de mortalité par tuberculose/VIH (pour 100 000 habitants)</t>
  </si>
  <si>
    <t>a1J36000002m4EnEAI</t>
  </si>
  <si>
    <t>IOR-00058</t>
  </si>
  <si>
    <t>HSS I-1: Taux de mortalité infantile pour 1 000 naissances vivantes</t>
  </si>
  <si>
    <t>a1J36000002m4EuEAI</t>
  </si>
  <si>
    <t>IOR-00059</t>
  </si>
  <si>
    <t>HSS I-2: Taux de mortalité néonatal (pour 100 000 habitants)</t>
  </si>
  <si>
    <t>a1J36000002m4EvEAI</t>
  </si>
  <si>
    <t>IOR-00060</t>
  </si>
  <si>
    <t>HSS I-3: Taux de mortalité maternelle (pour 100 000 habitants)</t>
  </si>
  <si>
    <t>a1J36000002m4EwEAI</t>
  </si>
  <si>
    <t>Age | Sexe,Age,Sexe</t>
  </si>
  <si>
    <t>a1J36000003YBHqEAO</t>
  </si>
  <si>
    <t>IOR-00064</t>
  </si>
  <si>
    <t>HIV I-3.1a: Pourcentage d'individus séropositifs pour la syphilis</t>
  </si>
  <si>
    <t>a1J36000003YBHtEAO</t>
  </si>
  <si>
    <t>Sexe,Age,Age | Sexe</t>
  </si>
  <si>
    <t>a1J36000003YBIAEA4</t>
  </si>
  <si>
    <t>IOR-00001</t>
  </si>
  <si>
    <t>HSS O-3: Part des dépenses des ménages consacrée à la santé par rapport aux dépenses totales de santé</t>
  </si>
  <si>
    <t>a1J36000002m4DzEAI</t>
  </si>
  <si>
    <t>Durée du traitement,Age,Sexe</t>
  </si>
  <si>
    <t>a1J36000002m4E0EAI</t>
  </si>
  <si>
    <t>a1J36000002m4E3EAI</t>
  </si>
  <si>
    <t>Age,Sexe</t>
  </si>
  <si>
    <t>a1J36000002m4E5EAI</t>
  </si>
  <si>
    <t>a1J36000002m4E6EAI</t>
  </si>
  <si>
    <t>IOR-00009</t>
  </si>
  <si>
    <t>HIV O-7: Pourcentage d'autres populations vulnérables ayant déclaré avoir utilisé un préservatif lors du dernier rapport sexuel</t>
  </si>
  <si>
    <t>a1J36000002m4E7EAI</t>
  </si>
  <si>
    <t>IOR-00010</t>
  </si>
  <si>
    <t>TB O-2a: Taux de succès thérapeutique, toutes formes confondues- bactériologiquement confirmés et cliniquement diagnostiqués, nouveaux cas et récidives</t>
  </si>
  <si>
    <t>a1J36000002m4E8EAI</t>
  </si>
  <si>
    <t>a1J36000002m4EBEAY</t>
  </si>
  <si>
    <t>IOR-00022</t>
  </si>
  <si>
    <t>HSS O-1: Pourcentage de femmes bénéficiant de soins prénatals</t>
  </si>
  <si>
    <t>a1J36000002m4EKEAY</t>
  </si>
  <si>
    <t>IOR-00023</t>
  </si>
  <si>
    <t>HSS O-2: Pourcentage de naissances bénéficiant de l’assistance d’un professionnel de la santé</t>
  </si>
  <si>
    <t>a1J36000002m4ELEAY</t>
  </si>
  <si>
    <t>IOR-00024</t>
  </si>
  <si>
    <t>TB O-1a: Taux de déclaration des cas de tuberculose, toutes formes confondues, bactériologiquement confirmés et cliniquement diagnostiqués, pour 100 000 habitants, cas nouveaux et récidives</t>
  </si>
  <si>
    <t>a1J36000002m4EMEAY</t>
  </si>
  <si>
    <t>IOR-00065</t>
  </si>
  <si>
    <t>HIV O-10: Pourcentage de femmes et d'hommes ayant eu un partenaire non-régulier au cours des 12 derniers mois  qui rapportent l'usage d'un préservatif durant leur dernier rapport sexuel</t>
  </si>
  <si>
    <t>a1J36000003YBHuEAO</t>
  </si>
  <si>
    <t>a1J36000003YBHvEAO</t>
  </si>
  <si>
    <t>a1J36000003YBHwEAO</t>
  </si>
  <si>
    <t>a1J36000003YBHxEAO</t>
  </si>
  <si>
    <t>IOR-00069</t>
  </si>
  <si>
    <t>HIV O-12: Pourcentage de personnes vivant avec le VIH sous ARV qui ont une charge virale indétectable (parmi tous ceux actuellement sous traitement qui font l'objet de mesure de la charge virale independamment de quand ils ont commencé le traitement ARV)</t>
  </si>
  <si>
    <t>a1J36000003YBHyEAO</t>
  </si>
  <si>
    <t>IOR-00070</t>
  </si>
  <si>
    <t>HIV O-13: Proportion de femmes qui  ont été/sont mariées ou en concubinage agées de 15-49 ans ayant subit des violences physiques ou sexuelles de la part d'un partenaire masculin intime lors des 12 derniers mois</t>
  </si>
  <si>
    <t>a1J36000003YBHzEAO</t>
  </si>
  <si>
    <t>IOR-00071</t>
  </si>
  <si>
    <t>HIV O-14: Pourcentage de femmes et d'hommes agés de 15-49 ans rapportant des attitudes discriminatoires envers les personnes vivant avec le VIH</t>
  </si>
  <si>
    <t>a1J36000003YBI0EAO</t>
  </si>
  <si>
    <t>IOR-00072</t>
  </si>
  <si>
    <t>HIV O-15: Pourcentage de personnes vivant avec le VIH rapportant avoir récemment subi une discrimination dans les services de santé</t>
  </si>
  <si>
    <t>a1J36000003YBI1EAO</t>
  </si>
  <si>
    <t>IOR-00077</t>
  </si>
  <si>
    <t>TB O-6: Notification des cas de TB-RR et/ou TB-MR  - Pourcentage de cas notifiés bactériologiquement confirmés, résistants aux médicaments TB-RR et/ou TB-MR** en tant que proportion de tous les cas estimés TB-RR et/ou TB-MR</t>
  </si>
  <si>
    <t>a1J36000003YBIBEA4</t>
  </si>
  <si>
    <t>IOR-00078</t>
  </si>
  <si>
    <t>TB O-5(M): Couverture de traitement de la TB: Pourcentage de nouveaux cas et rechutes qui ont été notifiés et traités parmi le nombre estimé de cas de TB dans la même année (toutes formes de TB - bactériologiquement confirmées et cliniquement diagnostiquées)</t>
  </si>
  <si>
    <t>a1J36000003YBICEA4</t>
  </si>
  <si>
    <t>Programmes de prévention complets destinés aux professionnels du sexe et à leurs clients</t>
  </si>
  <si>
    <t>MCI-00002</t>
  </si>
  <si>
    <t>a3z360000009C1WAAU</t>
  </si>
  <si>
    <t>a1O36000001EGFCEA4</t>
  </si>
  <si>
    <t>Programmes de prévention complets destinés aux consommateurs de drogues injectables et à leurs partenaires</t>
  </si>
  <si>
    <t>MCI-00003</t>
  </si>
  <si>
    <t>a3z360000009C1XAAU</t>
  </si>
  <si>
    <t>a1O36000001EGFDEA4</t>
  </si>
  <si>
    <t>Programmes de prévention destinés aux autres populations vulnérables</t>
  </si>
  <si>
    <t>MCI-00004</t>
  </si>
  <si>
    <t>a3z360000009C1YAAU</t>
  </si>
  <si>
    <t>a1O36000001EGFEEA4</t>
  </si>
  <si>
    <t>Programmes de prévention destinés à la population générale</t>
  </si>
  <si>
    <t>MCI-00000</t>
  </si>
  <si>
    <t>a3z360000009C1UAAU</t>
  </si>
  <si>
    <t>a1O36000001EGFAEA4</t>
  </si>
  <si>
    <t>Programmes de prévention destinés aux adolescents et aux jeunes, scolarisés ou non</t>
  </si>
  <si>
    <t>MCI-00005</t>
  </si>
  <si>
    <t>a3z360000009C1ZAAU</t>
  </si>
  <si>
    <t>a1O36000001EGFFEA4</t>
  </si>
  <si>
    <t>Prévention de la transmission de la mère à l'enfant (PTME)</t>
  </si>
  <si>
    <t>MCI-00006</t>
  </si>
  <si>
    <t>a3z360000009C1aAAE</t>
  </si>
  <si>
    <t>a1O36000001EGFGEA4</t>
  </si>
  <si>
    <t>Traitement, prise en charge et soutien</t>
  </si>
  <si>
    <t>MCI-00007</t>
  </si>
  <si>
    <t>a3z360000009C1bAAE</t>
  </si>
  <si>
    <t>a1O36000001EGFHEA4</t>
  </si>
  <si>
    <t>Tuberculose/VIH</t>
  </si>
  <si>
    <t>MCI-00009</t>
  </si>
  <si>
    <t>a3z360000009C1cAAE</t>
  </si>
  <si>
    <t>a1O36000001EGFJEA4</t>
  </si>
  <si>
    <t>Systèmes de santé résilients et pérennes : prestation de services intégrés et amélioration de la qualité</t>
  </si>
  <si>
    <t>MCI-00014</t>
  </si>
  <si>
    <t>a3z360000009C1dAAE</t>
  </si>
  <si>
    <t>a1O36000001EGFOEA4</t>
  </si>
  <si>
    <t>Systèmes de santé résilients et pérennes : ressources humaines pour la santé, y compris agents de santé communautaires</t>
  </si>
  <si>
    <t>MCI-00015</t>
  </si>
  <si>
    <t>a3z360000009C1eAAE</t>
  </si>
  <si>
    <t>a1O36000001EGFPEA4</t>
  </si>
  <si>
    <t>Systèmes de santé résilients et pérennes : systèmes de gestion des achats et de la chaîne d'approvisionnement</t>
  </si>
  <si>
    <t>MCI-00016</t>
  </si>
  <si>
    <t>a3z360000009C1fAAE</t>
  </si>
  <si>
    <t>a1O36000001EGFQEA4</t>
  </si>
  <si>
    <t>Systèmes de santé résilients et pérennes : système de gestion financière</t>
  </si>
  <si>
    <t>MCI-00019</t>
  </si>
  <si>
    <t>a3z360000009C1iAAE</t>
  </si>
  <si>
    <t>a1O36000001EGFTEA4</t>
  </si>
  <si>
    <t>Systèmes de santé résilients et pérennes : ripostes et systèmes communautaires</t>
  </si>
  <si>
    <t>MCI-00021</t>
  </si>
  <si>
    <t>a3z360000009C1kAAE</t>
  </si>
  <si>
    <t>a1O36000001EGFVEA4</t>
  </si>
  <si>
    <t>Systèmes de santé résilients et pérennes : système de gestion de l'information sanitaire et suivi et évaluation</t>
  </si>
  <si>
    <t>MCI-00022</t>
  </si>
  <si>
    <t>a3z360000009C1lAAE</t>
  </si>
  <si>
    <t>a1O36000001EGFWEA4</t>
  </si>
  <si>
    <t>Gestion de programme</t>
  </si>
  <si>
    <t>MCI-00023</t>
  </si>
  <si>
    <t>a3z360000009C1mAAE</t>
  </si>
  <si>
    <t>a1O36000001EGFXEA4</t>
  </si>
  <si>
    <t>Financement basé sur les résultats</t>
  </si>
  <si>
    <t>MCI-00024</t>
  </si>
  <si>
    <t>a3z360000009C1nAAE</t>
  </si>
  <si>
    <t>a1O36000001EGFYEA4</t>
  </si>
  <si>
    <t>Programmes de prévention complets destinés aux personnes transgenres</t>
  </si>
  <si>
    <t>MCI-00531</t>
  </si>
  <si>
    <t>a3z360000009C1pAAE</t>
  </si>
  <si>
    <t>a1O36000001qZ7sEAE</t>
  </si>
  <si>
    <t>Programmes complets destinés aux personnes en détention ou se trouvant dans d’autres lieux fermés</t>
  </si>
  <si>
    <t>MCI-00532</t>
  </si>
  <si>
    <t>a3z360000009C1qAAE</t>
  </si>
  <si>
    <t>a1O36000001qZ7tEAE</t>
  </si>
  <si>
    <t>Services de dépistage du VIH</t>
  </si>
  <si>
    <t>MCI-00533</t>
  </si>
  <si>
    <t>a3z360000009C1rAAE</t>
  </si>
  <si>
    <t>a1O36000001qZ7uEAE</t>
  </si>
  <si>
    <t>Prise en charge et prévention de la tuberculose</t>
  </si>
  <si>
    <t>MCI-00008</t>
  </si>
  <si>
    <t>a3z360000009C1sAAE</t>
  </si>
  <si>
    <t>a1O36000001EGFIEA4</t>
  </si>
  <si>
    <t>a3z360000009C1tAAE</t>
  </si>
  <si>
    <t>Tuberculose multirésistante</t>
  </si>
  <si>
    <t>MCI-00010</t>
  </si>
  <si>
    <t>a3z360000009C1uAAE</t>
  </si>
  <si>
    <t>a1O36000001EGFKEA4</t>
  </si>
  <si>
    <t>a3z360000009C1vAAE</t>
  </si>
  <si>
    <t>a3z360000009C1wAAE</t>
  </si>
  <si>
    <t>a3z360000009C1xAAE</t>
  </si>
  <si>
    <t>a3z360000009C20AAE</t>
  </si>
  <si>
    <t>a3z360000009C23AAE</t>
  </si>
  <si>
    <t>a3z360000009C24AAE</t>
  </si>
  <si>
    <t>a3z360000009C21AAE</t>
  </si>
  <si>
    <t>a3z360000009C22AAE</t>
  </si>
  <si>
    <t>Programmes de prévention complets destinés aux hommes ayant des rapports sexuels avec des hommes (HSH)</t>
  </si>
  <si>
    <t>MCI-00534</t>
  </si>
  <si>
    <t>a3z360000009C49AAE</t>
  </si>
  <si>
    <t>a1O36000001qZ7vEAE</t>
  </si>
  <si>
    <t>Programmes visant à réduire les obstacles liés aux droits humains qui entravent l’accès aux services VIH</t>
  </si>
  <si>
    <t>MCI-00535</t>
  </si>
  <si>
    <t>a3z360000009C4AAAU</t>
  </si>
  <si>
    <t>a1O36000001qZ7wEAE</t>
  </si>
  <si>
    <t>Systèmes de santé résilients et pérennes  : stratégies nationales de santé</t>
  </si>
  <si>
    <t>MCI-00536</t>
  </si>
  <si>
    <t>a3z360000009C4BAAU</t>
  </si>
  <si>
    <t>a1O36000001qZ7xEAE</t>
  </si>
  <si>
    <t>a3z360000009C4CAAU</t>
  </si>
  <si>
    <t>MCI-00214</t>
  </si>
  <si>
    <t>GP-4: Pourcentage de femmes enceintes dépistées positives à la syphilis</t>
  </si>
  <si>
    <t>a1O36000001EGIcEAO</t>
  </si>
  <si>
    <t>MCI-00215</t>
  </si>
  <si>
    <t>GP-5: Nombre de circoncisions  masculines médicales effectuées selon les normes nationales</t>
  </si>
  <si>
    <t>a1O36000001EGIdEAO</t>
  </si>
  <si>
    <t>MCI-00216</t>
  </si>
  <si>
    <t>GP-6: Pourcentage d'orphelins et d'enfants vulnérables âgés de 0 à 17 ans qui vivent dans des foyers ayant bénéficié d'une aide extérieure gratuite pour leur prise en charge, conformément aux directives nationales</t>
  </si>
  <si>
    <t>a1O36000001EGIeEAO</t>
  </si>
  <si>
    <t>MCI-00223</t>
  </si>
  <si>
    <t>KP-1c(M): Pourcentage de professionnels du sexe ayant bénéficié de programmes de prévention du VIH- paquet de services définis</t>
  </si>
  <si>
    <t>a1O36000001EGIlEAO</t>
  </si>
  <si>
    <t>MCI-00225</t>
  </si>
  <si>
    <t>KP-3c(M): Pourcentage de professionnels de sexe qui ont fait un test VIH au cours de la période de rapportage et qui connaissent les résultats</t>
  </si>
  <si>
    <t>a1O36000001EGInEAO</t>
  </si>
  <si>
    <t>MCI-00615</t>
  </si>
  <si>
    <t>KP-6c: Pourcentage de professionnels du sexe utilisant la PrEP parmi les populations de professionnels du sexe prioritaires pour la PrEP</t>
  </si>
  <si>
    <t>a1O36000001qZ9EEAU</t>
  </si>
  <si>
    <t>MCI-00226</t>
  </si>
  <si>
    <t>KP-1d(M): Pourcentage de consommateurs de drogues injectables ayant bénéficié de programmes de prévention du VIH- paquet de services définis</t>
  </si>
  <si>
    <t>a1O36000001EGIoEAO</t>
  </si>
  <si>
    <t>MCI-00228</t>
  </si>
  <si>
    <t>KP-3d(M): Pourcentage de consommateurs de drogue qui ont fait un test VIH au cours de la période de rapportage et qui connaissent les résultats</t>
  </si>
  <si>
    <t>a1O36000001EGIqEAO</t>
  </si>
  <si>
    <t>MCI-00229</t>
  </si>
  <si>
    <t>KP-4: Nombre d'aiguilles et de seringues distribuées par consommateur de drogues injectables, par an et par programme d'échange d'aiguilles et de seringues</t>
  </si>
  <si>
    <t>a1O36000001EGIrEAO</t>
  </si>
  <si>
    <t>MCI-00230</t>
  </si>
  <si>
    <t>KP-5: Pourcentage des individus suivant un traitement de substitution aux opiacés en continu depuis plus de six moins</t>
  </si>
  <si>
    <t>a1O36000001EGIsEAO</t>
  </si>
  <si>
    <t>MCI-00231</t>
  </si>
  <si>
    <t>KP-1e: Pourcentage d'autres populations vulnérables ayant bénéficié de programmes de prévention du VIH- paquet de services définis</t>
  </si>
  <si>
    <t>a1O36000001EGItEAO</t>
  </si>
  <si>
    <t>MCI-00233</t>
  </si>
  <si>
    <t>KP-3e: Pourcentage d'autre populations vulnérables qui ont fait un test VIH au cours de la période de rapportage et qui connaissent les résultats</t>
  </si>
  <si>
    <t>a1O36000001EGIvEAO</t>
  </si>
  <si>
    <t>MCI-00234</t>
  </si>
  <si>
    <t>YP-1: Pourcentage de jeunes âgés de 10 à 24 ans ayant reçu une formation sur le VIH fondée sur les compétences pratiques en milieu scolaire</t>
  </si>
  <si>
    <t>a1O36000001EGIwEAO</t>
  </si>
  <si>
    <t>MCI-00616</t>
  </si>
  <si>
    <t>YP-2: Pourcentage d'adolescentes et jeunes femmes ayant bénéficié de programmes de prévention du VIH - paquet défini de services</t>
  </si>
  <si>
    <t>a1O36000001qZ9FEAU</t>
  </si>
  <si>
    <t>Résultat du test VIH,Age</t>
  </si>
  <si>
    <t>a1O36000001qZ9GEAU</t>
  </si>
  <si>
    <t>MCI-00618</t>
  </si>
  <si>
    <t>YP-4: Pourcentage d'adolescentes et jeunes femmes qui utilisent la PrEP</t>
  </si>
  <si>
    <t>a1O36000001qZ9HEAU</t>
  </si>
  <si>
    <t>MCI-00235</t>
  </si>
  <si>
    <t>PMTCT-1: Pourcentage de femmes enceintes qui connaissent leur statut sérologique à l'égard du VIH</t>
  </si>
  <si>
    <t>a1O36000001EGIxEAO</t>
  </si>
  <si>
    <t>MCI-00636</t>
  </si>
  <si>
    <t>PMTCT-3.1: Pourcentage de nourrissons exposés au VIH ayant bénéficié d'un dépistage du VIH dans les 2 mois qui ont suivi leur naissance</t>
  </si>
  <si>
    <t>a1O36000001qZ9ZEAU</t>
  </si>
  <si>
    <t>MCI-00642</t>
  </si>
  <si>
    <t>PMTCT-2.1: Pourcentage de femmes enceintes séropositives au VIH ayant reçu des antirétroviraux durant leur grossesse</t>
  </si>
  <si>
    <t>a1O36000001qZ9fEAE</t>
  </si>
  <si>
    <t>Age | Sexe,Age,Groupe à risque cible,Sexe</t>
  </si>
  <si>
    <t>a1O36000001EGJ0EAO</t>
  </si>
  <si>
    <t>a1O36000001EGJ1EAO</t>
  </si>
  <si>
    <t>MCI-00620</t>
  </si>
  <si>
    <t>TCS-7: Pourcentage de nouveaux individus dépistés positifs au VIH, admis dans des services de soins pour le VIH</t>
  </si>
  <si>
    <t>a1O36000001qZ9JEAU</t>
  </si>
  <si>
    <t>MCI-00621</t>
  </si>
  <si>
    <t>TCS-6: Pourcentage de sites ARV qui ont connu une rupture de stock de médicaments antirétroviraux durant la période de rapportage</t>
  </si>
  <si>
    <t>a1O36000001qZ9KEAU</t>
  </si>
  <si>
    <t>a1O36000001qZ9aEAE</t>
  </si>
  <si>
    <t>Résultat du test VIH,Sexe,Age,Définition des cas</t>
  </si>
  <si>
    <t>a1O36000001EGJ5EAO</t>
  </si>
  <si>
    <t>Sexe,Résultat du test VIH,Age</t>
  </si>
  <si>
    <t>a1O36000001EGJ7EAO</t>
  </si>
  <si>
    <t>MCI-00025</t>
  </si>
  <si>
    <t>TCP-3: Pourcentage de laboratoires présentant des performances satisfaisantes d’assurance qualité externe pour la microscopie de frottis, parmi le nombre total de laboratoires effectuant des analyses par microscopie de frottis pendant la période</t>
  </si>
  <si>
    <t>a1O36000001EGFZEA4</t>
  </si>
  <si>
    <t>MCI-00026</t>
  </si>
  <si>
    <t>TCP-4: Pourcentage d'entités déclarantes (districts ou unités de gestion de base) n’ayant communiqué aucune rupture de stocks des médicaments antituberculeux de première intention au dernier jour du trimestre</t>
  </si>
  <si>
    <t>a1O36000001EGFaEAO</t>
  </si>
  <si>
    <t>MCI-00027</t>
  </si>
  <si>
    <t>TCP-5: Nombre d'enfants âgés de moins de 5 en contact avec des patients tuberculeux qui ont commencé un traitement préventif à l'isoniazide</t>
  </si>
  <si>
    <t>a1O36000001EGFbEAO</t>
  </si>
  <si>
    <t>MCI-00624</t>
  </si>
  <si>
    <t>TCP-6a: Nombre de cas de TB (toutes formes) notifiées parmi les prisonniers</t>
  </si>
  <si>
    <t>a1O36000001qZ9NEAU</t>
  </si>
  <si>
    <t>a1O36000001qZ9OEAU</t>
  </si>
  <si>
    <t>MCI-00626</t>
  </si>
  <si>
    <t>TCP-8: Pourcentage de nouveaux patients TB et  de rechutes testés avec les tests rapides recommandés par l'OMS  lors du diagnostic</t>
  </si>
  <si>
    <t>a1O36000001qZ9PEAU</t>
  </si>
  <si>
    <t>MCI-00645</t>
  </si>
  <si>
    <t>TCP-7a: Nombre de cas déclarés de tuberculose (toutes formes confondues) par les prestataires extérieurs au programme national de lutte contre la tuberculose — structures privées/non gouvernementales</t>
  </si>
  <si>
    <t>a1O36000001qZ9iEAE</t>
  </si>
  <si>
    <t>MCI-00646</t>
  </si>
  <si>
    <t>TCP-7b: Nombre de cas déclarés de tuberculose (toutes formes confondues) par les prestataires extérieurs au programme national de lutte contre la tuberculose — secteur public</t>
  </si>
  <si>
    <t>a1O36000001qZ9jEAE</t>
  </si>
  <si>
    <t>MCI-00647</t>
  </si>
  <si>
    <t>TCP-7c: Nombre de cas déclarés de tuberculose (toutes formes confondues) par les prestataires extérieurs au programme national de lutte contre la tuberculose — services communautaires</t>
  </si>
  <si>
    <t>a1O36000001qZ9kEAE</t>
  </si>
  <si>
    <t>MCI-00622</t>
  </si>
  <si>
    <t>TB/HIV-5: Pourcentage de nouveaux patients TB et de rechute enregistrés dont le statut VIH est documenté</t>
  </si>
  <si>
    <t>a1O36000001qZ9LEAU</t>
  </si>
  <si>
    <t>MCI-00623</t>
  </si>
  <si>
    <t>TB/HIV-6(M): Pourcentage de nouveaux patients  tuberculeux et de rechutes, séropositifs au VIH, sous traitement antirétroviral au cours du traitement de la tuberculose</t>
  </si>
  <si>
    <t>a1O36000001qZ9MEAU</t>
  </si>
  <si>
    <t>MCI-00643</t>
  </si>
  <si>
    <t>TB/HIV-3.1: Pourcentage de personnes vivant avec le VIH pris en charge  (y compris soins PTME) chez qui les signes de la tuberculose ont été recherchés au sein des structures de soins ou traitement du VIH</t>
  </si>
  <si>
    <t>a1O36000001qZ9gEAE</t>
  </si>
  <si>
    <t>MCI-00644</t>
  </si>
  <si>
    <t>TB/HIV-4.1: Pourcentage de personnes vivant avec le VIH nouvellement enrollées dans les soins du VIH qui ont commencé le traitement préventif de la TB</t>
  </si>
  <si>
    <t>a1O36000001qZ9hEAE</t>
  </si>
  <si>
    <t>MCI-00036</t>
  </si>
  <si>
    <t>MDR TB-1: Pourcentage de patients tuberculeux déjà traités soumis à des tests de sensibilité aux médicaments (cas bactériologiquement positifs uniquement)</t>
  </si>
  <si>
    <t>a1O36000001EGFkEAO</t>
  </si>
  <si>
    <t>a1O36000001EGFlEAO</t>
  </si>
  <si>
    <t>Schéma thérapeutique,Age,Sexe</t>
  </si>
  <si>
    <t>a1O36000001EGFmEAO</t>
  </si>
  <si>
    <t>MCI-00039</t>
  </si>
  <si>
    <t>MDR TB-4: Pourcentage de cas de tuberculose résistante à la rifampicine et/ou tuberculose multirésistante qui, ayant commencé un traitement de la tuberculose multirésistante, ont été perdus de vue pendant les six premiers mois du traitement</t>
  </si>
  <si>
    <t>a1O36000001EGFnEAO</t>
  </si>
  <si>
    <t>MCI-00040</t>
  </si>
  <si>
    <t>MDR TB-5: Pourcentage de laboratoires faisant des test de sensibilites des medicaments (DST) qui présentent des performances satisfaisantes en termes d'assurance qualité externe</t>
  </si>
  <si>
    <t>a1O36000001EGFoEAO</t>
  </si>
  <si>
    <t>MCI-00627</t>
  </si>
  <si>
    <t>MDR TB-6: Pourcentage de patients TB ayant un résultat au Test de Sensibilité des Médicaments (DST) pour au moins la rifampicine parmi le nombre total de cas declarés (nouveaux et retraitements) dans/pour la même année</t>
  </si>
  <si>
    <t>a1O36000001qZ9QEAU</t>
  </si>
  <si>
    <t>MCI-00628</t>
  </si>
  <si>
    <t>MDR TB-7: Pourcentage de cas de TB-MR confirmés testés pour leur sensibilité à toute fluoroquinolone et tout médicament de  deuxième ligne injectable</t>
  </si>
  <si>
    <t>a1O36000001qZ9REAU</t>
  </si>
  <si>
    <t>MCI-00629</t>
  </si>
  <si>
    <t>MDR TB-8: Nombre de cas de TB XDR  enrollés sous traitement</t>
  </si>
  <si>
    <t>a1O36000001qZ9SEAU</t>
  </si>
  <si>
    <t>MCI-00060</t>
  </si>
  <si>
    <t>SD-1: Nombre des établissements de santé pour 10 000 habitants</t>
  </si>
  <si>
    <t>a1O36000001EGG8EAO</t>
  </si>
  <si>
    <t>MCI-00634</t>
  </si>
  <si>
    <t>SD-3: Nombre de visites aux services de consultations par personne par an</t>
  </si>
  <si>
    <t>a1O36000001qZ9XEAU</t>
  </si>
  <si>
    <t>MCI-00062</t>
  </si>
  <si>
    <t>HW-1: Nombre d'agents de santé pour 10 000 habitants (veuillez également communiquer les informations relatives aux agents de santé communautaires, le cas échéant)</t>
  </si>
  <si>
    <t>a1O36000001EGGAEA4</t>
  </si>
  <si>
    <t>MCI-00063</t>
  </si>
  <si>
    <t>HW-2: Répartition des agents de santé</t>
  </si>
  <si>
    <t>a1O36000001EGGBEA4</t>
  </si>
  <si>
    <t>MCI-00064</t>
  </si>
  <si>
    <t>HW-3: Nombre d'agents de santé nouvellement recrutés dans des établissements de soins de santé primaires au cours des 12 derniers mois, exprimé en pourcentage de recrutements prévus</t>
  </si>
  <si>
    <t>a1O36000001EGGCEA4</t>
  </si>
  <si>
    <t>MCI-00065</t>
  </si>
  <si>
    <t>HW-4: Taux annuel de maintien des prestataires de services dans les établissements de soins de santé primaires</t>
  </si>
  <si>
    <t>a1O36000001EGGDEA4</t>
  </si>
  <si>
    <t>MCI-00633</t>
  </si>
  <si>
    <t>HW-5: Nombre d'etudiants diplômés par des institutions de formation du personnel de santé pour 1000 habitants pendant la dernière année académique</t>
  </si>
  <si>
    <t>a1O36000001qZ9WEAU</t>
  </si>
  <si>
    <t>MCI-00631</t>
  </si>
  <si>
    <t>PSM-2: Pourcentage des formations sanitaires disposant d’un stock de médicaments essentiels et d’autres produits médicaux essentiels</t>
  </si>
  <si>
    <t>a1O36000001qZ9UEAU</t>
  </si>
  <si>
    <t>MCI-00632</t>
  </si>
  <si>
    <t>PSM-3: Pourcentage de formations sanitaires offrant des services de diagnostic avec des produits traceurs le jour de l’évaluation</t>
  </si>
  <si>
    <t>a1O36000001qZ9VEAU</t>
  </si>
  <si>
    <t>MCI-00067</t>
  </si>
  <si>
    <t>HF-1: Dépenses publiques allouées à la santé, en pourcentage des dépenses publiques globales</t>
  </si>
  <si>
    <t>a1O36000001EGGFEA4</t>
  </si>
  <si>
    <t>MCI-00068</t>
  </si>
  <si>
    <t>M&amp;E-1: Pourcentage d’entités déclarantes présentant leurs rapports dans les délais selon les directives nationales</t>
  </si>
  <si>
    <t>a1O36000001EGGGEA4</t>
  </si>
  <si>
    <t>MCI-00069</t>
  </si>
  <si>
    <t>M&amp;E-2: Proportion de rapports reçus des formations sanitaires  par rapport aux rapports attendus attendus au cours de la période de rapportage</t>
  </si>
  <si>
    <t>a1O36000001EGGHEA4</t>
  </si>
  <si>
    <t>MCI-00070</t>
  </si>
  <si>
    <t>M&amp;E-3: Pourcentage de décès enregistrés (dans les registres d’état civil, dans les systèmes d’enregistrement par échantillons, par les hôpitaux, dans les systèmes communautaires) sur le total des décès estimés pour la même période et région géographique</t>
  </si>
  <si>
    <t>a1O36000001EGGIEA4</t>
  </si>
  <si>
    <t>MCI-00614</t>
  </si>
  <si>
    <t>KP-6b: Pourcentage de personnes transgenres utilisant la PrEP parmi les populations transgenres prioritaires pour la PrEP</t>
  </si>
  <si>
    <t>a1O36000001qZ9DEAU</t>
  </si>
  <si>
    <t>MCI-00640</t>
  </si>
  <si>
    <t>KP-1b(M): Pourcentage de transgenres ayant bénéficié de programmes de prévention du VIH (paquet de services définis)</t>
  </si>
  <si>
    <t>a1O36000001qZ9dEAE</t>
  </si>
  <si>
    <t>MCI-00641</t>
  </si>
  <si>
    <t>KP-3b(M): Pourcentage de transgenres ayant subi un test VIH au cours de la période de communication de l'information et connaissant le résultat du test</t>
  </si>
  <si>
    <t>a1O36000001qZ9eEAE</t>
  </si>
  <si>
    <t>Résultat du test VIH,Sexe</t>
  </si>
  <si>
    <t>a1O36000001qZ9IEAU</t>
  </si>
  <si>
    <t>MCI-00613</t>
  </si>
  <si>
    <t>KP-6a: Pourcentage d'hommes ayant des rapports sexuels avec des hommes (HSH) utilisant la PrEP parmi les populations HSH prioritaires pour la PrEP</t>
  </si>
  <si>
    <t>a1O36000001qZ9CEAU</t>
  </si>
  <si>
    <t>MCI-00638</t>
  </si>
  <si>
    <t>KP-1a(M): Pourcentage d'hommes ayant des rapports sexuels avec des hommes qui ont bénéficié de programmes de prévention du VIH (paquet de services définis)</t>
  </si>
  <si>
    <t>a1O36000001qZ9bEAE</t>
  </si>
  <si>
    <t>MCI-00639</t>
  </si>
  <si>
    <t>KP-3a(M): Nombre et pourcentage d'hommes ayant des rapports sexuels avec des hommes qui ont fait un test VIH et connaissent les résultats</t>
  </si>
  <si>
    <t>a1O36000001qZ9cEAE</t>
  </si>
  <si>
    <t>MCI-00072</t>
  </si>
  <si>
    <t>Changement de comportement dans le cadre des programmes destinés à la population générale</t>
  </si>
  <si>
    <t>a1O36000001EGGKEA4</t>
  </si>
  <si>
    <t>MCI-00078</t>
  </si>
  <si>
    <t>Paquet d'interventions pour les orphelins et les enfants vulnérables (OEV)</t>
  </si>
  <si>
    <t>a1O36000001EGGQEA4</t>
  </si>
  <si>
    <t>MCI-00079</t>
  </si>
  <si>
    <t>Programmes de prévention et de traitement de la violence basée sur le genre pour la population générale</t>
  </si>
  <si>
    <t>a1O36000001EGGREA4</t>
  </si>
  <si>
    <t>MCI-00080</t>
  </si>
  <si>
    <t>Autres interventions réalisées auprès de la population générale</t>
  </si>
  <si>
    <t>a1O36000001EGGSEA4</t>
  </si>
  <si>
    <t>MCI-00073</t>
  </si>
  <si>
    <t>Préservatifs dans le cadre des programmes destinés à la population générale</t>
  </si>
  <si>
    <t>a1O36000001EGGLEA4</t>
  </si>
  <si>
    <t>MCI-00074</t>
  </si>
  <si>
    <t>Circoncision masculine</t>
  </si>
  <si>
    <t>a1O36000001EGGMEA4</t>
  </si>
  <si>
    <t>MCI-00076</t>
  </si>
  <si>
    <t>Diagnostic et traitement des IST et autres services liés à la santé sexuelle pour la population générale</t>
  </si>
  <si>
    <t>a1O36000001EGGOEA4</t>
  </si>
  <si>
    <t>MCI-00537</t>
  </si>
  <si>
    <t>Liens entre les programmes de lutte contre le VIH, et la santé reproductive maternelle, néonatale et infantile</t>
  </si>
  <si>
    <t>a1O36000001qZ7yEAE</t>
  </si>
  <si>
    <t>MCI-00087</t>
  </si>
  <si>
    <t>Interventions pour le changement de comportement ciblant les professionnels du sexe</t>
  </si>
  <si>
    <t>a1O36000001EGGZEA4</t>
  </si>
  <si>
    <t>MCI-00088</t>
  </si>
  <si>
    <t>Interventions relatives aux préservatifs et aux lubrifiants pour les professionnels du sexe</t>
  </si>
  <si>
    <t>a1O36000001EGGaEAO</t>
  </si>
  <si>
    <t>MCI-00089</t>
  </si>
  <si>
    <t>Services de dépistage du VIH destinés aux professionnels du sexe</t>
  </si>
  <si>
    <t>a1O36000001EGGbEAO</t>
  </si>
  <si>
    <t>MCI-00090</t>
  </si>
  <si>
    <t>Diagnostic et traitement des IST et autres services liés à la santé sexuelle et reproductive pour les professionnels du sexe</t>
  </si>
  <si>
    <t>a1O36000001EGGcEAO</t>
  </si>
  <si>
    <t>MCI-00091</t>
  </si>
  <si>
    <t>Interventions de réduction des risques parmi les professionnels du sexe consommateurs de drogues injectables</t>
  </si>
  <si>
    <t>a1O36000001EGGdEAO</t>
  </si>
  <si>
    <t>MCI-00092</t>
  </si>
  <si>
    <t>Autres interventions ciblant les professionnels du sexe et leurs clients</t>
  </si>
  <si>
    <t>a1O36000001EGGeEAO</t>
  </si>
  <si>
    <t>MCI-00543</t>
  </si>
  <si>
    <t>Autonomisation communautaire parmi les professionnels du sexe</t>
  </si>
  <si>
    <t>a1O36000001qZ84EAE</t>
  </si>
  <si>
    <t>MCI-00544</t>
  </si>
  <si>
    <t>Lutte contre la stigmatisation, la discrimination et la violence contre les professionnels du sexe</t>
  </si>
  <si>
    <t>a1O36000001qZ85EAE</t>
  </si>
  <si>
    <t>MCI-00545</t>
  </si>
  <si>
    <t>Prophylaxie préexposition (PrEP) pour les professionnels de sexe</t>
  </si>
  <si>
    <t>a1O36000001qZ86EAE</t>
  </si>
  <si>
    <t>MCI-00546</t>
  </si>
  <si>
    <t>Prévention et gestion des co-infections et des comorbidités pour les professionnels de sexe</t>
  </si>
  <si>
    <t>a1O36000001qZ87EAE</t>
  </si>
  <si>
    <t>MCI-00547</t>
  </si>
  <si>
    <t>Interventions destinées aux jeunes ayant des rapports sexuels payants</t>
  </si>
  <si>
    <t>a1O36000001qZ88EAE</t>
  </si>
  <si>
    <t>MCI-00093</t>
  </si>
  <si>
    <t>Interventions pour le changement de comportement ciblant les consommateurs de drogues injectables</t>
  </si>
  <si>
    <t>a1O36000001EGGfEAO</t>
  </si>
  <si>
    <t>MCI-00094</t>
  </si>
  <si>
    <t>Interventions relatives aux préservatifs et aux lubrifiants pour les consommateurs de drogues injectables</t>
  </si>
  <si>
    <t>a1O36000001EGGgEAO</t>
  </si>
  <si>
    <t>MCI-00095</t>
  </si>
  <si>
    <t>Services de dépistage du VIH destinés aux consommateurs de drogues injectables</t>
  </si>
  <si>
    <t>a1O36000001EGGhEAO</t>
  </si>
  <si>
    <t>MCI-00096</t>
  </si>
  <si>
    <t>Diagnostic et traitement des infections sexuellement transmissibles et autres services liés à la santé sexuelle dans le cadre des programmes destinés aux consommateurs de drogues injectables</t>
  </si>
  <si>
    <t>a1O36000001EGGiEAO</t>
  </si>
  <si>
    <t>MCI-00097</t>
  </si>
  <si>
    <t>Interventions liés aux aiguilles et aux seringues destinés aux consommateurs de drogues injectables et à leurs partenaires</t>
  </si>
  <si>
    <t>a1O36000001EGGjEAO</t>
  </si>
  <si>
    <t>MCI-00098</t>
  </si>
  <si>
    <t>Traitements de substitution aux opiacés et autres traitements de la dépendance pour les consommateurs de drogues injectables</t>
  </si>
  <si>
    <t>a1O36000001EGGkEAO</t>
  </si>
  <si>
    <t>MCI-00099</t>
  </si>
  <si>
    <t>Prévention et gestion des co-infections et des comorbidités pour les consommateurs de drogues injectables</t>
  </si>
  <si>
    <t>a1O36000001EGGlEAO</t>
  </si>
  <si>
    <t>MCI-00100</t>
  </si>
  <si>
    <t>Autres interventions ciblant les consommateurs de drogues injectables et de leurs partenaires</t>
  </si>
  <si>
    <t>a1O36000001EGGmEAO</t>
  </si>
  <si>
    <t>MCI-00548</t>
  </si>
  <si>
    <t>Autonomisation communautaire parmi les consommateurs de drogues injectables</t>
  </si>
  <si>
    <t>a1O36000001qZ89EAE</t>
  </si>
  <si>
    <t>MCI-00549</t>
  </si>
  <si>
    <t>Lutte contre la stigmatisation, la discrimination et la violence contre les consommateurs de drogues injectables</t>
  </si>
  <si>
    <t>a1O36000001qZ8AEAU</t>
  </si>
  <si>
    <t>MCI-00550</t>
  </si>
  <si>
    <t>Prévention et gestion des overdoses</t>
  </si>
  <si>
    <t>a1O36000001qZ8BEAU</t>
  </si>
  <si>
    <t>MCI-00551</t>
  </si>
  <si>
    <t>Interventions destinées aux jeunes consommateurs de drogues injectables</t>
  </si>
  <si>
    <t>a1O36000001qZ8CEAU</t>
  </si>
  <si>
    <t>MCI-00101</t>
  </si>
  <si>
    <t>Interventions pour le changement de comportement parmi les autres populations vulnérables</t>
  </si>
  <si>
    <t>a1O36000001EGGnEAO</t>
  </si>
  <si>
    <t>MCI-00102</t>
  </si>
  <si>
    <t>Préservatifs féminins et masculins pour les autres populations vulnérables</t>
  </si>
  <si>
    <t>a1O36000001EGGoEAO</t>
  </si>
  <si>
    <t>MCI-00103</t>
  </si>
  <si>
    <t>Services de dépistage du VIH destinés aux autres populations vulnérables</t>
  </si>
  <si>
    <t>a1O36000001EGGpEAO</t>
  </si>
  <si>
    <t>MCI-00104</t>
  </si>
  <si>
    <t>Diagnostic et traitement des IST et autres services liés à la santé sexuelle pour les autres populations vulnérables</t>
  </si>
  <si>
    <t>a1O36000001EGGqEAO</t>
  </si>
  <si>
    <t>MCI-00105</t>
  </si>
  <si>
    <t>Autres interventions ciblant les autres populations vulnérables</t>
  </si>
  <si>
    <t>a1O36000001EGGrEAO</t>
  </si>
  <si>
    <t>MCI-00106</t>
  </si>
  <si>
    <t>Changement de comportement dans le cadre des programmes destinés aux jeunes et aux adolescents</t>
  </si>
  <si>
    <t>a1O36000001EGGsEAO</t>
  </si>
  <si>
    <t>MCI-00107</t>
  </si>
  <si>
    <t>Préservatifs féminins et masculins pour les adolescents et les jeunes, scolarisés ou non</t>
  </si>
  <si>
    <t>a1O36000001EGGtEAO</t>
  </si>
  <si>
    <t>MCI-00108</t>
  </si>
  <si>
    <t>Services de dépistage du VIH destinés aux adolescents et aux jeunes, scolarisés ou non</t>
  </si>
  <si>
    <t>a1O36000001EGGuEAO</t>
  </si>
  <si>
    <t>MCI-00109</t>
  </si>
  <si>
    <t>Liens entre les programmes de lutte contre le VIH, les programmes pour la de santé reproductive, maternelle, néonatale et infantile et les programmes de lutte contre la tuberculose, pour les filles, adolescentes et jeunes femmes</t>
  </si>
  <si>
    <t>a1O36000001EGGvEAO</t>
  </si>
  <si>
    <t>MCI-00111</t>
  </si>
  <si>
    <t>Autres interventions ciblant les jeunes et les adolescents</t>
  </si>
  <si>
    <t>a1O36000001EGGxEAO</t>
  </si>
  <si>
    <t>MCI-00573</t>
  </si>
  <si>
    <t>Interventions de prévention et de traitement de la violence basée sur le genre pour les adolescents et les jeunes</t>
  </si>
  <si>
    <t>a1O36000001qZ8YEAU</t>
  </si>
  <si>
    <t>MCI-00574</t>
  </si>
  <si>
    <t>Prophylaxie préexposition (PrEP) par voie orale pour les adolescents et les jeunes</t>
  </si>
  <si>
    <t>a1O36000001qZ8ZEAU</t>
  </si>
  <si>
    <t>MCI-00575</t>
  </si>
  <si>
    <t>Mobilisation communautaire et changement des normes</t>
  </si>
  <si>
    <t>a1O36000001qZ8aEAE</t>
  </si>
  <si>
    <t>MCI-00576</t>
  </si>
  <si>
    <t>Lutte contre la stigmatisation, la discrimination et les obstacles juridiques à l'accès aux soins pour les adolescents et les jeunes</t>
  </si>
  <si>
    <t>a1O36000001qZ8bEAE</t>
  </si>
  <si>
    <t>MCI-00577</t>
  </si>
  <si>
    <t>Approches socio-économiques</t>
  </si>
  <si>
    <t>a1O36000001qZ8cEAE</t>
  </si>
  <si>
    <t>MCI-00578</t>
  </si>
  <si>
    <t>Maintien des filles à l'école</t>
  </si>
  <si>
    <t>a1O36000001qZ8dEAE</t>
  </si>
  <si>
    <t>MCI-00112</t>
  </si>
  <si>
    <t>Volet 1 : prévention primaire de l'infection au VIH chez les femmes en âge de procréer</t>
  </si>
  <si>
    <t>a1O36000001EGGyEAO</t>
  </si>
  <si>
    <t>MCI-00113</t>
  </si>
  <si>
    <t>Volet 2 : prévention des grossesses non désirées chez les femmes vivant avec le VIH</t>
  </si>
  <si>
    <t>a1O36000001EGGzEAO</t>
  </si>
  <si>
    <t>MCI-00114</t>
  </si>
  <si>
    <t>Volet 3 : prévention de la transmission verticale du VIH</t>
  </si>
  <si>
    <t>a1O36000001EGH0EAO</t>
  </si>
  <si>
    <t>MCI-00115</t>
  </si>
  <si>
    <t>Volet 4 : traitement, soins et appuis pour les mères vivant avec le VIH, ainsi que leurs enfants et familles</t>
  </si>
  <si>
    <t>a1O36000001EGH1EAO</t>
  </si>
  <si>
    <t>MCI-00116</t>
  </si>
  <si>
    <t>Autres interventions de prévention de la transmission de la mère à l'enfant</t>
  </si>
  <si>
    <t>a1O36000001EGH2EAO</t>
  </si>
  <si>
    <t>MCI-00121</t>
  </si>
  <si>
    <t>Prévention, diagnostic et traitement des infections opportunistes</t>
  </si>
  <si>
    <t>a1O36000001EGH7EAO</t>
  </si>
  <si>
    <t>MCI-00122</t>
  </si>
  <si>
    <t>Conseil et soutien psycho-social</t>
  </si>
  <si>
    <t>a1O36000001EGH8EAO</t>
  </si>
  <si>
    <t>MCI-00125</t>
  </si>
  <si>
    <t>Autres interventions réalisées dans le cadre du traitement</t>
  </si>
  <si>
    <t>a1O36000001EGHBEA4</t>
  </si>
  <si>
    <t>MCI-00117</t>
  </si>
  <si>
    <t>Prise en charge du VIH</t>
  </si>
  <si>
    <t>a1O36000001EGH3EAO</t>
  </si>
  <si>
    <t>MCI-00118</t>
  </si>
  <si>
    <t>Prestation de services différenciées pour les traitements antirétroviraux</t>
  </si>
  <si>
    <t>a1O36000001EGH4EAO</t>
  </si>
  <si>
    <t>MCI-00119</t>
  </si>
  <si>
    <t>Suivi du traitement - Surveillance de la pharmacorésistance</t>
  </si>
  <si>
    <t>a1O36000001EGH5EAO</t>
  </si>
  <si>
    <t>MCI-00120</t>
  </si>
  <si>
    <t>Observance du traitement</t>
  </si>
  <si>
    <t>a1O36000001EGH6EAO</t>
  </si>
  <si>
    <t>MCI-00580</t>
  </si>
  <si>
    <t>Suivi du traitement - Charge virale</t>
  </si>
  <si>
    <t>a1O36000001qZ8fEAE</t>
  </si>
  <si>
    <t>MCI-00126</t>
  </si>
  <si>
    <t>Dépistage et diagnostic des maladies</t>
  </si>
  <si>
    <t>a1O36000001EGHCEA4</t>
  </si>
  <si>
    <t>MCI-00127</t>
  </si>
  <si>
    <t>Traitement</t>
  </si>
  <si>
    <t>a1O36000001EGHDEA4</t>
  </si>
  <si>
    <t>MCI-00128</t>
  </si>
  <si>
    <t>Prévention</t>
  </si>
  <si>
    <t>a1O36000001EGHEEA4</t>
  </si>
  <si>
    <t>MCI-00129</t>
  </si>
  <si>
    <t>Implication de tous les prestataires de soins (prise en charge et prevention de la TB)</t>
  </si>
  <si>
    <t>a1O36000001EGHFEA4</t>
  </si>
  <si>
    <t>MCI-00130</t>
  </si>
  <si>
    <t>Prise en charge communautaire de la tuberculose</t>
  </si>
  <si>
    <t>a1O36000001EGHGEA4</t>
  </si>
  <si>
    <t>MCI-00131</t>
  </si>
  <si>
    <t>Populations clés (prise en charge et prevention de la TB) - autres</t>
  </si>
  <si>
    <t>a1O36000001EGHHEA4</t>
  </si>
  <si>
    <t>MCI-00132</t>
  </si>
  <si>
    <t>Activités concertées avec d'autres programmes et secteurs (prise en charge et prevention de la TB)</t>
  </si>
  <si>
    <t>a1O36000001EGHIEA4</t>
  </si>
  <si>
    <t>MCI-00133</t>
  </si>
  <si>
    <t>Autres interventions relatives a la prise en charge et prevention de la TB</t>
  </si>
  <si>
    <t>a1O36000001EGHJEA4</t>
  </si>
  <si>
    <t>MCI-00590</t>
  </si>
  <si>
    <t>Populations clés (prise en charge et prevention de la TB) - prisonniers</t>
  </si>
  <si>
    <t>a1O36000001qZ8pEAE</t>
  </si>
  <si>
    <t>MCI-00591</t>
  </si>
  <si>
    <t>Suppression des obstacles liés aux droits humains et au genre qui entravent l'accès aux services de prévention et de prise en charge de la tuberculose</t>
  </si>
  <si>
    <t>a1O36000001qZ8qEAE</t>
  </si>
  <si>
    <t>MCI-00134</t>
  </si>
  <si>
    <t>Interventions conjointes de lutte contre la tuberculose et le VIH</t>
  </si>
  <si>
    <t>a1O36000001EGHKEA4</t>
  </si>
  <si>
    <t>MCI-00135</t>
  </si>
  <si>
    <t>Implication de tous les prestataires de soins (TB/VIH)</t>
  </si>
  <si>
    <t>a1O36000001EGHLEA4</t>
  </si>
  <si>
    <t>MCI-00136</t>
  </si>
  <si>
    <t>Prise en charge communautaire de la coinfection TB/VIH</t>
  </si>
  <si>
    <t>a1O36000001EGHMEA4</t>
  </si>
  <si>
    <t>MCI-00137</t>
  </si>
  <si>
    <t>Populations clés (TB/VIH) - autres</t>
  </si>
  <si>
    <t>a1O36000001EGHNEA4</t>
  </si>
  <si>
    <t>MCI-00138</t>
  </si>
  <si>
    <t>Activités conjointes avec d’autres programmes et secteurs (TB/VIH)</t>
  </si>
  <si>
    <t>a1O36000001EGHOEA4</t>
  </si>
  <si>
    <t>MCI-00139</t>
  </si>
  <si>
    <t>Autres interventions relatives a la coinfection TB/VIH</t>
  </si>
  <si>
    <t>a1O36000001EGHPEA4</t>
  </si>
  <si>
    <t>MCI-00581</t>
  </si>
  <si>
    <t>Populations clés (TB/VIH) - prisonniers ou personnes se trouvant dans d'autres lieux fermés</t>
  </si>
  <si>
    <t>a1O36000001qZ8gEAE</t>
  </si>
  <si>
    <t>MCI-00582</t>
  </si>
  <si>
    <t>Suppression des obstacles liés aux droits humains et au genre qui entravent les programmes conjoints de lutte contre la tuberculose/le VIH</t>
  </si>
  <si>
    <t>a1O36000001qZ8hEAE</t>
  </si>
  <si>
    <t>MCI-00142</t>
  </si>
  <si>
    <t>Prévention de la tuberculose multirésistante</t>
  </si>
  <si>
    <t>a1O36000001EGHSEA4</t>
  </si>
  <si>
    <t>MCI-00143</t>
  </si>
  <si>
    <t>Implication de tous les prestataires de soins (TB-MR)</t>
  </si>
  <si>
    <t>a1O36000001EGHTEA4</t>
  </si>
  <si>
    <t>MCI-00144</t>
  </si>
  <si>
    <t>Prise en charge communautaire de la TB-MR</t>
  </si>
  <si>
    <t>a1O36000001EGHUEA4</t>
  </si>
  <si>
    <t>MCI-00145</t>
  </si>
  <si>
    <t>Populations clés (TB-MR) - autres</t>
  </si>
  <si>
    <t>a1O36000001EGHVEA4</t>
  </si>
  <si>
    <t>MCI-00146</t>
  </si>
  <si>
    <t>Activités concertées avec d'autres secteurs (TB-MR)</t>
  </si>
  <si>
    <t>a1O36000001EGHWEA4</t>
  </si>
  <si>
    <t>MCI-00147</t>
  </si>
  <si>
    <t>Autres interventions relatives a la TB-MR</t>
  </si>
  <si>
    <t>a1O36000001EGHXEA4</t>
  </si>
  <si>
    <t>MCI-00140</t>
  </si>
  <si>
    <t>Détection et diagnostic des maladies : tuberculose multirésistante</t>
  </si>
  <si>
    <t>a1O36000001EGHQEA4</t>
  </si>
  <si>
    <t>MCI-00141</t>
  </si>
  <si>
    <t>Traitement : tuberculose multirésistante</t>
  </si>
  <si>
    <t>a1O36000001EGHREA4</t>
  </si>
  <si>
    <t>MCI-00592</t>
  </si>
  <si>
    <t>Populations clés (TB-MR) - prisoniers</t>
  </si>
  <si>
    <t>a1O36000001qZ8rEAE</t>
  </si>
  <si>
    <t>MCI-00593</t>
  </si>
  <si>
    <t>Suppression des obstacles liés aux droits humains et au genre qui entravent les programmes de TB-MR</t>
  </si>
  <si>
    <t>a1O36000001qZ8sEAE</t>
  </si>
  <si>
    <t>MCI-00170</t>
  </si>
  <si>
    <t>Organisation des services et gestion des établissements</t>
  </si>
  <si>
    <t>a1O36000001EGHuEAO</t>
  </si>
  <si>
    <t>MCI-00171</t>
  </si>
  <si>
    <t>Réseaux de laboratoires pour la prévention, le contrôle, la prise en charge et la surveillance des maladies</t>
  </si>
  <si>
    <t>a1O36000001EGHvEAO</t>
  </si>
  <si>
    <t>MCI-00172</t>
  </si>
  <si>
    <t>Amélioration de l'infrastructure de prestation de services</t>
  </si>
  <si>
    <t>a1O36000001EGHwEAO</t>
  </si>
  <si>
    <t>MCI-00173</t>
  </si>
  <si>
    <t>Autres interventions relatives a la prestation de services</t>
  </si>
  <si>
    <t>a1O36000001EGHxEAO</t>
  </si>
  <si>
    <t>MCI-00601</t>
  </si>
  <si>
    <t>Environnement politique et programmatique favorable</t>
  </si>
  <si>
    <t>a1O36000001qZ90EAE</t>
  </si>
  <si>
    <t>MCI-00602</t>
  </si>
  <si>
    <t>Dispositifs de retour d'information à l'initiative des prestataires</t>
  </si>
  <si>
    <t>a1O36000001qZ91EAE</t>
  </si>
  <si>
    <t>MCI-00177</t>
  </si>
  <si>
    <t>Autres interventions relatives aux effectifs du secteur de sante y compris au niveau communautaire</t>
  </si>
  <si>
    <t>a1O36000001EGI1EAO</t>
  </si>
  <si>
    <t>MCI-00174</t>
  </si>
  <si>
    <t>Renforcement des capacités des prestataires de santé, y compris au niveau communautaire</t>
  </si>
  <si>
    <t>a1O36000001EGHyEAO</t>
  </si>
  <si>
    <t>MCI-00175</t>
  </si>
  <si>
    <t>Rétention et renforcement des effectifs du secteur de la santé, y compris des agents de santé communautaires</t>
  </si>
  <si>
    <t>a1O36000001EGHzEAO</t>
  </si>
  <si>
    <t>MCI-00178</t>
  </si>
  <si>
    <t>Elaboration et mise en œuvre d'un plan national chiffré relatif à la chaîne d'approvisionnement</t>
  </si>
  <si>
    <t>a1O36000001EGI2EAO</t>
  </si>
  <si>
    <t>MCI-00179</t>
  </si>
  <si>
    <t>Infrastructure de la chaîne d'approvisionnement et élaboration d'outils</t>
  </si>
  <si>
    <t>a1O36000001EGI3EAO</t>
  </si>
  <si>
    <t>MCI-00180</t>
  </si>
  <si>
    <t>Autres interventions relatives aux achats et a la chaine d'approvisionnement</t>
  </si>
  <si>
    <t>a1O36000001EGI4EAO</t>
  </si>
  <si>
    <t>MCI-00598</t>
  </si>
  <si>
    <t>Stratégie d'achat</t>
  </si>
  <si>
    <t>a1O36000001qZ8xEAE</t>
  </si>
  <si>
    <t>MCI-00599</t>
  </si>
  <si>
    <t>Processus nationaux de sélection, d'homologation et de suivi de la qualité des produits</t>
  </si>
  <si>
    <t>a1O36000001qZ8yEAE</t>
  </si>
  <si>
    <t>MCI-00187</t>
  </si>
  <si>
    <t>Renforcement de la gestion des finances publiques</t>
  </si>
  <si>
    <t>a1O36000001EGIBEA4</t>
  </si>
  <si>
    <t>MCI-00188</t>
  </si>
  <si>
    <t>Autres interventions relatives a la gestion financiere</t>
  </si>
  <si>
    <t>a1O36000001EGICEA4</t>
  </si>
  <si>
    <t>MCI-00603</t>
  </si>
  <si>
    <t>Amélioration de la gestion des finances courantes (hors dépenses publiques)</t>
  </si>
  <si>
    <t>a1O36000001qZ92EAE</t>
  </si>
  <si>
    <t>MCI-00195</t>
  </si>
  <si>
    <t>Suivi au niveau communautaire</t>
  </si>
  <si>
    <t>a1O36000001EGIJEA4</t>
  </si>
  <si>
    <t>MCI-00196</t>
  </si>
  <si>
    <t>Plaidoyer communautaire</t>
  </si>
  <si>
    <t>a1O36000001EGIKEA4</t>
  </si>
  <si>
    <t>MCI-00197</t>
  </si>
  <si>
    <t>Mobilisation sociale, renforcement des liens communautaires, de la collaboration et de la coordination</t>
  </si>
  <si>
    <t>a1O36000001EGILEA4</t>
  </si>
  <si>
    <t>MCI-00198</t>
  </si>
  <si>
    <t>Renforcement des capacités institutionnelles, de planification et de direction</t>
  </si>
  <si>
    <t>a1O36000001EGIMEA4</t>
  </si>
  <si>
    <t>MCI-00199</t>
  </si>
  <si>
    <t>Autres inteventions relatives ax reponses et systemes communautaires</t>
  </si>
  <si>
    <t>a1O36000001EGINEA4</t>
  </si>
  <si>
    <t>MCI-00200</t>
  </si>
  <si>
    <t>Rapportage des données de routine</t>
  </si>
  <si>
    <t>a1O36000001EGIOEA4</t>
  </si>
  <si>
    <t>MCI-00201</t>
  </si>
  <si>
    <t>Analyse, revues et transparence</t>
  </si>
  <si>
    <t>a1O36000001EGIPEA4</t>
  </si>
  <si>
    <t>MCI-00202</t>
  </si>
  <si>
    <t>Enquête</t>
  </si>
  <si>
    <t>a1O36000001EGIQEA4</t>
  </si>
  <si>
    <t>MCI-00203</t>
  </si>
  <si>
    <t>Sources de données administratives et financières</t>
  </si>
  <si>
    <t>a1O36000001EGIREA4</t>
  </si>
  <si>
    <t>MCI-00204</t>
  </si>
  <si>
    <t>Système d'enregistrement de l'état civil</t>
  </si>
  <si>
    <t>a1O36000001EGISEA4</t>
  </si>
  <si>
    <t>MCI-00205</t>
  </si>
  <si>
    <t>Autres interventions relatives aux systemes d'informations sanitaires et S&amp;E</t>
  </si>
  <si>
    <t>a1O36000001EGITEA4</t>
  </si>
  <si>
    <t>MCI-00600</t>
  </si>
  <si>
    <t>Qualité du programme et des données</t>
  </si>
  <si>
    <t>a1O36000001qZ8zEAE</t>
  </si>
  <si>
    <t>MCI-00206</t>
  </si>
  <si>
    <t>Politiques, planification, coordination et gestion des programmes nationaux de lutte contre les maladies</t>
  </si>
  <si>
    <t>a1O36000001EGIUEA4</t>
  </si>
  <si>
    <t>MCI-00207</t>
  </si>
  <si>
    <t>Gestion des subventions</t>
  </si>
  <si>
    <t>a1O36000001EGIVEA4</t>
  </si>
  <si>
    <t>MCI-00209</t>
  </si>
  <si>
    <t>Autre(s) intervention(s) de gestion de programme</t>
  </si>
  <si>
    <t>a1O36000001EGIXEA4</t>
  </si>
  <si>
    <t>MCI-00210</t>
  </si>
  <si>
    <t>a1O36000001EGIYEA4</t>
  </si>
  <si>
    <t>MCI-00552</t>
  </si>
  <si>
    <t>Autonomisation communautaires parmi les personnes transgenres</t>
  </si>
  <si>
    <t>a1O36000001qZ8DEAU</t>
  </si>
  <si>
    <t>MCI-00553</t>
  </si>
  <si>
    <t>Lutte contre la stigmatisation, la discrimination et la violence contre les personnes transgenres</t>
  </si>
  <si>
    <t>a1O36000001qZ8EEAU</t>
  </si>
  <si>
    <t>MCI-00554</t>
  </si>
  <si>
    <t>Interventions pour le changement de comportement parmi les personnes transgenres</t>
  </si>
  <si>
    <t>a1O36000001qZ8FEAU</t>
  </si>
  <si>
    <t>MCI-00555</t>
  </si>
  <si>
    <t>Programmes relatifs aux préservatifs et aux lubrifiants pour les personnes transgenres</t>
  </si>
  <si>
    <t>a1O36000001qZ8GEAU</t>
  </si>
  <si>
    <t>MCI-00556</t>
  </si>
  <si>
    <t>Prophylaxie préexposition et autres interventions biomédicales pour les personnes transgenres</t>
  </si>
  <si>
    <t>a1O36000001qZ8HEAU</t>
  </si>
  <si>
    <t>MCI-00557</t>
  </si>
  <si>
    <t>Interventions de réduction des risques liés à la consommation de drogues pour les personnes transgenres</t>
  </si>
  <si>
    <t>a1O36000001qZ8IEAU</t>
  </si>
  <si>
    <t>MCI-00558</t>
  </si>
  <si>
    <t>Services de dépistage du VIH destinés aux personnes transgenres</t>
  </si>
  <si>
    <t>a1O36000001qZ8JEAU</t>
  </si>
  <si>
    <t>MCI-00559</t>
  </si>
  <si>
    <t>Diagnostic et traitement des IST et services liés à la santé sexuelle pour les personnes transgenres</t>
  </si>
  <si>
    <t>a1O36000001qZ8KEAU</t>
  </si>
  <si>
    <t>MCI-00560</t>
  </si>
  <si>
    <t>Prévention et gestion des co-infections et des comorbidités pour les personnes transgenres</t>
  </si>
  <si>
    <t>a1O36000001qZ8LEAU</t>
  </si>
  <si>
    <t>MCI-00561</t>
  </si>
  <si>
    <t>Interventions destinées aux jeunes transgenres</t>
  </si>
  <si>
    <t>a1O36000001qZ8MEAU</t>
  </si>
  <si>
    <t>MCI-00562</t>
  </si>
  <si>
    <t>Autres interventions ciblant les personnes transgenres</t>
  </si>
  <si>
    <t>a1O36000001qZ8NEAU</t>
  </si>
  <si>
    <t>MCI-00565</t>
  </si>
  <si>
    <t>Interventions pour le changement de comportement parmi les personnes en détention ou se trouvant dans d'autres lieux fermés</t>
  </si>
  <si>
    <t>a1O36000001qZ8QEAU</t>
  </si>
  <si>
    <t>MCI-00566</t>
  </si>
  <si>
    <t>Programmes relatifs aux préservatifs et aux lubrifiants pour les personnes en détention ou se trouvant dans d'autres lieux fermés</t>
  </si>
  <si>
    <t>a1O36000001qZ8REAU</t>
  </si>
  <si>
    <t>MCI-00567</t>
  </si>
  <si>
    <t>Prophylaxie préexposition (PrEP) pour les personnes en détention ou se trouvant dans d'autres lieux fermés</t>
  </si>
  <si>
    <t>a1O36000001qZ8SEAU</t>
  </si>
  <si>
    <t>MCI-00568</t>
  </si>
  <si>
    <t>Interventions de réduction des risques parmi les personnes en détention ou se trouvant dans d'autres lieux fermés</t>
  </si>
  <si>
    <t>a1O36000001qZ8TEAU</t>
  </si>
  <si>
    <t>MCI-00569</t>
  </si>
  <si>
    <t>Services de dépistage du VIH destinés aux personnes en détention ou se trouvant dans d'autres lieux fermés</t>
  </si>
  <si>
    <t>a1O36000001qZ8UEAU</t>
  </si>
  <si>
    <t>MCI-00570</t>
  </si>
  <si>
    <t>Diagnostic et traitement des IST et autres services liés à la santé sexuelle et reproductive pour les personnes en détention ou se trouvant dans d'autres lieux fermés</t>
  </si>
  <si>
    <t>a1O36000001qZ8VEAU</t>
  </si>
  <si>
    <t>MCI-00571</t>
  </si>
  <si>
    <t>Prévention et gestion des co-infections et des comorbidités pour les personnes en détention ou se trouvant dans d'autres lieux fermés</t>
  </si>
  <si>
    <t>a1O36000001qZ8WEAU</t>
  </si>
  <si>
    <t>MCI-00572</t>
  </si>
  <si>
    <t>Autres interventions ciblant les personnes en détention ou se trouvant dans d'autres lieux fermés</t>
  </si>
  <si>
    <t>a1O36000001qZ8XEAU</t>
  </si>
  <si>
    <t>MCI-00563</t>
  </si>
  <si>
    <t>Autonomisation communautaire parmi les personnes en détention ou se trouvant dans d'autres lieux fermés</t>
  </si>
  <si>
    <t>a1O36000001qZ8OEAU</t>
  </si>
  <si>
    <t>MCI-00564</t>
  </si>
  <si>
    <t>Lutte contre la stigmatisation, la discrimination et la violence contre les personnes en détention ou se trouvant dans d'autres lieux fermés</t>
  </si>
  <si>
    <t>a1O36000001qZ8PEAU</t>
  </si>
  <si>
    <t>MCI-00579</t>
  </si>
  <si>
    <t>Services différenciés de dépistage du VIH</t>
  </si>
  <si>
    <t>a1O36000001qZ8eEAE</t>
  </si>
  <si>
    <t>MCI-00538</t>
  </si>
  <si>
    <t>Autonomisation communautaire parmi les HSH</t>
  </si>
  <si>
    <t>a1O36000001qZ7zEAE</t>
  </si>
  <si>
    <t>MCI-00539</t>
  </si>
  <si>
    <t>Lutte contre la stigmatisation, la discrimination et la violence contre les HSH</t>
  </si>
  <si>
    <t>a1O36000001qZ80EAE</t>
  </si>
  <si>
    <t>MCI-00540</t>
  </si>
  <si>
    <t>Prophylaxie préexposition (PrEP) pour les HSH</t>
  </si>
  <si>
    <t>a1O36000001qZ81EAE</t>
  </si>
  <si>
    <t>MCI-00541</t>
  </si>
  <si>
    <t>Interventions de réduction des risques parmi les HSH consommateurs de drogues injectables</t>
  </si>
  <si>
    <t>a1O36000001qZ82EAE</t>
  </si>
  <si>
    <t>MCI-00542</t>
  </si>
  <si>
    <t>Interventions destinées aux jeunes hommes ayant des rapports sexuels avec des hommes</t>
  </si>
  <si>
    <t>a1O36000001qZ83EAE</t>
  </si>
  <si>
    <t>MCI-00605</t>
  </si>
  <si>
    <t>Interventions pour le changement de comportement ciblant les HSH</t>
  </si>
  <si>
    <t>a1O36000001qZ94EAE</t>
  </si>
  <si>
    <t>MCI-00606</t>
  </si>
  <si>
    <t>Interventions relatives aux préservatifs et aux lubrifiants pour les HSH</t>
  </si>
  <si>
    <t>a1O36000001qZ95EAE</t>
  </si>
  <si>
    <t>MCI-00607</t>
  </si>
  <si>
    <t>Services de dépistage du VIH destinés aux HSH</t>
  </si>
  <si>
    <t>a1O36000001qZ96EAE</t>
  </si>
  <si>
    <t>MCI-00608</t>
  </si>
  <si>
    <t>Diagnostic et traitement des IST et autres services liés à la santé sexuelle pour les HSH</t>
  </si>
  <si>
    <t>a1O36000001qZ97EAE</t>
  </si>
  <si>
    <t>MCI-00609</t>
  </si>
  <si>
    <t>Prévention et gestion des co-infections et des comorbidités pour les HSH</t>
  </si>
  <si>
    <t>a1O36000001qZ98EAE</t>
  </si>
  <si>
    <t>MCI-00610</t>
  </si>
  <si>
    <t>Autres interventions ciblant les HSH</t>
  </si>
  <si>
    <t>a1O36000001qZ99EAE</t>
  </si>
  <si>
    <t>MCI-00583</t>
  </si>
  <si>
    <t>Réduction de la stigmatisation et de la discrimination</t>
  </si>
  <si>
    <t>a1O36000001qZ8iEAE</t>
  </si>
  <si>
    <t>MCI-00584</t>
  </si>
  <si>
    <t>Acquisition de notions de droit (« Connaissez vos droits »)</t>
  </si>
  <si>
    <t>a1O36000001qZ8jEAE</t>
  </si>
  <si>
    <t>MCI-00585</t>
  </si>
  <si>
    <t>Formation des professionnels de santé en matière de droits humains et d'éthique médicale liés à la lutte contre le VIH et à la lutte conjointe contre le VIH/la tuberculose</t>
  </si>
  <si>
    <t>a1O36000001qZ8kEAE</t>
  </si>
  <si>
    <t>MCI-00586</t>
  </si>
  <si>
    <t>Services juridiques liés au VIH et à la co-infection VIH/tuberculose</t>
  </si>
  <si>
    <t>a1O36000001qZ8lEAE</t>
  </si>
  <si>
    <t>MCI-00587</t>
  </si>
  <si>
    <t>Sensibilisation des législateurs et des agents de la force publique</t>
  </si>
  <si>
    <t>a1O36000001qZ8mEAE</t>
  </si>
  <si>
    <t>MCI-00588</t>
  </si>
  <si>
    <t>Amélioration des lois, des réglementations et des politiques relatives au VIH et à la co-infection VIH/tuberculose</t>
  </si>
  <si>
    <t>a1O36000001qZ8nEAE</t>
  </si>
  <si>
    <t>MCI-00589</t>
  </si>
  <si>
    <t>Réduction de la discrimination basée sur le genre, des normes de genre nuisibles et de la violence contre les femmes et les filles dans toute leur diversité, en lien avec le VIH</t>
  </si>
  <si>
    <t>a1O36000001qZ8oEAE</t>
  </si>
  <si>
    <t>MCI-00604</t>
  </si>
  <si>
    <t>Autres interventions destinées à la réduction des barrières aux services de VIH relatives aux droits de l'Homme</t>
  </si>
  <si>
    <t>a1O36000001qZ93EAE</t>
  </si>
  <si>
    <t>MCI-00611</t>
  </si>
  <si>
    <t>Stratégies sanitaires nationales, alignement avec les plans maladie spécifiques, gouvernance du secteur de la santé et financement</t>
  </si>
  <si>
    <t>a1O36000001qZ9AEAU</t>
  </si>
  <si>
    <t>MCI-00612</t>
  </si>
  <si>
    <t>Autres interventions relatives a la politique et a la gouvernance</t>
  </si>
  <si>
    <t>a1O36000001qZ9BEAU</t>
  </si>
  <si>
    <t>AR-01312</t>
  </si>
  <si>
    <t>National Integrated Programme Against Leprosy and Tuberculosis</t>
  </si>
  <si>
    <t>0013600000xoEHzAAM</t>
  </si>
  <si>
    <t>AR-01291</t>
  </si>
  <si>
    <t>Secrétariat Exécutif Permanent du Conseil National de Lutte contre le SIDA</t>
  </si>
  <si>
    <t>0013600000xoEIWAA2</t>
  </si>
  <si>
    <t>AR-01313</t>
  </si>
  <si>
    <t>Réseau Burundais des Personnes Vivant avec le VIH/SIDA</t>
  </si>
  <si>
    <t>0013600000xoEGJAA2</t>
  </si>
  <si>
    <t>AR-01314</t>
  </si>
  <si>
    <t>CED-Caritas</t>
  </si>
  <si>
    <t>0013600000xoEGAAA2</t>
  </si>
  <si>
    <t>AR-01292</t>
  </si>
  <si>
    <t>AR-01290</t>
  </si>
  <si>
    <t>AR-01288</t>
  </si>
  <si>
    <t>AR-01289</t>
  </si>
  <si>
    <t>Ministry of Public Health and Fight against AIDS of the Republic of Burundi</t>
  </si>
  <si>
    <t>0013600000xoEKoAAM</t>
  </si>
  <si>
    <t>AR-01286</t>
  </si>
  <si>
    <t>Red Cross Burundi</t>
  </si>
  <si>
    <t>0013600000xoEKlAAM</t>
  </si>
  <si>
    <t>AR-01287</t>
  </si>
  <si>
    <t>0013600000xoEKmAAM</t>
  </si>
  <si>
    <t>AR-01293</t>
  </si>
  <si>
    <t>0013600000xoEKnAAM</t>
  </si>
  <si>
    <t>AR-04017</t>
  </si>
  <si>
    <t>AR-04483</t>
  </si>
  <si>
    <t>0013600001JFguUAAT</t>
  </si>
  <si>
    <t>AR-04129</t>
  </si>
  <si>
    <t>0013600000xoEDLAA2</t>
  </si>
  <si>
    <t>AR-04130</t>
  </si>
  <si>
    <t>AR-04484</t>
  </si>
  <si>
    <t>AR-04485</t>
  </si>
  <si>
    <t>AR-04489</t>
  </si>
  <si>
    <t>AR-04490</t>
  </si>
  <si>
    <t>ID-70322</t>
  </si>
  <si>
    <t>II-09737</t>
  </si>
  <si>
    <t>ID-70323</t>
  </si>
  <si>
    <t>ID-70324</t>
  </si>
  <si>
    <t>ID-70325</t>
  </si>
  <si>
    <t>ID-70326</t>
  </si>
  <si>
    <t>ID-70327</t>
  </si>
  <si>
    <t>ID-70328</t>
  </si>
  <si>
    <t>ID-70329</t>
  </si>
  <si>
    <t>ID-70330</t>
  </si>
  <si>
    <t>ID-70331</t>
  </si>
  <si>
    <t>ID-70332</t>
  </si>
  <si>
    <t>II-09738</t>
  </si>
  <si>
    <t>ID-70333</t>
  </si>
  <si>
    <t>ID-70334</t>
  </si>
  <si>
    <t>ID-70335</t>
  </si>
  <si>
    <t>ID-70336</t>
  </si>
  <si>
    <t>ID-70337</t>
  </si>
  <si>
    <t>ID-70338</t>
  </si>
  <si>
    <t>ID-70339</t>
  </si>
  <si>
    <t>ID-70340</t>
  </si>
  <si>
    <t>ID-70341</t>
  </si>
  <si>
    <t>ID-70342</t>
  </si>
  <si>
    <t>II-09739</t>
  </si>
  <si>
    <t>ID-70343</t>
  </si>
  <si>
    <t>ID-70344</t>
  </si>
  <si>
    <t>ID-70345</t>
  </si>
  <si>
    <t>ID-70346</t>
  </si>
  <si>
    <t>ID-70347</t>
  </si>
  <si>
    <t>ID-70348</t>
  </si>
  <si>
    <t>ID-70349</t>
  </si>
  <si>
    <t>ID-70350</t>
  </si>
  <si>
    <t>ID-70351</t>
  </si>
  <si>
    <t>ID-70352</t>
  </si>
  <si>
    <t>II-09740</t>
  </si>
  <si>
    <t>ID-70353</t>
  </si>
  <si>
    <t>ID-70354</t>
  </si>
  <si>
    <t>ID-70355</t>
  </si>
  <si>
    <t>ID-70356</t>
  </si>
  <si>
    <t>ID-70357</t>
  </si>
  <si>
    <t>ID-70358</t>
  </si>
  <si>
    <t>ID-70359</t>
  </si>
  <si>
    <t>ID-70360</t>
  </si>
  <si>
    <t>ID-70361</t>
  </si>
  <si>
    <t>ID-70362</t>
  </si>
  <si>
    <t>II-09741</t>
  </si>
  <si>
    <t>ID-70363</t>
  </si>
  <si>
    <t>ID-70364</t>
  </si>
  <si>
    <t>ID-70365</t>
  </si>
  <si>
    <t>ID-70366</t>
  </si>
  <si>
    <t>ID-70367</t>
  </si>
  <si>
    <t>ID-70368</t>
  </si>
  <si>
    <t>ID-70369</t>
  </si>
  <si>
    <t>ID-70370</t>
  </si>
  <si>
    <t>ID-70371</t>
  </si>
  <si>
    <t>ID-70372</t>
  </si>
  <si>
    <t>II-09742</t>
  </si>
  <si>
    <t>ID-70373</t>
  </si>
  <si>
    <t>ID-70374</t>
  </si>
  <si>
    <t>ID-70375</t>
  </si>
  <si>
    <t>ID-70376</t>
  </si>
  <si>
    <t>ID-70377</t>
  </si>
  <si>
    <t>ID-70378</t>
  </si>
  <si>
    <t>ID-70379</t>
  </si>
  <si>
    <t>ID-70380</t>
  </si>
  <si>
    <t>ID-70381</t>
  </si>
  <si>
    <t>ID-70382</t>
  </si>
  <si>
    <t>II-09743</t>
  </si>
  <si>
    <t>ID-70383</t>
  </si>
  <si>
    <t>ID-70384</t>
  </si>
  <si>
    <t>ID-70385</t>
  </si>
  <si>
    <t>ID-70386</t>
  </si>
  <si>
    <t>ID-70387</t>
  </si>
  <si>
    <t>ID-70388</t>
  </si>
  <si>
    <t>ID-70389</t>
  </si>
  <si>
    <t>ID-70390</t>
  </si>
  <si>
    <t>ID-70391</t>
  </si>
  <si>
    <t>ID-70392</t>
  </si>
  <si>
    <t>II-09744</t>
  </si>
  <si>
    <t>ID-70393</t>
  </si>
  <si>
    <t>ID-70394</t>
  </si>
  <si>
    <t>ID-70395</t>
  </si>
  <si>
    <t>ID-70396</t>
  </si>
  <si>
    <t>ID-70397</t>
  </si>
  <si>
    <t>ID-70398</t>
  </si>
  <si>
    <t>ID-70399</t>
  </si>
  <si>
    <t>ID-70400</t>
  </si>
  <si>
    <t>ID-70401</t>
  </si>
  <si>
    <t>ID-70402</t>
  </si>
  <si>
    <t>II-09745</t>
  </si>
  <si>
    <t>ID-70403</t>
  </si>
  <si>
    <t>ID-70404</t>
  </si>
  <si>
    <t>ID-70405</t>
  </si>
  <si>
    <t>ID-70406</t>
  </si>
  <si>
    <t>ID-70407</t>
  </si>
  <si>
    <t>ID-70408</t>
  </si>
  <si>
    <t>ID-70409</t>
  </si>
  <si>
    <t>ID-70410</t>
  </si>
  <si>
    <t>ID-70411</t>
  </si>
  <si>
    <t>ID-70412</t>
  </si>
  <si>
    <t>II-09746</t>
  </si>
  <si>
    <t>ID-70413</t>
  </si>
  <si>
    <t>ID-70414</t>
  </si>
  <si>
    <t>ID-70415</t>
  </si>
  <si>
    <t>ID-70416</t>
  </si>
  <si>
    <t>ID-70417</t>
  </si>
  <si>
    <t>ID-70418</t>
  </si>
  <si>
    <t>ID-70419</t>
  </si>
  <si>
    <t>ID-70420</t>
  </si>
  <si>
    <t>ID-70421</t>
  </si>
  <si>
    <t>ID-70422</t>
  </si>
  <si>
    <t>II-09747</t>
  </si>
  <si>
    <t>ID-70423</t>
  </si>
  <si>
    <t>ID-70424</t>
  </si>
  <si>
    <t>ID-70425</t>
  </si>
  <si>
    <t>ID-70426</t>
  </si>
  <si>
    <t>ID-70427</t>
  </si>
  <si>
    <t>ID-70428</t>
  </si>
  <si>
    <t>ID-70429</t>
  </si>
  <si>
    <t>ID-70430</t>
  </si>
  <si>
    <t>ID-70431</t>
  </si>
  <si>
    <t>ID-70432</t>
  </si>
  <si>
    <t>II-09748</t>
  </si>
  <si>
    <t>ID-70433</t>
  </si>
  <si>
    <t>ID-70434</t>
  </si>
  <si>
    <t>ID-70435</t>
  </si>
  <si>
    <t>ID-70436</t>
  </si>
  <si>
    <t>ID-70437</t>
  </si>
  <si>
    <t>ID-70438</t>
  </si>
  <si>
    <t>ID-70439</t>
  </si>
  <si>
    <t>ID-70440</t>
  </si>
  <si>
    <t>ID-70441</t>
  </si>
  <si>
    <t>ID-70442</t>
  </si>
  <si>
    <t>II-09749</t>
  </si>
  <si>
    <t>ID-70443</t>
  </si>
  <si>
    <t>ID-70444</t>
  </si>
  <si>
    <t>ID-70445</t>
  </si>
  <si>
    <t>ID-70446</t>
  </si>
  <si>
    <t>ID-70447</t>
  </si>
  <si>
    <t>ID-70448</t>
  </si>
  <si>
    <t>ID-70449</t>
  </si>
  <si>
    <t>ID-70450</t>
  </si>
  <si>
    <t>ID-70451</t>
  </si>
  <si>
    <t>ID-70452</t>
  </si>
  <si>
    <t>II-09750</t>
  </si>
  <si>
    <t>ID-70453</t>
  </si>
  <si>
    <t>ID-70454</t>
  </si>
  <si>
    <t>ID-70455</t>
  </si>
  <si>
    <t>ID-70456</t>
  </si>
  <si>
    <t>ID-70457</t>
  </si>
  <si>
    <t>ID-70458</t>
  </si>
  <si>
    <t>ID-70459</t>
  </si>
  <si>
    <t>ID-70460</t>
  </si>
  <si>
    <t>ID-70461</t>
  </si>
  <si>
    <t>ID-70462</t>
  </si>
  <si>
    <t>II-09751</t>
  </si>
  <si>
    <t>ID-70463</t>
  </si>
  <si>
    <t>ID-70464</t>
  </si>
  <si>
    <t>ID-70465</t>
  </si>
  <si>
    <t>ID-70466</t>
  </si>
  <si>
    <t>ID-70467</t>
  </si>
  <si>
    <t>ID-70468</t>
  </si>
  <si>
    <t>ID-70469</t>
  </si>
  <si>
    <t>ID-70470</t>
  </si>
  <si>
    <t>ID-70471</t>
  </si>
  <si>
    <t>ODN-69730</t>
  </si>
  <si>
    <t>OI-8869</t>
  </si>
  <si>
    <t>ODN-69731</t>
  </si>
  <si>
    <t>ODN-69732</t>
  </si>
  <si>
    <t>ODN-69733</t>
  </si>
  <si>
    <t>ODN-69734</t>
  </si>
  <si>
    <t>ODN-69735</t>
  </si>
  <si>
    <t>ODN-69736</t>
  </si>
  <si>
    <t>ODN-69737</t>
  </si>
  <si>
    <t>ODN-69738</t>
  </si>
  <si>
    <t>ODN-69739</t>
  </si>
  <si>
    <t>ODN-69740</t>
  </si>
  <si>
    <t>OI-8870</t>
  </si>
  <si>
    <t>ODN-69741</t>
  </si>
  <si>
    <t>ODN-69742</t>
  </si>
  <si>
    <t>ODN-69743</t>
  </si>
  <si>
    <t>ODN-69744</t>
  </si>
  <si>
    <t>ODN-69745</t>
  </si>
  <si>
    <t>ODN-69746</t>
  </si>
  <si>
    <t>ODN-69747</t>
  </si>
  <si>
    <t>ODN-69748</t>
  </si>
  <si>
    <t>ODN-69749</t>
  </si>
  <si>
    <t>ODN-69750</t>
  </si>
  <si>
    <t>OI-8871</t>
  </si>
  <si>
    <t>ODN-69751</t>
  </si>
  <si>
    <t>ODN-69752</t>
  </si>
  <si>
    <t>ODN-69753</t>
  </si>
  <si>
    <t>ODN-69754</t>
  </si>
  <si>
    <t>ODN-69755</t>
  </si>
  <si>
    <t>ODN-69756</t>
  </si>
  <si>
    <t>ODN-69757</t>
  </si>
  <si>
    <t>ODN-69758</t>
  </si>
  <si>
    <t>ODN-69759</t>
  </si>
  <si>
    <t>ODN-69760</t>
  </si>
  <si>
    <t>OI-8872</t>
  </si>
  <si>
    <t>ODN-69761</t>
  </si>
  <si>
    <t>ODN-69762</t>
  </si>
  <si>
    <t>ODN-69763</t>
  </si>
  <si>
    <t>ODN-69764</t>
  </si>
  <si>
    <t>ODN-69765</t>
  </si>
  <si>
    <t>ODN-69766</t>
  </si>
  <si>
    <t>ODN-69767</t>
  </si>
  <si>
    <t>ODN-69768</t>
  </si>
  <si>
    <t>ODN-69769</t>
  </si>
  <si>
    <t>ODN-69770</t>
  </si>
  <si>
    <t>OI-8873</t>
  </si>
  <si>
    <t>ODN-69771</t>
  </si>
  <si>
    <t>ODN-69772</t>
  </si>
  <si>
    <t>ODN-69773</t>
  </si>
  <si>
    <t>ODN-69774</t>
  </si>
  <si>
    <t>ODN-69775</t>
  </si>
  <si>
    <t>ODN-69776</t>
  </si>
  <si>
    <t>ODN-69777</t>
  </si>
  <si>
    <t>ODN-69778</t>
  </si>
  <si>
    <t>ODN-69779</t>
  </si>
  <si>
    <t>ODN-69780</t>
  </si>
  <si>
    <t>OI-8874</t>
  </si>
  <si>
    <t>ODN-69781</t>
  </si>
  <si>
    <t>ODN-69782</t>
  </si>
  <si>
    <t>ODN-69783</t>
  </si>
  <si>
    <t>ODN-69784</t>
  </si>
  <si>
    <t>ODN-69785</t>
  </si>
  <si>
    <t>ODN-69786</t>
  </si>
  <si>
    <t>ODN-69787</t>
  </si>
  <si>
    <t>ODN-69788</t>
  </si>
  <si>
    <t>ODN-69789</t>
  </si>
  <si>
    <t>ODN-69790</t>
  </si>
  <si>
    <t>OI-8875</t>
  </si>
  <si>
    <t>ODN-69791</t>
  </si>
  <si>
    <t>ODN-69792</t>
  </si>
  <si>
    <t>ODN-69793</t>
  </si>
  <si>
    <t>ODN-69794</t>
  </si>
  <si>
    <t>ODN-69795</t>
  </si>
  <si>
    <t>ODN-69796</t>
  </si>
  <si>
    <t>ODN-69797</t>
  </si>
  <si>
    <t>ODN-69798</t>
  </si>
  <si>
    <t>ODN-69799</t>
  </si>
  <si>
    <t>ODN-69800</t>
  </si>
  <si>
    <t>OI-8876</t>
  </si>
  <si>
    <t>ODN-69801</t>
  </si>
  <si>
    <t>ODN-69802</t>
  </si>
  <si>
    <t>ODN-69803</t>
  </si>
  <si>
    <t>ODN-69804</t>
  </si>
  <si>
    <t>ODN-69805</t>
  </si>
  <si>
    <t>ODN-69806</t>
  </si>
  <si>
    <t>ODN-69807</t>
  </si>
  <si>
    <t>ODN-69808</t>
  </si>
  <si>
    <t>ODN-69809</t>
  </si>
  <si>
    <t>ODN-69810</t>
  </si>
  <si>
    <t>OI-8877</t>
  </si>
  <si>
    <t>ODN-69811</t>
  </si>
  <si>
    <t>ODN-69812</t>
  </si>
  <si>
    <t>ODN-69813</t>
  </si>
  <si>
    <t>ODN-69814</t>
  </si>
  <si>
    <t>ODN-69815</t>
  </si>
  <si>
    <t>ODN-69816</t>
  </si>
  <si>
    <t>ODN-69817</t>
  </si>
  <si>
    <t>ODN-69818</t>
  </si>
  <si>
    <t>ODN-69819</t>
  </si>
  <si>
    <t>ODN-69820</t>
  </si>
  <si>
    <t>OI-8878</t>
  </si>
  <si>
    <t>ODN-69821</t>
  </si>
  <si>
    <t>ODN-69822</t>
  </si>
  <si>
    <t>ODN-69823</t>
  </si>
  <si>
    <t>ODN-69824</t>
  </si>
  <si>
    <t>ODN-69825</t>
  </si>
  <si>
    <t>ODN-69826</t>
  </si>
  <si>
    <t>ODN-69827</t>
  </si>
  <si>
    <t>ODN-69828</t>
  </si>
  <si>
    <t>ODN-69829</t>
  </si>
  <si>
    <t>ODN-69830</t>
  </si>
  <si>
    <t>OI-8879</t>
  </si>
  <si>
    <t>ODN-69831</t>
  </si>
  <si>
    <t>ODN-69832</t>
  </si>
  <si>
    <t>ODN-69833</t>
  </si>
  <si>
    <t>ODN-69834</t>
  </si>
  <si>
    <t>ODN-69835</t>
  </si>
  <si>
    <t>ODN-69836</t>
  </si>
  <si>
    <t>ODN-69837</t>
  </si>
  <si>
    <t>ODN-69838</t>
  </si>
  <si>
    <t>ODN-69839</t>
  </si>
  <si>
    <t>ODN-69840</t>
  </si>
  <si>
    <t>OI-8880</t>
  </si>
  <si>
    <t>ODN-69841</t>
  </si>
  <si>
    <t>ODN-69842</t>
  </si>
  <si>
    <t>ODN-69843</t>
  </si>
  <si>
    <t>ODN-69844</t>
  </si>
  <si>
    <t>ODN-69845</t>
  </si>
  <si>
    <t>ODN-69846</t>
  </si>
  <si>
    <t>ODN-69847</t>
  </si>
  <si>
    <t>ODN-69848</t>
  </si>
  <si>
    <t>ODN-69849</t>
  </si>
  <si>
    <t>ODN-69850</t>
  </si>
  <si>
    <t>OI-8881</t>
  </si>
  <si>
    <t>ODN-69851</t>
  </si>
  <si>
    <t>ODN-69852</t>
  </si>
  <si>
    <t>ODN-69853</t>
  </si>
  <si>
    <t>ODN-69854</t>
  </si>
  <si>
    <t>ODN-69855</t>
  </si>
  <si>
    <t>ODN-69856</t>
  </si>
  <si>
    <t>ODN-69857</t>
  </si>
  <si>
    <t>ODN-69858</t>
  </si>
  <si>
    <t>ODN-69859</t>
  </si>
  <si>
    <t>ODN-69860</t>
  </si>
  <si>
    <t>OI-8882</t>
  </si>
  <si>
    <t>ODN-69861</t>
  </si>
  <si>
    <t>ODN-69862</t>
  </si>
  <si>
    <t>ODN-69863</t>
  </si>
  <si>
    <t>ODN-69864</t>
  </si>
  <si>
    <t>ODN-69865</t>
  </si>
  <si>
    <t>ODN-69866</t>
  </si>
  <si>
    <t>ODN-69867</t>
  </si>
  <si>
    <t>ODN-69868</t>
  </si>
  <si>
    <t>ODN-69869</t>
  </si>
  <si>
    <t>ODN-69870</t>
  </si>
  <si>
    <t>OI-8883</t>
  </si>
  <si>
    <t>ODN-69871</t>
  </si>
  <si>
    <t>ODN-69872</t>
  </si>
  <si>
    <t>ODN-69873</t>
  </si>
  <si>
    <t>ODN-69874</t>
  </si>
  <si>
    <t>ODN-69875</t>
  </si>
  <si>
    <t>ODN-69876</t>
  </si>
  <si>
    <t>ODN-69877</t>
  </si>
  <si>
    <t>ODN-69878</t>
  </si>
  <si>
    <t>ODN-69879</t>
  </si>
  <si>
    <t>CD-121182</t>
  </si>
  <si>
    <t>CI-17228</t>
  </si>
  <si>
    <t>CD-121183</t>
  </si>
  <si>
    <t>CD-121184</t>
  </si>
  <si>
    <t>CD-121185</t>
  </si>
  <si>
    <t>CD-121186</t>
  </si>
  <si>
    <t>CD-121187</t>
  </si>
  <si>
    <t>CD-121188</t>
  </si>
  <si>
    <t>CD-121189</t>
  </si>
  <si>
    <t>CD-121190</t>
  </si>
  <si>
    <t>CD-121191</t>
  </si>
  <si>
    <t>CD-121192</t>
  </si>
  <si>
    <t>CI-17229</t>
  </si>
  <si>
    <t>CD-121193</t>
  </si>
  <si>
    <t>CD-121194</t>
  </si>
  <si>
    <t>CD-121195</t>
  </si>
  <si>
    <t>CD-121196</t>
  </si>
  <si>
    <t>CD-121197</t>
  </si>
  <si>
    <t>CD-121198</t>
  </si>
  <si>
    <t>CD-121199</t>
  </si>
  <si>
    <t>CD-121200</t>
  </si>
  <si>
    <t>CD-121201</t>
  </si>
  <si>
    <t>CD-121202</t>
  </si>
  <si>
    <t>CI-17230</t>
  </si>
  <si>
    <t>CD-121203</t>
  </si>
  <si>
    <t>CD-121204</t>
  </si>
  <si>
    <t>CD-121205</t>
  </si>
  <si>
    <t>CD-121206</t>
  </si>
  <si>
    <t>CD-121207</t>
  </si>
  <si>
    <t>CD-121208</t>
  </si>
  <si>
    <t>CD-121209</t>
  </si>
  <si>
    <t>CD-121210</t>
  </si>
  <si>
    <t>CD-121211</t>
  </si>
  <si>
    <t>CD-121212</t>
  </si>
  <si>
    <t>CI-17231</t>
  </si>
  <si>
    <t>CD-121213</t>
  </si>
  <si>
    <t>CD-121214</t>
  </si>
  <si>
    <t>CD-121215</t>
  </si>
  <si>
    <t>CD-121216</t>
  </si>
  <si>
    <t>CD-121217</t>
  </si>
  <si>
    <t>CD-121218</t>
  </si>
  <si>
    <t>CD-121219</t>
  </si>
  <si>
    <t>CD-121220</t>
  </si>
  <si>
    <t>CD-121221</t>
  </si>
  <si>
    <t>CD-121222</t>
  </si>
  <si>
    <t>CI-17232</t>
  </si>
  <si>
    <t>CD-121223</t>
  </si>
  <si>
    <t>CD-121224</t>
  </si>
  <si>
    <t>CD-121225</t>
  </si>
  <si>
    <t>CD-121226</t>
  </si>
  <si>
    <t>CD-121227</t>
  </si>
  <si>
    <t>CD-121228</t>
  </si>
  <si>
    <t>CD-121229</t>
  </si>
  <si>
    <t>CD-121230</t>
  </si>
  <si>
    <t>CD-121231</t>
  </si>
  <si>
    <t>CD-121232</t>
  </si>
  <si>
    <t>CI-17233</t>
  </si>
  <si>
    <t>CD-121233</t>
  </si>
  <si>
    <t>CD-121234</t>
  </si>
  <si>
    <t>CD-121235</t>
  </si>
  <si>
    <t>CD-121236</t>
  </si>
  <si>
    <t>CD-121237</t>
  </si>
  <si>
    <t>CD-121238</t>
  </si>
  <si>
    <t>CD-121239</t>
  </si>
  <si>
    <t>CD-121240</t>
  </si>
  <si>
    <t>CD-121241</t>
  </si>
  <si>
    <t>CD-121242</t>
  </si>
  <si>
    <t>CI-17234</t>
  </si>
  <si>
    <t>CD-121243</t>
  </si>
  <si>
    <t>CD-121244</t>
  </si>
  <si>
    <t>CD-121245</t>
  </si>
  <si>
    <t>CD-121246</t>
  </si>
  <si>
    <t>CD-121247</t>
  </si>
  <si>
    <t>CD-121248</t>
  </si>
  <si>
    <t>CD-121249</t>
  </si>
  <si>
    <t>CD-121250</t>
  </si>
  <si>
    <t>CD-121251</t>
  </si>
  <si>
    <t>CD-121252</t>
  </si>
  <si>
    <t>CI-17235</t>
  </si>
  <si>
    <t>CD-121253</t>
  </si>
  <si>
    <t>CD-121254</t>
  </si>
  <si>
    <t>CD-121255</t>
  </si>
  <si>
    <t>CD-121256</t>
  </si>
  <si>
    <t>CD-121257</t>
  </si>
  <si>
    <t>CD-121258</t>
  </si>
  <si>
    <t>CD-121259</t>
  </si>
  <si>
    <t>CD-121260</t>
  </si>
  <si>
    <t>CD-121261</t>
  </si>
  <si>
    <t>CD-121262</t>
  </si>
  <si>
    <t>CI-17236</t>
  </si>
  <si>
    <t>CD-121263</t>
  </si>
  <si>
    <t>CD-121264</t>
  </si>
  <si>
    <t>CD-121265</t>
  </si>
  <si>
    <t>CD-121266</t>
  </si>
  <si>
    <t>CD-121267</t>
  </si>
  <si>
    <t>CD-121268</t>
  </si>
  <si>
    <t>CD-121269</t>
  </si>
  <si>
    <t>CD-121270</t>
  </si>
  <si>
    <t>CD-121271</t>
  </si>
  <si>
    <t>CD-121272</t>
  </si>
  <si>
    <t>CI-17237</t>
  </si>
  <si>
    <t>CD-121273</t>
  </si>
  <si>
    <t>CD-121274</t>
  </si>
  <si>
    <t>CD-121275</t>
  </si>
  <si>
    <t>CD-121276</t>
  </si>
  <si>
    <t>CD-121277</t>
  </si>
  <si>
    <t>CD-121278</t>
  </si>
  <si>
    <t>CD-121279</t>
  </si>
  <si>
    <t>CD-121280</t>
  </si>
  <si>
    <t>CD-121281</t>
  </si>
  <si>
    <t>CD-121282</t>
  </si>
  <si>
    <t>CI-17238</t>
  </si>
  <si>
    <t>CD-121283</t>
  </si>
  <si>
    <t>CD-121284</t>
  </si>
  <si>
    <t>CD-121285</t>
  </si>
  <si>
    <t>CD-121286</t>
  </si>
  <si>
    <t>CD-121287</t>
  </si>
  <si>
    <t>CD-121288</t>
  </si>
  <si>
    <t>CD-121289</t>
  </si>
  <si>
    <t>CD-121290</t>
  </si>
  <si>
    <t>CD-121291</t>
  </si>
  <si>
    <t>CD-121292</t>
  </si>
  <si>
    <t>CI-17239</t>
  </si>
  <si>
    <t>CD-121293</t>
  </si>
  <si>
    <t>CD-121294</t>
  </si>
  <si>
    <t>CD-121295</t>
  </si>
  <si>
    <t>CD-121296</t>
  </si>
  <si>
    <t>CD-121297</t>
  </si>
  <si>
    <t>CD-121298</t>
  </si>
  <si>
    <t>CD-121299</t>
  </si>
  <si>
    <t>CD-121300</t>
  </si>
  <si>
    <t>CD-121301</t>
  </si>
  <si>
    <t>CD-121302</t>
  </si>
  <si>
    <t>CI-17240</t>
  </si>
  <si>
    <t>CD-121303</t>
  </si>
  <si>
    <t>CD-121304</t>
  </si>
  <si>
    <t>CD-121305</t>
  </si>
  <si>
    <t>CD-121306</t>
  </si>
  <si>
    <t>CD-121307</t>
  </si>
  <si>
    <t>CD-121308</t>
  </si>
  <si>
    <t>CD-121309</t>
  </si>
  <si>
    <t>CD-121310</t>
  </si>
  <si>
    <t>CD-121311</t>
  </si>
  <si>
    <t>CD-121312</t>
  </si>
  <si>
    <t>CI-17241</t>
  </si>
  <si>
    <t>CD-121313</t>
  </si>
  <si>
    <t>CD-121314</t>
  </si>
  <si>
    <t>CD-121315</t>
  </si>
  <si>
    <t>CD-121316</t>
  </si>
  <si>
    <t>CD-121317</t>
  </si>
  <si>
    <t>CD-121318</t>
  </si>
  <si>
    <t>CD-121319</t>
  </si>
  <si>
    <t>CD-121320</t>
  </si>
  <si>
    <t>CD-121321</t>
  </si>
  <si>
    <t>CD-121322</t>
  </si>
  <si>
    <t>CI-17242</t>
  </si>
  <si>
    <t>CD-121323</t>
  </si>
  <si>
    <t>CD-121324</t>
  </si>
  <si>
    <t>CD-121325</t>
  </si>
  <si>
    <t>CD-121326</t>
  </si>
  <si>
    <t>CD-121327</t>
  </si>
  <si>
    <t>CD-121328</t>
  </si>
  <si>
    <t>CD-121329</t>
  </si>
  <si>
    <t>CD-121330</t>
  </si>
  <si>
    <t>CD-121331</t>
  </si>
  <si>
    <t>CD-121332</t>
  </si>
  <si>
    <t>CI-17243</t>
  </si>
  <si>
    <t>CD-121333</t>
  </si>
  <si>
    <t>CD-121334</t>
  </si>
  <si>
    <t>CD-121335</t>
  </si>
  <si>
    <t>CD-121336</t>
  </si>
  <si>
    <t>CD-121337</t>
  </si>
  <si>
    <t>CD-121338</t>
  </si>
  <si>
    <t>CD-121339</t>
  </si>
  <si>
    <t>CD-121340</t>
  </si>
  <si>
    <t>CD-121341</t>
  </si>
  <si>
    <t>CD-121342</t>
  </si>
  <si>
    <t>CI-17244</t>
  </si>
  <si>
    <t>CD-121343</t>
  </si>
  <si>
    <t>CD-121344</t>
  </si>
  <si>
    <t>CD-121345</t>
  </si>
  <si>
    <t>CD-121346</t>
  </si>
  <si>
    <t>CD-121347</t>
  </si>
  <si>
    <t>CD-121348</t>
  </si>
  <si>
    <t>CD-121349</t>
  </si>
  <si>
    <t>CD-121350</t>
  </si>
  <si>
    <t>CD-121351</t>
  </si>
  <si>
    <t>CD-121352</t>
  </si>
  <si>
    <t>CI-17245</t>
  </si>
  <si>
    <t>CD-121353</t>
  </si>
  <si>
    <t>CD-121354</t>
  </si>
  <si>
    <t>CD-121355</t>
  </si>
  <si>
    <t>CD-121356</t>
  </si>
  <si>
    <t>CD-121357</t>
  </si>
  <si>
    <t>CD-121358</t>
  </si>
  <si>
    <t>CD-121359</t>
  </si>
  <si>
    <t>CD-121360</t>
  </si>
  <si>
    <t>CD-121361</t>
  </si>
  <si>
    <t>CD-121362</t>
  </si>
  <si>
    <t>CI-17246</t>
  </si>
  <si>
    <t>CD-121363</t>
  </si>
  <si>
    <t>CD-121364</t>
  </si>
  <si>
    <t>CD-121365</t>
  </si>
  <si>
    <t>CD-121366</t>
  </si>
  <si>
    <t>CD-121367</t>
  </si>
  <si>
    <t>CD-121368</t>
  </si>
  <si>
    <t>CD-121369</t>
  </si>
  <si>
    <t>CD-121370</t>
  </si>
  <si>
    <t>CD-121371</t>
  </si>
  <si>
    <t>CD-121372</t>
  </si>
  <si>
    <t>CI-17247</t>
  </si>
  <si>
    <t>CD-121373</t>
  </si>
  <si>
    <t>CD-121374</t>
  </si>
  <si>
    <t>CD-121375</t>
  </si>
  <si>
    <t>CD-121376</t>
  </si>
  <si>
    <t>CD-121377</t>
  </si>
  <si>
    <t>CD-121378</t>
  </si>
  <si>
    <t>CD-121379</t>
  </si>
  <si>
    <t>CD-121380</t>
  </si>
  <si>
    <t>CD-121381</t>
  </si>
  <si>
    <t>CD-121382</t>
  </si>
  <si>
    <t>CI-17248</t>
  </si>
  <si>
    <t>CD-121383</t>
  </si>
  <si>
    <t>CD-121384</t>
  </si>
  <si>
    <t>CD-121385</t>
  </si>
  <si>
    <t>CD-121386</t>
  </si>
  <si>
    <t>CD-121387</t>
  </si>
  <si>
    <t>CD-121388</t>
  </si>
  <si>
    <t>CD-121389</t>
  </si>
  <si>
    <t>CD-121390</t>
  </si>
  <si>
    <t>CD-121391</t>
  </si>
  <si>
    <t>CD-121392</t>
  </si>
  <si>
    <t>CI-17249</t>
  </si>
  <si>
    <t>CD-121393</t>
  </si>
  <si>
    <t>CD-121394</t>
  </si>
  <si>
    <t>CD-121395</t>
  </si>
  <si>
    <t>CD-121396</t>
  </si>
  <si>
    <t>CD-121397</t>
  </si>
  <si>
    <t>CD-121398</t>
  </si>
  <si>
    <t>CD-121399</t>
  </si>
  <si>
    <t>CD-121400</t>
  </si>
  <si>
    <t>CD-121401</t>
  </si>
  <si>
    <t>CD-121402</t>
  </si>
  <si>
    <t>CI-17250</t>
  </si>
  <si>
    <t>CD-121403</t>
  </si>
  <si>
    <t>CD-121404</t>
  </si>
  <si>
    <t>CD-121405</t>
  </si>
  <si>
    <t>CD-121406</t>
  </si>
  <si>
    <t>CD-121407</t>
  </si>
  <si>
    <t>CD-121408</t>
  </si>
  <si>
    <t>CD-121409</t>
  </si>
  <si>
    <t>CD-121410</t>
  </si>
  <si>
    <t>CD-121411</t>
  </si>
  <si>
    <t>CD-121412</t>
  </si>
  <si>
    <t>CI-17251</t>
  </si>
  <si>
    <t>CD-121413</t>
  </si>
  <si>
    <t>CD-121414</t>
  </si>
  <si>
    <t>CD-121415</t>
  </si>
  <si>
    <t>CD-121416</t>
  </si>
  <si>
    <t>CD-121417</t>
  </si>
  <si>
    <t>CD-121418</t>
  </si>
  <si>
    <t>CD-121419</t>
  </si>
  <si>
    <t>CD-121420</t>
  </si>
  <si>
    <t>CD-121421</t>
  </si>
  <si>
    <t>CD-121422</t>
  </si>
  <si>
    <t>CI-17252</t>
  </si>
  <si>
    <t>CD-121423</t>
  </si>
  <si>
    <t>CD-121424</t>
  </si>
  <si>
    <t>CD-121425</t>
  </si>
  <si>
    <t>CD-121426</t>
  </si>
  <si>
    <t>CD-121427</t>
  </si>
  <si>
    <t>CD-121428</t>
  </si>
  <si>
    <t>CD-121429</t>
  </si>
  <si>
    <t>CD-121430</t>
  </si>
  <si>
    <t>CD-121431</t>
  </si>
  <si>
    <t>CD-121432</t>
  </si>
  <si>
    <t>CI-17253</t>
  </si>
  <si>
    <t>CD-121433</t>
  </si>
  <si>
    <t>CD-121434</t>
  </si>
  <si>
    <t>CD-121435</t>
  </si>
  <si>
    <t>CD-121436</t>
  </si>
  <si>
    <t>CD-121437</t>
  </si>
  <si>
    <t>CD-121438</t>
  </si>
  <si>
    <t>CD-121439</t>
  </si>
  <si>
    <t>CD-121440</t>
  </si>
  <si>
    <t>CD-121441</t>
  </si>
  <si>
    <t>CD-121442</t>
  </si>
  <si>
    <t>CI-17254</t>
  </si>
  <si>
    <t>CD-121443</t>
  </si>
  <si>
    <t>CD-121444</t>
  </si>
  <si>
    <t>CD-121445</t>
  </si>
  <si>
    <t>CD-121446</t>
  </si>
  <si>
    <t>CD-121447</t>
  </si>
  <si>
    <t>CD-121448</t>
  </si>
  <si>
    <t>CD-121449</t>
  </si>
  <si>
    <t>CD-121450</t>
  </si>
  <si>
    <t>CD-121451</t>
  </si>
  <si>
    <t>CD-121452</t>
  </si>
  <si>
    <t>CI-17255</t>
  </si>
  <si>
    <t>CD-121453</t>
  </si>
  <si>
    <t>CD-121454</t>
  </si>
  <si>
    <t>CD-121455</t>
  </si>
  <si>
    <t>CD-121456</t>
  </si>
  <si>
    <t>CD-121457</t>
  </si>
  <si>
    <t>CD-121458</t>
  </si>
  <si>
    <t>CD-121459</t>
  </si>
  <si>
    <t>CD-121460</t>
  </si>
  <si>
    <t>CD-121461</t>
  </si>
  <si>
    <t>CD-121462</t>
  </si>
  <si>
    <t>CI-17256</t>
  </si>
  <si>
    <t>CD-121463</t>
  </si>
  <si>
    <t>CD-121464</t>
  </si>
  <si>
    <t>CD-121465</t>
  </si>
  <si>
    <t>CD-121466</t>
  </si>
  <si>
    <t>CD-121467</t>
  </si>
  <si>
    <t>CD-121468</t>
  </si>
  <si>
    <t>CD-121469</t>
  </si>
  <si>
    <t>CD-121470</t>
  </si>
  <si>
    <t>CD-121471</t>
  </si>
  <si>
    <t>CD-121472</t>
  </si>
  <si>
    <t>CI-17257</t>
  </si>
  <si>
    <t>CD-121473</t>
  </si>
  <si>
    <t>CD-121474</t>
  </si>
  <si>
    <t>CD-121475</t>
  </si>
  <si>
    <t>CD-121476</t>
  </si>
  <si>
    <t>CD-121477</t>
  </si>
  <si>
    <t>CD-121478</t>
  </si>
  <si>
    <t>CD-121479</t>
  </si>
  <si>
    <t>CD-121480</t>
  </si>
  <si>
    <t>CD-121481</t>
  </si>
  <si>
    <t>Côte d'Ivoire</t>
  </si>
  <si>
    <t>Multicountry Western Africa ANCS</t>
  </si>
  <si>
    <t>a1A360000013M3FEAU</t>
  </si>
  <si>
    <t>Guinée-Bissau</t>
  </si>
  <si>
    <t>a1A360000013M3KEAU</t>
  </si>
  <si>
    <t>Burkina Faso</t>
  </si>
  <si>
    <t>a1A360000013M3DEAU</t>
  </si>
  <si>
    <t>Sénégal</t>
  </si>
  <si>
    <t>a1A360000013M3QEAU</t>
  </si>
  <si>
    <t>Laos</t>
  </si>
  <si>
    <t>Multicountry East Asia and Pacific APN</t>
  </si>
  <si>
    <t>a1A360000013M0HEAU</t>
  </si>
  <si>
    <t>Sri Lanka</t>
  </si>
  <si>
    <t>a1A360000013M0YEAU</t>
  </si>
  <si>
    <t>Thaïlande</t>
  </si>
  <si>
    <t>a1A360000013M0MEAU</t>
  </si>
  <si>
    <t>Cambodge</t>
  </si>
  <si>
    <t>a1A360000013M0FEAU</t>
  </si>
  <si>
    <t>Népal</t>
  </si>
  <si>
    <t>a1A360000013M0WEAU</t>
  </si>
  <si>
    <t>Birmanie</t>
  </si>
  <si>
    <t>a1A360000013M0JEAU</t>
  </si>
  <si>
    <t>Viêt Nam</t>
  </si>
  <si>
    <t>a1A360000013M0PEAU</t>
  </si>
  <si>
    <t>Indonésie</t>
  </si>
  <si>
    <t>a1A360000013M0GEAU</t>
  </si>
  <si>
    <t>Pakistan</t>
  </si>
  <si>
    <t>a1A360000013M0XEAU</t>
  </si>
  <si>
    <t>Philippines</t>
  </si>
  <si>
    <t>a1A360000013M0KEAU</t>
  </si>
  <si>
    <t>Bangladesh</t>
  </si>
  <si>
    <t>a1A360000013M0REAU</t>
  </si>
  <si>
    <t>Multicountry South-Eastern Asia AFAO</t>
  </si>
  <si>
    <t>Malaisie</t>
  </si>
  <si>
    <t>a1A360000013M0IEAU</t>
  </si>
  <si>
    <t>Maldives</t>
  </si>
  <si>
    <t>Multicountry Americas CVC-COIN</t>
  </si>
  <si>
    <t>a1A360000013M0VEAU</t>
  </si>
  <si>
    <t>Cuba</t>
  </si>
  <si>
    <t>a1A360000013LzkEAE</t>
  </si>
  <si>
    <t>Jamaïque</t>
  </si>
  <si>
    <t>a1A360000013LzqEAE</t>
  </si>
  <si>
    <t>Guyana</t>
  </si>
  <si>
    <t>a1A360000013LzWEAU</t>
  </si>
  <si>
    <t>République dominicaine</t>
  </si>
  <si>
    <t>a1A360000013LzmEAE</t>
  </si>
  <si>
    <t>Trinité-et-Tobago</t>
  </si>
  <si>
    <t>a1A360000013LzzEAE</t>
  </si>
  <si>
    <t>Moldavie</t>
  </si>
  <si>
    <t>Multicountry EECA PAS</t>
  </si>
  <si>
    <t>a1A360000013M0wEAE</t>
  </si>
  <si>
    <t>Ouzbékistan</t>
  </si>
  <si>
    <t>a1A360000013M07EAE</t>
  </si>
  <si>
    <t>Belize</t>
  </si>
  <si>
    <t>Multicountry Central Americas REDCA</t>
  </si>
  <si>
    <t>a1A360000013M3UEAU</t>
  </si>
  <si>
    <t>Salvador</t>
  </si>
  <si>
    <t>a1A360000013M3WEAU</t>
  </si>
  <si>
    <t>Nicaragua</t>
  </si>
  <si>
    <t>a1A360000013M3aEAE</t>
  </si>
  <si>
    <t>Guatemala</t>
  </si>
  <si>
    <t>a1A360000013M3XEAU</t>
  </si>
  <si>
    <t>Panama</t>
  </si>
  <si>
    <t>a1A360000013M3bEAE</t>
  </si>
  <si>
    <t>Costa Rica</t>
  </si>
  <si>
    <t>a1A360000013M3VEAU</t>
  </si>
  <si>
    <t>Honduras</t>
  </si>
  <si>
    <t>a1A360000013M3YEAU</t>
  </si>
  <si>
    <t>Multicountry Americas ORAS-CONHU</t>
  </si>
  <si>
    <t>Colombie</t>
  </si>
  <si>
    <t>a1A360000013M3lEAE</t>
  </si>
  <si>
    <t>Paraguay</t>
  </si>
  <si>
    <t>a1A360000013LzXEAU</t>
  </si>
  <si>
    <t>Argentine</t>
  </si>
  <si>
    <t>a1A360000013M3hEAE</t>
  </si>
  <si>
    <t>Venezuela</t>
  </si>
  <si>
    <t>a1A360000013LzbEAE</t>
  </si>
  <si>
    <t>Multicountry Americas REDTRASEX</t>
  </si>
  <si>
    <t>Bolivie (Etat Plurinational)</t>
  </si>
  <si>
    <t>a1A360000013M3iEAE</t>
  </si>
  <si>
    <t>Chili</t>
  </si>
  <si>
    <t>a1A360000013M3kEAE</t>
  </si>
  <si>
    <t>Pérou</t>
  </si>
  <si>
    <t>a1A360000013LzYEAU</t>
  </si>
  <si>
    <t>Multicountry East Asia and Pacific RAI</t>
  </si>
  <si>
    <t>Tanzanie (République Unie)</t>
  </si>
  <si>
    <t>Multicountry Southern Africa WHC</t>
  </si>
  <si>
    <t>a1A360000013M2mEAE</t>
  </si>
  <si>
    <t>Namibie</t>
  </si>
  <si>
    <t>a1A360000013M39EAE</t>
  </si>
  <si>
    <t>Mozambique</t>
  </si>
  <si>
    <t>a1A360000013M2fEAE</t>
  </si>
  <si>
    <t>Afrique du Sud</t>
  </si>
  <si>
    <t>a1A360000013M3AEAU</t>
  </si>
  <si>
    <t>Malawi</t>
  </si>
  <si>
    <t>a1A360000013M2cEAE</t>
  </si>
  <si>
    <t>Botswana</t>
  </si>
  <si>
    <t>a1A360000013M36EAE</t>
  </si>
  <si>
    <t>Swaziland</t>
  </si>
  <si>
    <t>a1A360000013M3BEAU</t>
  </si>
  <si>
    <t>Zambie</t>
  </si>
  <si>
    <t>a1A360000013M2nEAE</t>
  </si>
  <si>
    <t>Lesotho</t>
  </si>
  <si>
    <t>a1A360000013M38EAE</t>
  </si>
  <si>
    <t>Zimbabwe</t>
  </si>
  <si>
    <t>a1A360000013M2oEAE</t>
  </si>
  <si>
    <t>Multicountry Southern Africa SADC</t>
  </si>
  <si>
    <t>Angola</t>
  </si>
  <si>
    <t>a1A360000013M2pEAE</t>
  </si>
  <si>
    <t>Maurice</t>
  </si>
  <si>
    <t>a1A360000013M2dEAE</t>
  </si>
  <si>
    <t>Congo (République démocratique)</t>
  </si>
  <si>
    <t>a1A360000013M2uEAE</t>
  </si>
  <si>
    <t>Seychelles</t>
  </si>
  <si>
    <t>a1A360000013M2iEAE</t>
  </si>
  <si>
    <t>Cap-Vert</t>
  </si>
  <si>
    <t>a1A360000013M3EEAU</t>
  </si>
  <si>
    <t>Suriname</t>
  </si>
  <si>
    <t>a1A360000013LzZEAU</t>
  </si>
  <si>
    <t>Haïti</t>
  </si>
  <si>
    <t>a1A360000013LzpEAE</t>
  </si>
  <si>
    <t>Géorgie</t>
  </si>
  <si>
    <t>a1A360000013M0dEAE</t>
  </si>
  <si>
    <t>Tadjikistan</t>
  </si>
  <si>
    <t>a1A360000013M05EAE</t>
  </si>
  <si>
    <t>Ukraine</t>
  </si>
  <si>
    <t>a1A360000013M10EAE</t>
  </si>
  <si>
    <t>Arménie</t>
  </si>
  <si>
    <t>a1A360000013M0ZEAU</t>
  </si>
  <si>
    <t>Kazakhstan</t>
  </si>
  <si>
    <t>a1A360000013M03EAE</t>
  </si>
  <si>
    <t>Biélorussie</t>
  </si>
  <si>
    <t>a1A360000013M0rEAE</t>
  </si>
  <si>
    <t>Turkménistan</t>
  </si>
  <si>
    <t>a1A360000013M06EAE</t>
  </si>
  <si>
    <t>Azerbaïdjan</t>
  </si>
  <si>
    <t>a1A360000013M0aEAE</t>
  </si>
  <si>
    <t>Kirghizistan</t>
  </si>
  <si>
    <t>a1A360000013M04EAE</t>
  </si>
  <si>
    <t>Multicountry East Asia and Pacific HIVOS</t>
  </si>
  <si>
    <t>Timor oriental</t>
  </si>
  <si>
    <t>a1A360000013M0NEAU</t>
  </si>
  <si>
    <t>Inde</t>
  </si>
  <si>
    <t>Multicountry South Asia</t>
  </si>
  <si>
    <t>a1A360000013M0TEAU</t>
  </si>
  <si>
    <t>Afghanistan</t>
  </si>
  <si>
    <t>a1A360000013M0QEAU</t>
  </si>
  <si>
    <t>Bhoutan</t>
  </si>
  <si>
    <t>a1A360000013M0SEAU</t>
  </si>
  <si>
    <t>Îles Cook</t>
  </si>
  <si>
    <t>Multicountry Western Pacific</t>
  </si>
  <si>
    <t>a1A360000013M1mEAE</t>
  </si>
  <si>
    <t>Kiribati</t>
  </si>
  <si>
    <t>a1A360000013M1gEAE</t>
  </si>
  <si>
    <t>Tonga</t>
  </si>
  <si>
    <t>a1A360000013M1sEAE</t>
  </si>
  <si>
    <t>Nauru</t>
  </si>
  <si>
    <t>a1A360000013M1jEAE</t>
  </si>
  <si>
    <t>Niue</t>
  </si>
  <si>
    <t>a1A360000013M1oEAE</t>
  </si>
  <si>
    <t>Îles Marshall</t>
  </si>
  <si>
    <t>a1A360000013M1hEAE</t>
  </si>
  <si>
    <t>Tuvalu</t>
  </si>
  <si>
    <t>a1A360000013M1tEAE</t>
  </si>
  <si>
    <t>Palaos</t>
  </si>
  <si>
    <t>a1A360000013M1kEAE</t>
  </si>
  <si>
    <t>Vanuatu</t>
  </si>
  <si>
    <t>a1A360000013M1fEAE</t>
  </si>
  <si>
    <t>Samoa</t>
  </si>
  <si>
    <t>a1A360000013M1pEAE</t>
  </si>
  <si>
    <t>Micronésie</t>
  </si>
  <si>
    <t>a1A360000013M1iEAE</t>
  </si>
  <si>
    <t>Équateur</t>
  </si>
  <si>
    <t>a1A360000013M3mEAE</t>
  </si>
  <si>
    <t>Uruguay</t>
  </si>
  <si>
    <t>a1A360000013LzaEAE</t>
  </si>
  <si>
    <t>Mexique</t>
  </si>
  <si>
    <t>a1A360000013M3ZEAU</t>
  </si>
  <si>
    <t>Togo</t>
  </si>
  <si>
    <t>Multicountry West Africa ALCO</t>
  </si>
  <si>
    <t>a1A360000013M3SEAU</t>
  </si>
  <si>
    <t>Ghana</t>
  </si>
  <si>
    <t>a1A360000013M3HEAU</t>
  </si>
  <si>
    <t>Bénin</t>
  </si>
  <si>
    <t>a1A360000013M3CEAU</t>
  </si>
  <si>
    <t>Nigeria</t>
  </si>
  <si>
    <t>a1A360000013M3PEAU</t>
  </si>
  <si>
    <t>Multicountry EECA ECUO</t>
  </si>
  <si>
    <t>Lituanie</t>
  </si>
  <si>
    <t>a1A360000013M18EAE</t>
  </si>
  <si>
    <t>Estonie</t>
  </si>
  <si>
    <t>a1A360000013M12EAE</t>
  </si>
  <si>
    <t>Pologne</t>
  </si>
  <si>
    <t>a1A360000013M0vEAE</t>
  </si>
  <si>
    <t>Lettonie</t>
  </si>
  <si>
    <t>a1A360000013M17EAE</t>
  </si>
  <si>
    <t>Russie</t>
  </si>
  <si>
    <t>a1A360000013M0yEAE</t>
  </si>
  <si>
    <t>Rwanda</t>
  </si>
  <si>
    <t>Multicountry Africa ECSA-HC</t>
  </si>
  <si>
    <t>a1A360000013M2hEAE</t>
  </si>
  <si>
    <t>Érythrée</t>
  </si>
  <si>
    <t>a1A360000013M2BEAU</t>
  </si>
  <si>
    <t>Ouganda</t>
  </si>
  <si>
    <t>a1A360000013M2kEAE</t>
  </si>
  <si>
    <t>Soudan du Sud</t>
  </si>
  <si>
    <t>a1A360000013M1zEAE</t>
  </si>
  <si>
    <t>Somalie</t>
  </si>
  <si>
    <t>a1A360000013M2jEAE</t>
  </si>
  <si>
    <t>Kenya</t>
  </si>
  <si>
    <t>a1A360000013M2XEAU</t>
  </si>
  <si>
    <t>Multicountry Southern Africa E8</t>
  </si>
  <si>
    <t>Multicountry Americas EMMIE</t>
  </si>
  <si>
    <t>Multicountry EECA ECOM</t>
  </si>
  <si>
    <t>Macédoine (Ex-République Yougoslave)</t>
  </si>
  <si>
    <t>a1A360000013M1PEAU</t>
  </si>
  <si>
    <t>Multicountry EECA EHRN</t>
  </si>
  <si>
    <t>Multicountry Western Africa HI</t>
  </si>
  <si>
    <t>Mali</t>
  </si>
  <si>
    <t>a1A360000013M3MEAU</t>
  </si>
  <si>
    <t>Niger</t>
  </si>
  <si>
    <t>a1A360000013M3OEAU</t>
  </si>
  <si>
    <t>Multicountry Southern Africa HIVOS</t>
  </si>
  <si>
    <t>Multicountry Asia IHAA</t>
  </si>
  <si>
    <t>Djibouti</t>
  </si>
  <si>
    <t>Multicountry Eastern Africa IGAD</t>
  </si>
  <si>
    <t>a1A360000013M21EAE</t>
  </si>
  <si>
    <t>Soudan</t>
  </si>
  <si>
    <t>a1A360000013M33EAE</t>
  </si>
  <si>
    <t>Éthiopie</t>
  </si>
  <si>
    <t>a1A360000013M2MEAU</t>
  </si>
  <si>
    <t>Multicountry Eastern Africa ANECCA</t>
  </si>
  <si>
    <t>Multicountry Americas ICW</t>
  </si>
  <si>
    <t>Multicountry EECA IHAU</t>
  </si>
  <si>
    <t>Bulgarie</t>
  </si>
  <si>
    <t>a1A360000013M0sEAE</t>
  </si>
  <si>
    <t>Multicountry West Africa ITPC</t>
  </si>
  <si>
    <t>Sierra Leone</t>
  </si>
  <si>
    <t>a1A360000013M3REAU</t>
  </si>
  <si>
    <t>Guinée</t>
  </si>
  <si>
    <t>a1A360000013M3JEAU</t>
  </si>
  <si>
    <t>Liberia</t>
  </si>
  <si>
    <t>a1A360000013M3LEAU</t>
  </si>
  <si>
    <t>Gambie</t>
  </si>
  <si>
    <t>a1A360000013M3GEAU</t>
  </si>
  <si>
    <t>Multicountry Eastern Africa KANCO</t>
  </si>
  <si>
    <t>Zanzibar</t>
  </si>
  <si>
    <t>a1A360000013M1wEAE</t>
  </si>
  <si>
    <t>Multicountry Americas REDLACTRANS</t>
  </si>
  <si>
    <t>Multicountry MENA HRA</t>
  </si>
  <si>
    <t>Maroc</t>
  </si>
  <si>
    <t>a1A360000013M32EAE</t>
  </si>
  <si>
    <t>Liban</t>
  </si>
  <si>
    <t>a1A360000013M0iEAE</t>
  </si>
  <si>
    <t>Iran</t>
  </si>
  <si>
    <t>a1A360000013M0UEAU</t>
  </si>
  <si>
    <t>Égypte</t>
  </si>
  <si>
    <t>a1A360000013M30EAE</t>
  </si>
  <si>
    <t>Tunisie</t>
  </si>
  <si>
    <t>a1A360000013M34EAE</t>
  </si>
  <si>
    <t>Libye</t>
  </si>
  <si>
    <t>a1A360000013M31EAE</t>
  </si>
  <si>
    <t>Jordanie</t>
  </si>
  <si>
    <t>a1A360000013M0gEAE</t>
  </si>
  <si>
    <t>Multicountry Middle East MER</t>
  </si>
  <si>
    <t>Palestine</t>
  </si>
  <si>
    <t>a1A360000013M0jEAE</t>
  </si>
  <si>
    <t>Syrie</t>
  </si>
  <si>
    <t>a1A360000013M0nEAE</t>
  </si>
  <si>
    <t>Irak</t>
  </si>
  <si>
    <t>a1A360000013M0eEAE</t>
  </si>
  <si>
    <t>Yémen</t>
  </si>
  <si>
    <t>a1A360000013M0qEAE</t>
  </si>
  <si>
    <t>Multicountry Southern Africa MOSASWA</t>
  </si>
  <si>
    <t>Grenade</t>
  </si>
  <si>
    <t>Multicountry Caribbean MCC</t>
  </si>
  <si>
    <t>a1A360000013LznEAE</t>
  </si>
  <si>
    <t>Saint-Vincent-et-les Grenadines</t>
  </si>
  <si>
    <t>a1A360000013LzyEAE</t>
  </si>
  <si>
    <t>Antigua-et-Barbuda</t>
  </si>
  <si>
    <t>a1A360000013LzdEAE</t>
  </si>
  <si>
    <t>Saint-Christophe-et-Niévès</t>
  </si>
  <si>
    <t>a1A360000013LzwEAE</t>
  </si>
  <si>
    <t>Dominique</t>
  </si>
  <si>
    <t>a1A360000013LzlEAE</t>
  </si>
  <si>
    <t>Sainte-Lucie</t>
  </si>
  <si>
    <t>a1A360000013LzxEAE</t>
  </si>
  <si>
    <t>Multicountry Caribbean CARICOM-PANCAP</t>
  </si>
  <si>
    <t>Barbade</t>
  </si>
  <si>
    <t>a1A360000013LzhEAE</t>
  </si>
  <si>
    <t>Bahamas</t>
  </si>
  <si>
    <t>a1A360000013LzfEAE</t>
  </si>
  <si>
    <t>Montserrat</t>
  </si>
  <si>
    <t>a1A360000013LztEAE</t>
  </si>
  <si>
    <t>Multicountry Southern Africa ARASA</t>
  </si>
  <si>
    <t>IP-5447</t>
  </si>
  <si>
    <t>AR-04538</t>
  </si>
  <si>
    <t>Centre for Health Research and Innovation</t>
  </si>
  <si>
    <t>0013600001NTuggAAD</t>
  </si>
  <si>
    <t>AR-04555</t>
  </si>
  <si>
    <t>FOUNDATION FOR INNOVATIVE NEW DIAGNOSTICS INDIA</t>
  </si>
  <si>
    <t>0013600001Nab8fAAB</t>
  </si>
  <si>
    <t>AR-04099</t>
  </si>
  <si>
    <t>Programme d'Appui au Développment Sanitaire du Burkina Faso</t>
  </si>
  <si>
    <t>0013600000xoEFFAA2</t>
  </si>
  <si>
    <t>AR-03936</t>
  </si>
  <si>
    <t>Plan International, Inc.</t>
  </si>
  <si>
    <t>0013600000xoEDmAAM</t>
  </si>
  <si>
    <t>AR-01257</t>
  </si>
  <si>
    <t>Ministry of Finance, Planning and Economic Development of the Republic of Uganda</t>
  </si>
  <si>
    <t>0013600000xoEI0AAM</t>
  </si>
  <si>
    <t>AR-01259</t>
  </si>
  <si>
    <t>AR-01261</t>
  </si>
  <si>
    <t>AR-01294</t>
  </si>
  <si>
    <t>Africare</t>
  </si>
  <si>
    <t>0013600000xoEFKAA2</t>
  </si>
  <si>
    <t>AR-01295</t>
  </si>
  <si>
    <t>Programme National de Lutte contre le SIDA de la République du Bénin</t>
  </si>
  <si>
    <t>0013600000xoEGoAAM</t>
  </si>
  <si>
    <t>AR-01296</t>
  </si>
  <si>
    <t>Programme National de Lutte contre le Paludisme de la République du Bénin</t>
  </si>
  <si>
    <t>0013600000xoEKkAAM</t>
  </si>
  <si>
    <t>AR-01297</t>
  </si>
  <si>
    <t>Health System Performance Program</t>
  </si>
  <si>
    <t>0013600000xoEJNAA2</t>
  </si>
  <si>
    <t>AR-01298</t>
  </si>
  <si>
    <t>Programme National contre la Tuberculose de la République du Bénin</t>
  </si>
  <si>
    <t>0013600000xoEF9AAM</t>
  </si>
  <si>
    <t>AR-01299</t>
  </si>
  <si>
    <t>Initiative Privée et Communautaire contre le VIH/SIDA au Burkina Faso</t>
  </si>
  <si>
    <t>0013600000xoEGcAAM</t>
  </si>
  <si>
    <t>AR-01300</t>
  </si>
  <si>
    <t>Secrétariat Permanent du Conseil National de Lutte contre le Sida et les IST du Burkina Faso</t>
  </si>
  <si>
    <t>0013600000xoEGhAAM</t>
  </si>
  <si>
    <t>AR-01301</t>
  </si>
  <si>
    <t>AR-01302</t>
  </si>
  <si>
    <t>AR-01303</t>
  </si>
  <si>
    <t>AR-01304</t>
  </si>
  <si>
    <t>BRAC</t>
  </si>
  <si>
    <t>0013600000xoEFdAAM</t>
  </si>
  <si>
    <t>AR-01305</t>
  </si>
  <si>
    <t>AR-01306</t>
  </si>
  <si>
    <t>Ministry of Health of the Republic of Bulgaria</t>
  </si>
  <si>
    <t>0013600000xoEGxAAM</t>
  </si>
  <si>
    <t>AR-01307</t>
  </si>
  <si>
    <t>AR-01263</t>
  </si>
  <si>
    <t>AR-01265</t>
  </si>
  <si>
    <t>AR-01267</t>
  </si>
  <si>
    <t>AR-01270</t>
  </si>
  <si>
    <t>Ministry of Public Health of the Islamic Republic of Afghanistan</t>
  </si>
  <si>
    <t>0013600000xoEGkAAM</t>
  </si>
  <si>
    <t>AR-01271</t>
  </si>
  <si>
    <t>AR-01272</t>
  </si>
  <si>
    <t>AR-01273</t>
  </si>
  <si>
    <t>Ministry of Health of the Republic of Angola</t>
  </si>
  <si>
    <t>0013600000xoEFmAAM</t>
  </si>
  <si>
    <t>AR-01274</t>
  </si>
  <si>
    <t>AR-01275</t>
  </si>
  <si>
    <t>Mission East</t>
  </si>
  <si>
    <t>0013600000xoEKiAAM</t>
  </si>
  <si>
    <t>AR-01276</t>
  </si>
  <si>
    <t>Ministry of Health of the Republic of Armenia</t>
  </si>
  <si>
    <t>0013600000xoEHJAA2</t>
  </si>
  <si>
    <t>AR-01277</t>
  </si>
  <si>
    <t>AR-01278</t>
  </si>
  <si>
    <t>AR-01279</t>
  </si>
  <si>
    <t>Ministry of Health of the Republic of Azerbaijan</t>
  </si>
  <si>
    <t>0013600000xoEHXAA2</t>
  </si>
  <si>
    <t>AR-01280</t>
  </si>
  <si>
    <t>AR-01281</t>
  </si>
  <si>
    <t>AR-01282</t>
  </si>
  <si>
    <t>AR-01308</t>
  </si>
  <si>
    <t>AR-01309</t>
  </si>
  <si>
    <t>Republican Scientific and Practical Center for Medical Technologies, Informatization, Administration and Management of Health</t>
  </si>
  <si>
    <t>0013600000xoEKjAAM</t>
  </si>
  <si>
    <t>AR-01310</t>
  </si>
  <si>
    <t>AR-01311</t>
  </si>
  <si>
    <t>Asociación Protección a la Salud</t>
  </si>
  <si>
    <t>0013600000xoEICAA2</t>
  </si>
  <si>
    <t>AR-01315</t>
  </si>
  <si>
    <t>Ministry of Health of the Royal Government of Bhutan</t>
  </si>
  <si>
    <t>0013600000xoEHnAAM</t>
  </si>
  <si>
    <t>AR-01316</t>
  </si>
  <si>
    <t>AR-01317</t>
  </si>
  <si>
    <t>AR-01318</t>
  </si>
  <si>
    <t>AR-01319</t>
  </si>
  <si>
    <t>AR-01320</t>
  </si>
  <si>
    <t>African Comprehensive HIV/AIDS Partnerships</t>
  </si>
  <si>
    <t>0013600000xoEKgAAM</t>
  </si>
  <si>
    <t>AR-01321</t>
  </si>
  <si>
    <t>Ministry of Health of the Republic of Botswana</t>
  </si>
  <si>
    <t>0013600000xoEFnAAM</t>
  </si>
  <si>
    <t>AR-01322</t>
  </si>
  <si>
    <t>AR-01324</t>
  </si>
  <si>
    <t>National Center for Tuberculosis and Leprosy Control</t>
  </si>
  <si>
    <t>0013600000xoEFoAAM</t>
  </si>
  <si>
    <t>AR-01325</t>
  </si>
  <si>
    <t>AR-01326</t>
  </si>
  <si>
    <t>CARE International</t>
  </si>
  <si>
    <t>0013600000xoEFYAA2</t>
  </si>
  <si>
    <t>AR-01327</t>
  </si>
  <si>
    <t>Programme National de Lutte contre le Paludisme</t>
  </si>
  <si>
    <t>0013600000xoEGlAAM</t>
  </si>
  <si>
    <t>AR-01328</t>
  </si>
  <si>
    <t>Ministry of Health and Public Hygiene of the Republic of Côte d'Ivoire</t>
  </si>
  <si>
    <t>0013600000xoEKZAA2</t>
  </si>
  <si>
    <t>AR-01329</t>
  </si>
  <si>
    <t>Programme National de Lutte contre le SIDA de la République de Côte d'Ivoire</t>
  </si>
  <si>
    <t>0013600000xoEGpAAM</t>
  </si>
  <si>
    <t>AR-01330</t>
  </si>
  <si>
    <t>Alliance Nationale Contre Le Sida en Cote D'Ivoire</t>
  </si>
  <si>
    <t>0013600000xoEFVAA2</t>
  </si>
  <si>
    <t>AR-01331</t>
  </si>
  <si>
    <t>AR-01283</t>
  </si>
  <si>
    <t>Main Medical Department of the Ministry of Justice of the Republic of Azerbaijan</t>
  </si>
  <si>
    <t>0013600000xoEF5AAM</t>
  </si>
  <si>
    <t>AR-01284</t>
  </si>
  <si>
    <t>International Centre for Diarrhoeal Disease Research of the People's Republic of Bangladesh</t>
  </si>
  <si>
    <t>0013600000xoEHvAAM</t>
  </si>
  <si>
    <t>AR-01285</t>
  </si>
  <si>
    <t>AR-01332</t>
  </si>
  <si>
    <t>0013600000xoEKpAAM</t>
  </si>
  <si>
    <t>AR-01333</t>
  </si>
  <si>
    <t>Caritas Côte d'Ivoire</t>
  </si>
  <si>
    <t>0013600000xoEEiAAM</t>
  </si>
  <si>
    <t>AR-01342</t>
  </si>
  <si>
    <t>Stichting Cordaid</t>
  </si>
  <si>
    <t>0013600000xoEGRAA2</t>
  </si>
  <si>
    <t>AR-01343</t>
  </si>
  <si>
    <t>Ministry of Health and Population of the Democratic Republic of Congo</t>
  </si>
  <si>
    <t>0013600000xoEKRAA2</t>
  </si>
  <si>
    <t>AR-01344</t>
  </si>
  <si>
    <t>SANRU Asbl</t>
  </si>
  <si>
    <t>0013600000xoEHNAA2</t>
  </si>
  <si>
    <t>AR-01345</t>
  </si>
  <si>
    <t>AR-01346</t>
  </si>
  <si>
    <t>AR-01347</t>
  </si>
  <si>
    <t>AR-01348</t>
  </si>
  <si>
    <t>AR-01349</t>
  </si>
  <si>
    <t>AR-01355</t>
  </si>
  <si>
    <t>Cooperative Housing Foundation</t>
  </si>
  <si>
    <t>0013600000xoEDNAA2</t>
  </si>
  <si>
    <t>AR-01356</t>
  </si>
  <si>
    <t>Fondo Financiero de Proyectos de Desarrollo</t>
  </si>
  <si>
    <t>0013600000xoEFHAA2</t>
  </si>
  <si>
    <t>AR-01357</t>
  </si>
  <si>
    <t>AR-01363</t>
  </si>
  <si>
    <t>Coordination Committee of the Fight against AIDS of Cabo Verde</t>
  </si>
  <si>
    <t>0013600000xoEEgAAM</t>
  </si>
  <si>
    <t>AR-01364</t>
  </si>
  <si>
    <t>AR-01365</t>
  </si>
  <si>
    <t>AR-01366</t>
  </si>
  <si>
    <t>AR-01367</t>
  </si>
  <si>
    <t>Cape Verde Non Governmental Organisations Platform</t>
  </si>
  <si>
    <t>0013600000xoEFhAAM</t>
  </si>
  <si>
    <t>AR-01368</t>
  </si>
  <si>
    <t>Consejo Nacional para el VIH y el SIDA</t>
  </si>
  <si>
    <t>0013600000xoEGNAA2</t>
  </si>
  <si>
    <t>AR-01369</t>
  </si>
  <si>
    <t>Instituto Dermatológico y Cirugía de Piel ‘Dr. Huberto Bogaert Díaz’</t>
  </si>
  <si>
    <t>0013600000xoEH5AAM</t>
  </si>
  <si>
    <t>AR-01370</t>
  </si>
  <si>
    <t>Ministry of Public Health and Social Assistance of the Dominican Republic</t>
  </si>
  <si>
    <t>0013600000xoEGKAA2</t>
  </si>
  <si>
    <t>AR-01371</t>
  </si>
  <si>
    <t>Technical Management Unit of the Ministry of Public Health of the Republic of Ecuador</t>
  </si>
  <si>
    <t>0013600000xoEFSAA2</t>
  </si>
  <si>
    <t>AR-01372</t>
  </si>
  <si>
    <t>Ministry of Public Health of the Republic of Ecuador</t>
  </si>
  <si>
    <t>0013600000xoEJFAA2</t>
  </si>
  <si>
    <t>AR-01373</t>
  </si>
  <si>
    <t>AR-01374</t>
  </si>
  <si>
    <t>Corporación Kimirina</t>
  </si>
  <si>
    <t>0013600000xoEGQAA2</t>
  </si>
  <si>
    <t>AR-01375</t>
  </si>
  <si>
    <t>AR-01376</t>
  </si>
  <si>
    <t>The Ministry of Health and Population of Egypt</t>
  </si>
  <si>
    <t>0013600000xoEFvAAM</t>
  </si>
  <si>
    <t>AR-01377</t>
  </si>
  <si>
    <t>AR-01378</t>
  </si>
  <si>
    <t>Ministry of Health of the State of Eritrea</t>
  </si>
  <si>
    <t>0013600000xoEHdAAM</t>
  </si>
  <si>
    <t>AR-01379</t>
  </si>
  <si>
    <t>AR-01380</t>
  </si>
  <si>
    <t>AR-01381</t>
  </si>
  <si>
    <t>HIV/AIDS Prevention and Control Office</t>
  </si>
  <si>
    <t>0013600000xoEHsAAM</t>
  </si>
  <si>
    <t>AR-01382</t>
  </si>
  <si>
    <t>AR-01383</t>
  </si>
  <si>
    <t>Federal Ministry of Health of the Federal Democratic Republic of Ethiopia</t>
  </si>
  <si>
    <t>0013600000xoEHiAAM</t>
  </si>
  <si>
    <t>AR-01384</t>
  </si>
  <si>
    <t>AR-01385</t>
  </si>
  <si>
    <t>AR-01386</t>
  </si>
  <si>
    <t>AR-01387</t>
  </si>
  <si>
    <t>AR-01390</t>
  </si>
  <si>
    <t>National Center For Disease Control and Public Health</t>
  </si>
  <si>
    <t>0013600000xoEJJAA2</t>
  </si>
  <si>
    <t>AR-01391</t>
  </si>
  <si>
    <t>AR-01392</t>
  </si>
  <si>
    <t>Adventist Development and Relief Agency of Ghana</t>
  </si>
  <si>
    <t>0013600000xoEFAAA2</t>
  </si>
  <si>
    <t>AR-01393</t>
  </si>
  <si>
    <t>Ghana AIDS Commission</t>
  </si>
  <si>
    <t>0013600000xoEGrAAM</t>
  </si>
  <si>
    <t>AR-01394</t>
  </si>
  <si>
    <t>Ministry of Health of the Republic of Ghana</t>
  </si>
  <si>
    <t>0013600000xoEHmAAM</t>
  </si>
  <si>
    <t>AR-01395</t>
  </si>
  <si>
    <t>Planned Parenthood Association of Ghana</t>
  </si>
  <si>
    <t>0013600000xoEGFAA2</t>
  </si>
  <si>
    <t>AR-01396</t>
  </si>
  <si>
    <t>AngloGold Ashanti (Ghana) Malaria Control Limited</t>
  </si>
  <si>
    <t>0013600000xoEFQAA2</t>
  </si>
  <si>
    <t>AR-01397</t>
  </si>
  <si>
    <t>AR-01398</t>
  </si>
  <si>
    <t>AR-01399</t>
  </si>
  <si>
    <t>Secrétariat Exécutif du Comité National de Lutte contre le Sida de la République de Guinée</t>
  </si>
  <si>
    <t>0013600000xoEHLAA2</t>
  </si>
  <si>
    <t>AR-01400</t>
  </si>
  <si>
    <t>German Corporation for International Cooperation (GIZ) GmbH</t>
  </si>
  <si>
    <t>0013600000xoEIhAAM</t>
  </si>
  <si>
    <t>AR-01401</t>
  </si>
  <si>
    <t>The Ministry of Public Health of the Republic of Guinea</t>
  </si>
  <si>
    <t>0013600000xoEHoAAM</t>
  </si>
  <si>
    <t>AR-01402</t>
  </si>
  <si>
    <t>The National AIDS Secretariat of the Republic of The Gambia</t>
  </si>
  <si>
    <t>0013600000xoEGsAAM</t>
  </si>
  <si>
    <t>AR-01403</t>
  </si>
  <si>
    <t>AR-01404</t>
  </si>
  <si>
    <t>ActionAid International The Gambia</t>
  </si>
  <si>
    <t>0013600000xoEFEAA2</t>
  </si>
  <si>
    <t>AR-01405</t>
  </si>
  <si>
    <t>AR-01406</t>
  </si>
  <si>
    <t>Ministry of Health and Social Welfare of the Republic of Gambia</t>
  </si>
  <si>
    <t>0013600000xoEFlAAM</t>
  </si>
  <si>
    <t>AR-01407</t>
  </si>
  <si>
    <t>Medical Research Council (UK)</t>
  </si>
  <si>
    <t>0013600000xoEFZAA2</t>
  </si>
  <si>
    <t>AR-01408</t>
  </si>
  <si>
    <t>AR-01409</t>
  </si>
  <si>
    <t>National Secretariat to Fight AIDS of Guinea-Bissau</t>
  </si>
  <si>
    <t>0013600000xoEGtAAM</t>
  </si>
  <si>
    <t>AR-01410</t>
  </si>
  <si>
    <t>Ministry of Health of the Republic of Guinea-Bissau</t>
  </si>
  <si>
    <t>0013600000xoEFJAA2</t>
  </si>
  <si>
    <t>AR-01411</t>
  </si>
  <si>
    <t>Ministry of Health and Social Assistance of the Republic of Guatemala</t>
  </si>
  <si>
    <t>0013600000xoEHIAA2</t>
  </si>
  <si>
    <t>AR-01412</t>
  </si>
  <si>
    <t>AR-01413</t>
  </si>
  <si>
    <t>AR-01414</t>
  </si>
  <si>
    <t>Ministry of Health of the Republic of Guyana</t>
  </si>
  <si>
    <t>0013600000xoEJCAA2</t>
  </si>
  <si>
    <t>AR-01415</t>
  </si>
  <si>
    <t>AR-01416</t>
  </si>
  <si>
    <t>AR-01417</t>
  </si>
  <si>
    <t>AR-01418</t>
  </si>
  <si>
    <t>0013600000xoEGOAA2</t>
  </si>
  <si>
    <t>AR-01419</t>
  </si>
  <si>
    <t>AR-01420</t>
  </si>
  <si>
    <t>AR-01421</t>
  </si>
  <si>
    <t>IL&amp;FS Education &amp; Technology Services Ltd.</t>
  </si>
  <si>
    <t>0013600000xoEH1AAM</t>
  </si>
  <si>
    <t>AR-01422</t>
  </si>
  <si>
    <t>Indian Nursing Council</t>
  </si>
  <si>
    <t>0013600000xoEH4AAM</t>
  </si>
  <si>
    <t>AR-01423</t>
  </si>
  <si>
    <t>Tata Institute of Social Sciences</t>
  </si>
  <si>
    <t>0013600000xoEHVAA2</t>
  </si>
  <si>
    <t>AR-01424</t>
  </si>
  <si>
    <t>Emmanuel Hospital Association</t>
  </si>
  <si>
    <t>0013600000xoEGYAA2</t>
  </si>
  <si>
    <t>AR-01425</t>
  </si>
  <si>
    <t>Caritas India</t>
  </si>
  <si>
    <t>0013600000xoEFjAAM</t>
  </si>
  <si>
    <t>AR-01426</t>
  </si>
  <si>
    <t>AR-01427</t>
  </si>
  <si>
    <t>India HIV/AIDS Alliance</t>
  </si>
  <si>
    <t>0013600000xoEH2AAM</t>
  </si>
  <si>
    <t>AR-01428</t>
  </si>
  <si>
    <t>Plan International (India Chapter)</t>
  </si>
  <si>
    <t>0013600000xoEKTAA2</t>
  </si>
  <si>
    <t>AR-01429</t>
  </si>
  <si>
    <t>Solidarity and Action Against The HIV Infection in India</t>
  </si>
  <si>
    <t>0013600000xoEKYAA2</t>
  </si>
  <si>
    <t>AR-01430</t>
  </si>
  <si>
    <t>International Union Against Tuberculosis and Lung Disease</t>
  </si>
  <si>
    <t>0013600000xoEFUAA2</t>
  </si>
  <si>
    <t>AR-01431</t>
  </si>
  <si>
    <t>Directorate General of Prevention and Disease Control, Ministry of Health of The Republic of Indonesia</t>
  </si>
  <si>
    <t>0013600000xoEF4AAM</t>
  </si>
  <si>
    <t>AR-01432</t>
  </si>
  <si>
    <t>AR-01433</t>
  </si>
  <si>
    <t>AR-01434</t>
  </si>
  <si>
    <t>National AIDS Commission of Indonesia</t>
  </si>
  <si>
    <t>0013600000xoEFyAAM</t>
  </si>
  <si>
    <t>AR-01435</t>
  </si>
  <si>
    <t>Yayasan Spiritia</t>
  </si>
  <si>
    <t>0013600000xoEKhAAM</t>
  </si>
  <si>
    <t>AR-01436</t>
  </si>
  <si>
    <t>Persatuan Karya Dharma Kesehatan Indonesia (also known as “PERDHAKI”, Association of Voluntary Health Services of Indonesia)</t>
  </si>
  <si>
    <t>0013600000xoEGCAA2</t>
  </si>
  <si>
    <t>AR-01437</t>
  </si>
  <si>
    <t>AR-01438</t>
  </si>
  <si>
    <t>Central Board of Aisyiyah</t>
  </si>
  <si>
    <t>0013600000xoEEfAAM</t>
  </si>
  <si>
    <t>AR-01439</t>
  </si>
  <si>
    <t>Faculty of Public Health, University of Indonesia</t>
  </si>
  <si>
    <t>0013600000xoEFDAA2</t>
  </si>
  <si>
    <t>AR-01440</t>
  </si>
  <si>
    <t>Indonesia Planned Parenthood Association</t>
  </si>
  <si>
    <t>0013600000xoEH3AAM</t>
  </si>
  <si>
    <t>AR-01441</t>
  </si>
  <si>
    <t>Nahdlatul Ulama</t>
  </si>
  <si>
    <t>0013600000xoEFrAAM</t>
  </si>
  <si>
    <t>AR-01442</t>
  </si>
  <si>
    <t>Ministry of Health of Jamaica</t>
  </si>
  <si>
    <t>0013600000xoEIEAA2</t>
  </si>
  <si>
    <t>AR-01443</t>
  </si>
  <si>
    <t>AR-01444</t>
  </si>
  <si>
    <t>National Center of Tuberculosis Problems of the Ministry of Healthcare and Social Development of the Republic of Kazakhstan</t>
  </si>
  <si>
    <t>0013600000xoEFqAAM</t>
  </si>
  <si>
    <t>AR-01445</t>
  </si>
  <si>
    <t>Republican Center on Prevention and Control of AIDS of the Ministry of Healthcare of the Republic of Kazakhstan</t>
  </si>
  <si>
    <t>0013600000xoEIZAA2</t>
  </si>
  <si>
    <t>AR-01446</t>
  </si>
  <si>
    <t>Project HOPE  - the People to People Health Foundation</t>
  </si>
  <si>
    <t>0013600000xoEKBAA2</t>
  </si>
  <si>
    <t>AR-01447</t>
  </si>
  <si>
    <t>Kenya Red Cross Society</t>
  </si>
  <si>
    <t>0013600000xoEGgAAM</t>
  </si>
  <si>
    <t>AR-01448</t>
  </si>
  <si>
    <t>African Medical and Research Foundation Kenya</t>
  </si>
  <si>
    <t>0013600000xoEFLAA2</t>
  </si>
  <si>
    <t>AR-01449</t>
  </si>
  <si>
    <t>AR-01450</t>
  </si>
  <si>
    <t>National Center for HIV/AIDS, Dermatology and STI</t>
  </si>
  <si>
    <t>0013600000xoEG3AAM</t>
  </si>
  <si>
    <t>AR-01451</t>
  </si>
  <si>
    <t>Ministry of Health of the Kingdom of Cambodia</t>
  </si>
  <si>
    <t>0013600000xoEIDAA2</t>
  </si>
  <si>
    <t>AR-01452</t>
  </si>
  <si>
    <t>Ministry of Health of the Lao People's Democratic Republic</t>
  </si>
  <si>
    <t>0013600000xoEHUAA2</t>
  </si>
  <si>
    <t>AR-01453</t>
  </si>
  <si>
    <t>AR-01454</t>
  </si>
  <si>
    <t>AR-01455</t>
  </si>
  <si>
    <t>AR-01456</t>
  </si>
  <si>
    <t>Ministry of Health and Social Welfare of the Republic of Liberia</t>
  </si>
  <si>
    <t>0013600000xoEI2AAM</t>
  </si>
  <si>
    <t>AR-02109</t>
  </si>
  <si>
    <t>Ministry of Finance and Planning of the United Republic of Tanzania</t>
  </si>
  <si>
    <t>0013600000xoEHrAAM</t>
  </si>
  <si>
    <t>AR-02111</t>
  </si>
  <si>
    <t>Catholic Relief Services - United States Conference of Catholic Bishops</t>
  </si>
  <si>
    <t>0013600000xoEG2AAM</t>
  </si>
  <si>
    <t>AR-02224</t>
  </si>
  <si>
    <t>AR-01057</t>
  </si>
  <si>
    <t>0013600000xoEJ8AAM</t>
  </si>
  <si>
    <t>AR-01058</t>
  </si>
  <si>
    <t>AR-01061</t>
  </si>
  <si>
    <t>0013600000xoEG5AAM</t>
  </si>
  <si>
    <t>AR-01062</t>
  </si>
  <si>
    <t>AR-01066</t>
  </si>
  <si>
    <t>World Vision Mozambique</t>
  </si>
  <si>
    <t>0013600000xoEFaAAM</t>
  </si>
  <si>
    <t>AR-01067</t>
  </si>
  <si>
    <t>AR-01071</t>
  </si>
  <si>
    <t>World Vision Malawi</t>
  </si>
  <si>
    <t>0013600000xoEKdAAM</t>
  </si>
  <si>
    <t>AR-01073</t>
  </si>
  <si>
    <t>Save the Children Federation, Inc.</t>
  </si>
  <si>
    <t>0013600000xoEKAAA2</t>
  </si>
  <si>
    <t>AR-01074</t>
  </si>
  <si>
    <t>AR-01075</t>
  </si>
  <si>
    <t>AR-01080</t>
  </si>
  <si>
    <t>0013600000xoEG0AAM</t>
  </si>
  <si>
    <t>AR-01081</t>
  </si>
  <si>
    <t>AR-01084</t>
  </si>
  <si>
    <t>The International Federation of Red Cross and Red Crescent Societies</t>
  </si>
  <si>
    <t>0013600000xoEIdAAM</t>
  </si>
  <si>
    <t>AR-01085</t>
  </si>
  <si>
    <t>0013600000xoEIrAAM</t>
  </si>
  <si>
    <t>AR-01086</t>
  </si>
  <si>
    <t>AR-01087</t>
  </si>
  <si>
    <t>AR-01088</t>
  </si>
  <si>
    <t>AR-01089</t>
  </si>
  <si>
    <t>AR-01090</t>
  </si>
  <si>
    <t>AR-01091</t>
  </si>
  <si>
    <t>AR-01092</t>
  </si>
  <si>
    <t>AR-01093</t>
  </si>
  <si>
    <t>AR-01097</t>
  </si>
  <si>
    <t>0013600000xoEIiAAM</t>
  </si>
  <si>
    <t>AR-01099</t>
  </si>
  <si>
    <t>AR-01107</t>
  </si>
  <si>
    <t>International Organization for Migration</t>
  </si>
  <si>
    <t>0013600000xoEKHAA2</t>
  </si>
  <si>
    <t>AR-01109</t>
  </si>
  <si>
    <t>0013600000xoEJ7AAM</t>
  </si>
  <si>
    <t>AR-01110</t>
  </si>
  <si>
    <t>AR-01119</t>
  </si>
  <si>
    <t>0013600000xoEIyAAM</t>
  </si>
  <si>
    <t>AR-01120</t>
  </si>
  <si>
    <t>AR-01121</t>
  </si>
  <si>
    <t>AR-01122</t>
  </si>
  <si>
    <t>AR-01123</t>
  </si>
  <si>
    <t>AR-01124</t>
  </si>
  <si>
    <t>AR-01126</t>
  </si>
  <si>
    <t>0013600000xoEHAAA2</t>
  </si>
  <si>
    <t>AR-01127</t>
  </si>
  <si>
    <t>IntraHealth International, Inc.</t>
  </si>
  <si>
    <t>0013600000xoEIGAA2</t>
  </si>
  <si>
    <t>AR-01128</t>
  </si>
  <si>
    <t>AR-01129</t>
  </si>
  <si>
    <t>0013600000xoEH9AAM</t>
  </si>
  <si>
    <t>AR-01130</t>
  </si>
  <si>
    <t>United Nations Children's Fund</t>
  </si>
  <si>
    <t>0013600000xoEHWAA2</t>
  </si>
  <si>
    <t>AR-01131</t>
  </si>
  <si>
    <t>AR-01133</t>
  </si>
  <si>
    <t>AR-01135</t>
  </si>
  <si>
    <t>AR-01136</t>
  </si>
  <si>
    <t>World Vision International</t>
  </si>
  <si>
    <t>0013600000xoEIgAAM</t>
  </si>
  <si>
    <t>AR-01140</t>
  </si>
  <si>
    <t>0013600000xoEIuAAM</t>
  </si>
  <si>
    <t>AR-01141</t>
  </si>
  <si>
    <t>AR-01142</t>
  </si>
  <si>
    <t>AR-01143</t>
  </si>
  <si>
    <t>AR-01144</t>
  </si>
  <si>
    <t>AR-01145</t>
  </si>
  <si>
    <t>AR-01158</t>
  </si>
  <si>
    <t>0013600000xoEIqAAM</t>
  </si>
  <si>
    <t>AR-01159</t>
  </si>
  <si>
    <t>AR-01164</t>
  </si>
  <si>
    <t>0013600000xoEJ2AAM</t>
  </si>
  <si>
    <t>AR-01166</t>
  </si>
  <si>
    <t>0013600000xoEIxAAM</t>
  </si>
  <si>
    <t>AR-01170</t>
  </si>
  <si>
    <t>0013600000xoEJ6AAM</t>
  </si>
  <si>
    <t>AR-01171</t>
  </si>
  <si>
    <t>0013600000xoEIvAAM</t>
  </si>
  <si>
    <t>AR-01172</t>
  </si>
  <si>
    <t>AR-01173</t>
  </si>
  <si>
    <t>AR-01177</t>
  </si>
  <si>
    <t>0013600000xoEIlAAM</t>
  </si>
  <si>
    <t>AR-01178</t>
  </si>
  <si>
    <t>AR-01179</t>
  </si>
  <si>
    <t>AR-01180</t>
  </si>
  <si>
    <t>AR-01181</t>
  </si>
  <si>
    <t>AR-01182</t>
  </si>
  <si>
    <t>0013600000xoEHlAAM</t>
  </si>
  <si>
    <t>AR-01186</t>
  </si>
  <si>
    <t>0013600000xoEJ1AAM</t>
  </si>
  <si>
    <t>AR-01207</t>
  </si>
  <si>
    <t>Humanist Institute for Co-operation with Developing Countries</t>
  </si>
  <si>
    <t>0013600000xoEGvAAM</t>
  </si>
  <si>
    <t>AR-01212</t>
  </si>
  <si>
    <t>AR-01213</t>
  </si>
  <si>
    <t>AR-01216</t>
  </si>
  <si>
    <t>AR-01217</t>
  </si>
  <si>
    <t>0013600000xoEHBAA2</t>
  </si>
  <si>
    <t>AR-01218</t>
  </si>
  <si>
    <t>Catholic Relief Services-United States Conference of Catholic Bishops</t>
  </si>
  <si>
    <t>0013600000xoEG1AAM</t>
  </si>
  <si>
    <t>AR-01223</t>
  </si>
  <si>
    <t>Economic Relations Division, Ministry of Finance of the People's Republic of Bangladesh</t>
  </si>
  <si>
    <t>0013600000xoEGSAA2</t>
  </si>
  <si>
    <t>AR-01225</t>
  </si>
  <si>
    <t>AR-01227</t>
  </si>
  <si>
    <t>AR-01229</t>
  </si>
  <si>
    <t>Ministry of Health of the Republic of Honduras</t>
  </si>
  <si>
    <t>0013600000xoEI8AAM</t>
  </si>
  <si>
    <t>AR-01230</t>
  </si>
  <si>
    <t>Department of Economic Affairs, Ministry of Finance of India</t>
  </si>
  <si>
    <t>0013600000xoEHbAAM</t>
  </si>
  <si>
    <t>AR-01231</t>
  </si>
  <si>
    <t>0013600000xoEHcAAM</t>
  </si>
  <si>
    <t>AR-01232</t>
  </si>
  <si>
    <t>0013600000xoEHeAAM</t>
  </si>
  <si>
    <t>AR-01234</t>
  </si>
  <si>
    <t>AR-01236</t>
  </si>
  <si>
    <t>AR-01238</t>
  </si>
  <si>
    <t>AR-01240</t>
  </si>
  <si>
    <t>National Treasury of the Republic of Kenya</t>
  </si>
  <si>
    <t>0013600000xoEHxAAM</t>
  </si>
  <si>
    <t>AR-01242</t>
  </si>
  <si>
    <t>AR-01244</t>
  </si>
  <si>
    <t>AR-01245</t>
  </si>
  <si>
    <t>The Ministry of Health of the Togolese Republic</t>
  </si>
  <si>
    <t>0013600000xoEGVAA2</t>
  </si>
  <si>
    <t>AR-01246</t>
  </si>
  <si>
    <t>Primature de la République Togolaise</t>
  </si>
  <si>
    <t>0013600000xoEKXAA2</t>
  </si>
  <si>
    <t>AR-01247</t>
  </si>
  <si>
    <t>AR-01248</t>
  </si>
  <si>
    <t>AR-01249</t>
  </si>
  <si>
    <t>AR-01250</t>
  </si>
  <si>
    <t>AR-01252</t>
  </si>
  <si>
    <t>AR-01253</t>
  </si>
  <si>
    <t>AR-01255</t>
  </si>
  <si>
    <t>AR-03231</t>
  </si>
  <si>
    <t>Ministry of Health of the Republic of Rwanda</t>
  </si>
  <si>
    <t>0013600000xoEIHAA2</t>
  </si>
  <si>
    <t>AR-04131</t>
  </si>
  <si>
    <t>Ministry of Health and Social Action of the Republic of Senegal</t>
  </si>
  <si>
    <t>0013600000xoEHHAA2</t>
  </si>
  <si>
    <t>AR-03240</t>
  </si>
  <si>
    <t>The Ministry of Health and Child Care of the Republic of Zimbabwe</t>
  </si>
  <si>
    <t>0013600000xoEI4AAM</t>
  </si>
  <si>
    <t>AR-03249</t>
  </si>
  <si>
    <t>AR-04168</t>
  </si>
  <si>
    <t>0013600000xoEJHAA2</t>
  </si>
  <si>
    <t>AR-04170</t>
  </si>
  <si>
    <t>Ministry of National Health Services, Regulations and Coordination of Pakistan</t>
  </si>
  <si>
    <t>0013600000xoEGTAA2</t>
  </si>
  <si>
    <t>AR-04172</t>
  </si>
  <si>
    <t>AR-03069</t>
  </si>
  <si>
    <t>AR-03070</t>
  </si>
  <si>
    <t>AR-03078</t>
  </si>
  <si>
    <t>Ministry of Health of the Democratic Republic of Timor-Leste</t>
  </si>
  <si>
    <t>0013600000xoEIeAAM</t>
  </si>
  <si>
    <t>AR-03177</t>
  </si>
  <si>
    <t>State Institution "Public Health Center of the Ministry of Health of Ukraine"</t>
  </si>
  <si>
    <t>0013600000xoEHhAAM</t>
  </si>
  <si>
    <t>AR-03178</t>
  </si>
  <si>
    <t>International Charitable Foundation “Alliance for Public Health”</t>
  </si>
  <si>
    <t>0013600000xoEHGAA2</t>
  </si>
  <si>
    <t>AR-03179</t>
  </si>
  <si>
    <t>Charitable Organization "All-Ukrainian Network of People Living with HIV/AIDS"</t>
  </si>
  <si>
    <t>0013600000xoEFOAA2</t>
  </si>
  <si>
    <t>AR-03114</t>
  </si>
  <si>
    <t>AR-03168</t>
  </si>
  <si>
    <t>AR-03132</t>
  </si>
  <si>
    <t>Viet Nam National Lung Hospital</t>
  </si>
  <si>
    <t>0013600000xoEKMAA2</t>
  </si>
  <si>
    <t>AR-03267</t>
  </si>
  <si>
    <t>AR-03204</t>
  </si>
  <si>
    <t>AR-03294</t>
  </si>
  <si>
    <t>AR-03295</t>
  </si>
  <si>
    <t>The AIDS Support Organisation (Uganda) Limited</t>
  </si>
  <si>
    <t>0013600000xoEGeAAM</t>
  </si>
  <si>
    <t>AR-03393</t>
  </si>
  <si>
    <t>Ministry of Health of the Republic of Malawi</t>
  </si>
  <si>
    <t>0013600000xoEHpAAM</t>
  </si>
  <si>
    <t>AR-03394</t>
  </si>
  <si>
    <t>ActionAid International Malawi</t>
  </si>
  <si>
    <t>0013600000xoEKfAAM</t>
  </si>
  <si>
    <t>AR-03991</t>
  </si>
  <si>
    <t>Public Institution - Coordination, Implementation and Monitoring Unit of the Health  System Projects</t>
  </si>
  <si>
    <t>0013600000xoEHCAA2</t>
  </si>
  <si>
    <t>AR-04331</t>
  </si>
  <si>
    <t>Ministry of Health of Mozambique</t>
  </si>
  <si>
    <t>0013600000xoEHtAAM</t>
  </si>
  <si>
    <t>AR-03992</t>
  </si>
  <si>
    <t>AR-04173</t>
  </si>
  <si>
    <t>AR-04232</t>
  </si>
  <si>
    <t>AR-03447</t>
  </si>
  <si>
    <t>AR-03492</t>
  </si>
  <si>
    <t>AR-03493</t>
  </si>
  <si>
    <t>Population Services International</t>
  </si>
  <si>
    <t>0013600000xoEIOAA2</t>
  </si>
  <si>
    <t>AR-03494</t>
  </si>
  <si>
    <t>AR-03495</t>
  </si>
  <si>
    <t>AR-03990</t>
  </si>
  <si>
    <t>Center for Health Policies and Studies</t>
  </si>
  <si>
    <t>0013600000xoEGDAA2</t>
  </si>
  <si>
    <t>AR-03456</t>
  </si>
  <si>
    <t>AR-03457</t>
  </si>
  <si>
    <t>AR-03458</t>
  </si>
  <si>
    <t>AR-03459</t>
  </si>
  <si>
    <t>AR-03555</t>
  </si>
  <si>
    <t>AR-03556</t>
  </si>
  <si>
    <t>0013600000xoEKFAA2</t>
  </si>
  <si>
    <t>AR-03600</t>
  </si>
  <si>
    <t>AR-03618</t>
  </si>
  <si>
    <t>AR-03619</t>
  </si>
  <si>
    <t>AR-03636</t>
  </si>
  <si>
    <t>AR-03729</t>
  </si>
  <si>
    <t>Ministry of Health and Social Services of Namibia</t>
  </si>
  <si>
    <t>0013600000xoEI9AAM</t>
  </si>
  <si>
    <t>AR-03730</t>
  </si>
  <si>
    <t>Namibia Network of AIDS Service Organizations</t>
  </si>
  <si>
    <t>0013600000xoEFuAAM</t>
  </si>
  <si>
    <t>AR-04470</t>
  </si>
  <si>
    <t>Centro de Colaboração em Saúde</t>
  </si>
  <si>
    <t>0013600001HymulAAB</t>
  </si>
  <si>
    <t>AR-04092</t>
  </si>
  <si>
    <t>AR-04093</t>
  </si>
  <si>
    <t>AR-03738</t>
  </si>
  <si>
    <t>Ministry of Health and Quality of Life (implementing through the National AIDS Secretariat) of the Republic of Mauritius</t>
  </si>
  <si>
    <t>0013600000xoEGfAAM</t>
  </si>
  <si>
    <t>AR-03739</t>
  </si>
  <si>
    <t>Prévention Information Lutte contre le Sida</t>
  </si>
  <si>
    <t>0013600000xoEGdAAM</t>
  </si>
  <si>
    <t>AR-03765</t>
  </si>
  <si>
    <t>AR-03766</t>
  </si>
  <si>
    <t>AR-03774</t>
  </si>
  <si>
    <t>National Emergency Response Council on HIV and AIDS</t>
  </si>
  <si>
    <t>0013600000xoEISAA2</t>
  </si>
  <si>
    <t>AR-03775</t>
  </si>
  <si>
    <t>Coordinating Assembly of Non Governmental Organisation</t>
  </si>
  <si>
    <t>0013600000xoEKPAA2</t>
  </si>
  <si>
    <t>AR-03465</t>
  </si>
  <si>
    <t>AR-03466</t>
  </si>
  <si>
    <t>AR-03438</t>
  </si>
  <si>
    <t>AR-03439</t>
  </si>
  <si>
    <t>AR-03474</t>
  </si>
  <si>
    <t>AR-03475</t>
  </si>
  <si>
    <t>AR-04175</t>
  </si>
  <si>
    <t>AR-03519</t>
  </si>
  <si>
    <t>Department of Disease Control, Ministry of Public Health of the Royal Government of Thailand</t>
  </si>
  <si>
    <t>0013600000xoEGLAA2</t>
  </si>
  <si>
    <t>AR-03520</t>
  </si>
  <si>
    <t>Raks Thai Foundation</t>
  </si>
  <si>
    <t>0013600000xoEGIAA2</t>
  </si>
  <si>
    <t>AR-03510</t>
  </si>
  <si>
    <t>AR-03537</t>
  </si>
  <si>
    <t>AR-03538</t>
  </si>
  <si>
    <t>AR-04177</t>
  </si>
  <si>
    <t>0013600000xoEIwAAM</t>
  </si>
  <si>
    <t>AR-03609</t>
  </si>
  <si>
    <t>AR-03610</t>
  </si>
  <si>
    <t>Fundação para o Desenvolvimento da Comunidade</t>
  </si>
  <si>
    <t>0013600000xoEGmAAM</t>
  </si>
  <si>
    <t>AR-03627</t>
  </si>
  <si>
    <t>AR-03665</t>
  </si>
  <si>
    <t>Lagos State Ministry of Health</t>
  </si>
  <si>
    <t>00136000011OffyAAC</t>
  </si>
  <si>
    <t>AR-03684</t>
  </si>
  <si>
    <t>AR-03685</t>
  </si>
  <si>
    <t>Nai Zindagi</t>
  </si>
  <si>
    <t>0013600000xoEFsAAM</t>
  </si>
  <si>
    <t>AR-03675</t>
  </si>
  <si>
    <t>National TB Control Programme Pakistan</t>
  </si>
  <si>
    <t>0013600000xoEFtAAM</t>
  </si>
  <si>
    <t>AR-03676</t>
  </si>
  <si>
    <t>The Indus Hospital</t>
  </si>
  <si>
    <t>0013600000xoEKuAAM</t>
  </si>
  <si>
    <t>AR-03677</t>
  </si>
  <si>
    <t>Mercy Corps</t>
  </si>
  <si>
    <t>0013600000xoEFbAAM</t>
  </si>
  <si>
    <t>AR-03669</t>
  </si>
  <si>
    <t>AR-03671</t>
  </si>
  <si>
    <t>Family Health International (FHI360)</t>
  </si>
  <si>
    <t>00136000011Ofg0AAC</t>
  </si>
  <si>
    <t>AR-03673</t>
  </si>
  <si>
    <t>United Nations High Commisioner for Refugees</t>
  </si>
  <si>
    <t>00136000011OffzAAC</t>
  </si>
  <si>
    <t>AR-03693</t>
  </si>
  <si>
    <t>AR-03756</t>
  </si>
  <si>
    <t>AR-03757</t>
  </si>
  <si>
    <t>AR-03747</t>
  </si>
  <si>
    <t>AR-03748</t>
  </si>
  <si>
    <t>AR-03749</t>
  </si>
  <si>
    <t>AR-03792</t>
  </si>
  <si>
    <t>AR-04242</t>
  </si>
  <si>
    <t>National High Council for the Fight against AIDS in the Republic of Mali</t>
  </si>
  <si>
    <t>0013600000xoEGuAAM</t>
  </si>
  <si>
    <t>AR-04244</t>
  </si>
  <si>
    <t>AR-03819</t>
  </si>
  <si>
    <t>National Agency for the Control of AIDS</t>
  </si>
  <si>
    <t>0013600000xoEFxAAM</t>
  </si>
  <si>
    <t>AR-03820</t>
  </si>
  <si>
    <t>Society For Family Health</t>
  </si>
  <si>
    <t>0013600000xoEIcAAM</t>
  </si>
  <si>
    <t>AR-03821</t>
  </si>
  <si>
    <t>Association For Reproductive And Family Health</t>
  </si>
  <si>
    <t>0013600000xoEFXAA2</t>
  </si>
  <si>
    <t>AR-03822</t>
  </si>
  <si>
    <t>Institute of Human Virology Nigeria</t>
  </si>
  <si>
    <t>0013600000xoEI7AAM</t>
  </si>
  <si>
    <t>AR-04100</t>
  </si>
  <si>
    <t>AR-03972</t>
  </si>
  <si>
    <t>AR-03823</t>
  </si>
  <si>
    <t>AR-04089</t>
  </si>
  <si>
    <t>Ministry of Health of the Revolutionary Government of Zanzibar</t>
  </si>
  <si>
    <t>0013600000xoEIAAA2</t>
  </si>
  <si>
    <t>AR-04098</t>
  </si>
  <si>
    <t>Instituto Nicaragüense de Seguridad Social</t>
  </si>
  <si>
    <t>0013600000xoEFRAA2</t>
  </si>
  <si>
    <t>AR-04196</t>
  </si>
  <si>
    <t>AR-04197</t>
  </si>
  <si>
    <t>AR-04198</t>
  </si>
  <si>
    <t>AR-04110</t>
  </si>
  <si>
    <t>AR-04266</t>
  </si>
  <si>
    <t>AR-04472</t>
  </si>
  <si>
    <t>AR-04471</t>
  </si>
  <si>
    <t>AR-04324</t>
  </si>
  <si>
    <t>William J Clinton Foundation</t>
  </si>
  <si>
    <t>0013600001ElqLxAAJ</t>
  </si>
  <si>
    <t>AR-04322</t>
  </si>
  <si>
    <t>AR-04327</t>
  </si>
  <si>
    <t>Cambodia Ministry of Economy and Finance</t>
  </si>
  <si>
    <t>0013600001ElqOHAAZ</t>
  </si>
  <si>
    <t>AR-04328</t>
  </si>
  <si>
    <t>AR-04361</t>
  </si>
  <si>
    <t>Indonesia AIDS Coalition</t>
  </si>
  <si>
    <t>0013600001GqOkCAAV</t>
  </si>
  <si>
    <t>AR-04356</t>
  </si>
  <si>
    <t>West African Program to Combat AIDS and STI</t>
  </si>
  <si>
    <t>0013600001GqA8CAAV</t>
  </si>
  <si>
    <t>AR-04363</t>
  </si>
  <si>
    <t>AR-04365</t>
  </si>
  <si>
    <t>AR-04077</t>
  </si>
  <si>
    <t>Conseil National de Lutte contre le SIDA de la République du Sénégal</t>
  </si>
  <si>
    <t>0013600000xoEGqAAM</t>
  </si>
  <si>
    <t>AR-04094</t>
  </si>
  <si>
    <t>AR-04362</t>
  </si>
  <si>
    <t>AR-04359</t>
  </si>
  <si>
    <t>AR-04357</t>
  </si>
  <si>
    <t>AR-04364</t>
  </si>
  <si>
    <t>0013600000xoEDOAA2</t>
  </si>
  <si>
    <t>AR-04482</t>
  </si>
  <si>
    <t>Amref Health Africa, Tanzania</t>
  </si>
  <si>
    <t>0013600001IbBhRAAV</t>
  </si>
  <si>
    <t>AR-04522</t>
  </si>
  <si>
    <t>Federal Ministry of Health of the Republic of Sudan</t>
  </si>
  <si>
    <t>0013600000xoEKVAA2</t>
  </si>
  <si>
    <t>AR-04534</t>
  </si>
  <si>
    <t>0013600001K9jAFAAZ</t>
  </si>
  <si>
    <t>AR-04533</t>
  </si>
  <si>
    <t>AR-04205</t>
  </si>
  <si>
    <t>AR-04396</t>
  </si>
  <si>
    <t>AR-04397</t>
  </si>
  <si>
    <t>AR-04398</t>
  </si>
  <si>
    <t>AR-04399</t>
  </si>
  <si>
    <t>AR-04255</t>
  </si>
  <si>
    <t>AR-03846</t>
  </si>
  <si>
    <t>Philippine Business for Social Progress</t>
  </si>
  <si>
    <t>0013600000xoEFCAA2</t>
  </si>
  <si>
    <t>AR-03837</t>
  </si>
  <si>
    <t>AR-04474</t>
  </si>
  <si>
    <t>AR-04478</t>
  </si>
  <si>
    <t>AR-04360</t>
  </si>
  <si>
    <t>AR-04376</t>
  </si>
  <si>
    <t>AR-04523</t>
  </si>
  <si>
    <t>AR-04535</t>
  </si>
  <si>
    <t>AR-04400</t>
  </si>
  <si>
    <t>AR-04003</t>
  </si>
  <si>
    <t>AR-04015</t>
  </si>
  <si>
    <t>Centro de Información y Recursos para el Desarrollo</t>
  </si>
  <si>
    <t>0013600000xoEGnAAM</t>
  </si>
  <si>
    <t>AR-04016</t>
  </si>
  <si>
    <t>National HIV/AIDS Secretariat</t>
  </si>
  <si>
    <t>0013600000xoEHMAA2</t>
  </si>
  <si>
    <t>AR-04051</t>
  </si>
  <si>
    <t>AR-04047</t>
  </si>
  <si>
    <t>AR-04046</t>
  </si>
  <si>
    <t>AR-04031</t>
  </si>
  <si>
    <t>Republican DOTS Center of the Republic of Uzbekistan</t>
  </si>
  <si>
    <t>0013600000xoEI1AAM</t>
  </si>
  <si>
    <t>AR-04033</t>
  </si>
  <si>
    <t>Republican Center to Fight AIDS</t>
  </si>
  <si>
    <t>0013600000xoEKzAAM</t>
  </si>
  <si>
    <t>AR-04030</t>
  </si>
  <si>
    <t>AR-04034</t>
  </si>
  <si>
    <t>AR-04049</t>
  </si>
  <si>
    <t>AR-04054</t>
  </si>
  <si>
    <t>AR-04036</t>
  </si>
  <si>
    <t>0013600000xoEH8AAM</t>
  </si>
  <si>
    <t>AR-04055</t>
  </si>
  <si>
    <t>Ministry of Health of the Republic of Suriname</t>
  </si>
  <si>
    <t>0013600000xoEHaAAM</t>
  </si>
  <si>
    <t>AR-04050</t>
  </si>
  <si>
    <t>AR-04027</t>
  </si>
  <si>
    <t>AR-04029</t>
  </si>
  <si>
    <t>AR-04052</t>
  </si>
  <si>
    <t>AR-04032</t>
  </si>
  <si>
    <t>AR-04048</t>
  </si>
  <si>
    <t>AR-04053</t>
  </si>
  <si>
    <t>AR-04035</t>
  </si>
  <si>
    <t>AR-04028</t>
  </si>
  <si>
    <t>AR-04065</t>
  </si>
  <si>
    <t>Pilipinas Shell Foundation, Inc.</t>
  </si>
  <si>
    <t>0013600000xoEGEAA2</t>
  </si>
  <si>
    <t>AR-04066</t>
  </si>
  <si>
    <t>AR-04095</t>
  </si>
  <si>
    <t>Coordination Intersectorielle de Lutte contre les IST/VIH/SIDA de la République du Niger</t>
  </si>
  <si>
    <t>0013600000xoEGXAA2</t>
  </si>
  <si>
    <t>AR-04096</t>
  </si>
  <si>
    <t>AR-04223</t>
  </si>
  <si>
    <t>AR-04224</t>
  </si>
  <si>
    <t>AR-04214</t>
  </si>
  <si>
    <t>AR-04070</t>
  </si>
  <si>
    <t>AR-04073</t>
  </si>
  <si>
    <t>0013600000xoEIsAAM</t>
  </si>
  <si>
    <t>AR-04067</t>
  </si>
  <si>
    <t>AR-04068</t>
  </si>
  <si>
    <t>0013600000xoEJ4AAM</t>
  </si>
  <si>
    <t>AR-04074</t>
  </si>
  <si>
    <t>AR-04076</t>
  </si>
  <si>
    <t>AR-04071</t>
  </si>
  <si>
    <t>AR-04083</t>
  </si>
  <si>
    <t>AR-04081</t>
  </si>
  <si>
    <t>Ministry of Finance of the Kingdom of Lesotho</t>
  </si>
  <si>
    <t>0013600000xoEHqAAM</t>
  </si>
  <si>
    <t>AR-04111</t>
  </si>
  <si>
    <t>AR-04401</t>
  </si>
  <si>
    <t>AR-04402</t>
  </si>
  <si>
    <t>AR-04419</t>
  </si>
  <si>
    <t>Ministry of Health of the Kingdom of Morocco</t>
  </si>
  <si>
    <t>0013600000xoEHSAA2</t>
  </si>
  <si>
    <t>AR-04085</t>
  </si>
  <si>
    <t>AR-04084</t>
  </si>
  <si>
    <t>Pact Lesotho</t>
  </si>
  <si>
    <t>0013600000xoEKLAA2</t>
  </si>
  <si>
    <t>AR-04082</t>
  </si>
  <si>
    <t>AR-04243</t>
  </si>
  <si>
    <t>AR-04091</t>
  </si>
  <si>
    <t>AR-04410</t>
  </si>
  <si>
    <t>AR-04420</t>
  </si>
  <si>
    <t>Alliance Nationale Contre le Sida - Sénégal</t>
  </si>
  <si>
    <t>0013600000xoEFNAA2</t>
  </si>
  <si>
    <t>AR-03873</t>
  </si>
  <si>
    <t>Ministry of Health of the Republic of Zambia</t>
  </si>
  <si>
    <t>0013600000xoEFpAAM</t>
  </si>
  <si>
    <t>AR-03874</t>
  </si>
  <si>
    <t>Churches Health Association of Zambia</t>
  </si>
  <si>
    <t>0013600000xoEHZAA2</t>
  </si>
  <si>
    <t>AR-03891</t>
  </si>
  <si>
    <t>AR-04421</t>
  </si>
  <si>
    <t>AR-04439</t>
  </si>
  <si>
    <t>AR-03909</t>
  </si>
  <si>
    <t>AR-03910</t>
  </si>
  <si>
    <t>0013600000xoEItAAM</t>
  </si>
  <si>
    <t>AR-03911</t>
  </si>
  <si>
    <t>AR-03912</t>
  </si>
  <si>
    <t>AR-03918</t>
  </si>
  <si>
    <t>0013600000xoEJAAA2</t>
  </si>
  <si>
    <t>AR-03927</t>
  </si>
  <si>
    <t>AR-04116</t>
  </si>
  <si>
    <t>AR-04115</t>
  </si>
  <si>
    <t>United Nations Office for Project Services</t>
  </si>
  <si>
    <t>0013600000xoEJBAA2</t>
  </si>
  <si>
    <t>AR-04457</t>
  </si>
  <si>
    <t>AR-04466</t>
  </si>
  <si>
    <t>AR-02552</t>
  </si>
  <si>
    <t>AR-02558</t>
  </si>
  <si>
    <t>0013600000xoEImAAM</t>
  </si>
  <si>
    <t>AR-02565</t>
  </si>
  <si>
    <t>AR-00987</t>
  </si>
  <si>
    <t>AR-00988</t>
  </si>
  <si>
    <t>AR-00989</t>
  </si>
  <si>
    <t>AR-00991</t>
  </si>
  <si>
    <t>AR-00994</t>
  </si>
  <si>
    <t>0013600000xoEDMAA2</t>
  </si>
  <si>
    <t>AR-00996</t>
  </si>
  <si>
    <t>0013600000xoEInAAM</t>
  </si>
  <si>
    <t>AR-00997</t>
  </si>
  <si>
    <t>AR-00998</t>
  </si>
  <si>
    <t>AR-00999</t>
  </si>
  <si>
    <t>AR-01000</t>
  </si>
  <si>
    <t>AR-01001</t>
  </si>
  <si>
    <t>AR-02624</t>
  </si>
  <si>
    <t>Western Cape Government: Health</t>
  </si>
  <si>
    <t>0013600000xoEIXAA2</t>
  </si>
  <si>
    <t>AR-02627</t>
  </si>
  <si>
    <t>Networking HIV, AIDS Community of South Africa NPC</t>
  </si>
  <si>
    <t>0013600000xoEGBAA2</t>
  </si>
  <si>
    <t>AR-02629</t>
  </si>
  <si>
    <t>National Department of Health of the Republic of South Africa</t>
  </si>
  <si>
    <t>0013600000xoEIRAA2</t>
  </si>
  <si>
    <t>AR-02631</t>
  </si>
  <si>
    <t>Right to Care</t>
  </si>
  <si>
    <t>0013600000xoEGiAAM</t>
  </si>
  <si>
    <t>AR-02633</t>
  </si>
  <si>
    <t>Soul City Institute for Health and Development Communication</t>
  </si>
  <si>
    <t>0013600000xoEJYAA2</t>
  </si>
  <si>
    <t>AR-02636</t>
  </si>
  <si>
    <t>Ministry of Health of the Republic of El Salvador</t>
  </si>
  <si>
    <t>0013600000xoEFgAAM</t>
  </si>
  <si>
    <t>AR-02641</t>
  </si>
  <si>
    <t>AR-02643</t>
  </si>
  <si>
    <t>AR-02645</t>
  </si>
  <si>
    <t>AR-02646</t>
  </si>
  <si>
    <t>AR-02647</t>
  </si>
  <si>
    <t>AR-02569</t>
  </si>
  <si>
    <t>AR-02572</t>
  </si>
  <si>
    <t>AR-02574</t>
  </si>
  <si>
    <t>AR-02578</t>
  </si>
  <si>
    <t>AR-01006</t>
  </si>
  <si>
    <t>0013600000xoEFzAAM</t>
  </si>
  <si>
    <t>AR-01008</t>
  </si>
  <si>
    <t>AR-01010</t>
  </si>
  <si>
    <t>AR-01013</t>
  </si>
  <si>
    <t>0013600000xoEGwAAM</t>
  </si>
  <si>
    <t>AR-01015</t>
  </si>
  <si>
    <t>0013600000xoEJ3AAM</t>
  </si>
  <si>
    <t>AR-01016</t>
  </si>
  <si>
    <t>AR-02650</t>
  </si>
  <si>
    <t>Republican Center of State Sanitary-Epidemiological Surveillance of the Republic of Uzbekistan</t>
  </si>
  <si>
    <t>0013600000xoEIaAAM</t>
  </si>
  <si>
    <t>AR-00937</t>
  </si>
  <si>
    <t>0013600000xoEKGAA2</t>
  </si>
  <si>
    <t>AR-00938</t>
  </si>
  <si>
    <t>AR-00939</t>
  </si>
  <si>
    <t>AR-00940</t>
  </si>
  <si>
    <t>AR-00945</t>
  </si>
  <si>
    <t>AR-00946</t>
  </si>
  <si>
    <t>AR-00948</t>
  </si>
  <si>
    <t>AR-00950</t>
  </si>
  <si>
    <t>0013600000xoEJ5AAM</t>
  </si>
  <si>
    <t>AR-00951</t>
  </si>
  <si>
    <t>AR-00952</t>
  </si>
  <si>
    <t>0013600000xoEG6AAM</t>
  </si>
  <si>
    <t>AR-00953</t>
  </si>
  <si>
    <t>AR-00957</t>
  </si>
  <si>
    <t>AR-00960</t>
  </si>
  <si>
    <t>0013600000xoEIoAAM</t>
  </si>
  <si>
    <t>AR-00961</t>
  </si>
  <si>
    <t>AR-00962</t>
  </si>
  <si>
    <t>AR-00963</t>
  </si>
  <si>
    <t>AR-00964</t>
  </si>
  <si>
    <t>AR-00967</t>
  </si>
  <si>
    <t>0013600000xoEH6AAM</t>
  </si>
  <si>
    <t>AR-00975</t>
  </si>
  <si>
    <t>AR-00977</t>
  </si>
  <si>
    <t>AR-00979</t>
  </si>
  <si>
    <t>AR-00980</t>
  </si>
  <si>
    <t>AR-00981</t>
  </si>
  <si>
    <t>AR-00982</t>
  </si>
  <si>
    <t>AR-00983</t>
  </si>
  <si>
    <t>AR-01021</t>
  </si>
  <si>
    <t>World Vision India</t>
  </si>
  <si>
    <t>0013600000xoEKWAA2</t>
  </si>
  <si>
    <t>AR-01022</t>
  </si>
  <si>
    <t>AR-01023</t>
  </si>
  <si>
    <t>AR-01027</t>
  </si>
  <si>
    <t>AR-01028</t>
  </si>
  <si>
    <t>AR-01029</t>
  </si>
  <si>
    <t>AR-01030</t>
  </si>
  <si>
    <t>AR-01031</t>
  </si>
  <si>
    <t>0013600000xoEIfAAM</t>
  </si>
  <si>
    <t>AR-01033</t>
  </si>
  <si>
    <t>AR-01034</t>
  </si>
  <si>
    <t>AR-01035</t>
  </si>
  <si>
    <t>AR-01042</t>
  </si>
  <si>
    <t>AR-01043</t>
  </si>
  <si>
    <t>AR-01045</t>
  </si>
  <si>
    <t>AR-01657</t>
  </si>
  <si>
    <t>0013600000xoEKvAAM</t>
  </si>
  <si>
    <t>AR-01658</t>
  </si>
  <si>
    <t>AR-01659</t>
  </si>
  <si>
    <t>AR-01660</t>
  </si>
  <si>
    <t>AR-01661</t>
  </si>
  <si>
    <t>AR-01662</t>
  </si>
  <si>
    <t>AR-01663</t>
  </si>
  <si>
    <t>AR-01664</t>
  </si>
  <si>
    <t>AR-01665</t>
  </si>
  <si>
    <t>AR-01666</t>
  </si>
  <si>
    <t>AR-01667</t>
  </si>
  <si>
    <t>Caritas  Congo ASBL</t>
  </si>
  <si>
    <t>0013600000xoEI6AAM</t>
  </si>
  <si>
    <t>AR-01668</t>
  </si>
  <si>
    <t>AR-01675</t>
  </si>
  <si>
    <t>AR-01676</t>
  </si>
  <si>
    <t>AR-01679</t>
  </si>
  <si>
    <t>AR-01680</t>
  </si>
  <si>
    <t>0013600000xoEHEAA2</t>
  </si>
  <si>
    <t>AR-01681</t>
  </si>
  <si>
    <t>National Religious Association for Social Development</t>
  </si>
  <si>
    <t>0013600000xoEG9AAM</t>
  </si>
  <si>
    <t>AR-01682</t>
  </si>
  <si>
    <t>AR-04281</t>
  </si>
  <si>
    <t>AR-04171</t>
  </si>
  <si>
    <t>AR-04539</t>
  </si>
  <si>
    <t>AR-04554</t>
  </si>
  <si>
    <t>AR-04553</t>
  </si>
  <si>
    <t>AR-04430</t>
  </si>
  <si>
    <t>AR-03900</t>
  </si>
  <si>
    <t>AR-03901</t>
  </si>
  <si>
    <t>AR-04245</t>
  </si>
  <si>
    <t>AR-04117</t>
  </si>
  <si>
    <t>AR-04283</t>
  </si>
  <si>
    <t>AR-04119</t>
  </si>
  <si>
    <t>AR-04120</t>
  </si>
  <si>
    <t>AR-04282</t>
  </si>
  <si>
    <t>AR-04128</t>
  </si>
  <si>
    <t>AR-01457</t>
  </si>
  <si>
    <t>AR-01458</t>
  </si>
  <si>
    <t>AR-01459</t>
  </si>
  <si>
    <t>AR-01460</t>
  </si>
  <si>
    <t>The Family Planning Association of Sri Lanka</t>
  </si>
  <si>
    <t>0013600000xoEFfAAM</t>
  </si>
  <si>
    <t>AR-01461</t>
  </si>
  <si>
    <t>Ministry of Health, Nutrition &amp; Indigenous Medicine of the Democratic Socialist Republic of Sri Lanka</t>
  </si>
  <si>
    <t>0013600000xoEFkAAM</t>
  </si>
  <si>
    <t>AR-01462</t>
  </si>
  <si>
    <t>AR-01463</t>
  </si>
  <si>
    <t>AR-01464</t>
  </si>
  <si>
    <t>AR-01465</t>
  </si>
  <si>
    <t>AR-01466</t>
  </si>
  <si>
    <t>AR-01467</t>
  </si>
  <si>
    <t>AR-01468</t>
  </si>
  <si>
    <t>AR-01469</t>
  </si>
  <si>
    <t>AR-01470</t>
  </si>
  <si>
    <t>AR-01474</t>
  </si>
  <si>
    <t>AR-01475</t>
  </si>
  <si>
    <t>Groupe Pivot Santé Population</t>
  </si>
  <si>
    <t>0013600000xoEJGAA2</t>
  </si>
  <si>
    <t>AR-01476</t>
  </si>
  <si>
    <t>The Ministry of Health of the Republic of Mali</t>
  </si>
  <si>
    <t>0013600000xoEHuAAM</t>
  </si>
  <si>
    <t>AR-01477</t>
  </si>
  <si>
    <t>AR-01478</t>
  </si>
  <si>
    <t>AR-01486</t>
  </si>
  <si>
    <t>The Ministry of Health of the Former Yugoslav Republic of Macedonia</t>
  </si>
  <si>
    <t>0013600000xoEFIAA2</t>
  </si>
  <si>
    <t>AR-01487</t>
  </si>
  <si>
    <t>AR-01488</t>
  </si>
  <si>
    <t>AR-01489</t>
  </si>
  <si>
    <t>AR-01490</t>
  </si>
  <si>
    <t>AR-01491</t>
  </si>
  <si>
    <t>The Registered Trustees of the National AIDS Commission Trust of the Republic of Malawi</t>
  </si>
  <si>
    <t>0013600000xoEIYAA2</t>
  </si>
  <si>
    <t>AR-01495</t>
  </si>
  <si>
    <t>AR-01496</t>
  </si>
  <si>
    <t>AR-01497</t>
  </si>
  <si>
    <t>AR-01499</t>
  </si>
  <si>
    <t>AR-01500</t>
  </si>
  <si>
    <t>AR-01501</t>
  </si>
  <si>
    <t>AR-01502</t>
  </si>
  <si>
    <t>AR-01503</t>
  </si>
  <si>
    <t>AR-01504</t>
  </si>
  <si>
    <t>AR-01505</t>
  </si>
  <si>
    <t>AR-01506</t>
  </si>
  <si>
    <t>AR-01507</t>
  </si>
  <si>
    <t>AR-01508</t>
  </si>
  <si>
    <t>AR-01513</t>
  </si>
  <si>
    <t>AR-01514</t>
  </si>
  <si>
    <t>AR-01515</t>
  </si>
  <si>
    <t>AR-01516</t>
  </si>
  <si>
    <t>AR-01517</t>
  </si>
  <si>
    <t>AR-01518</t>
  </si>
  <si>
    <t>AR-01519</t>
  </si>
  <si>
    <t>AR-01520</t>
  </si>
  <si>
    <t>Malaysian AIDS Council</t>
  </si>
  <si>
    <t>0013600000xoEFcAAM</t>
  </si>
  <si>
    <t>AR-01521</t>
  </si>
  <si>
    <t>The Ministry of Health and Population of Nepal</t>
  </si>
  <si>
    <t>0013600000xoEI5AAM</t>
  </si>
  <si>
    <t>AR-01522</t>
  </si>
  <si>
    <t>AR-01523</t>
  </si>
  <si>
    <t>AR-01524</t>
  </si>
  <si>
    <t>AR-01525</t>
  </si>
  <si>
    <t>AR-01526</t>
  </si>
  <si>
    <t>AR-01527</t>
  </si>
  <si>
    <t>AR-01528</t>
  </si>
  <si>
    <t>National Malaria Elimination Programme of the Federal Ministry of Health of the Federal Republic of Nigeria</t>
  </si>
  <si>
    <t>0013600000xoEG7AAM</t>
  </si>
  <si>
    <t>AR-01529</t>
  </si>
  <si>
    <t>AR-01530</t>
  </si>
  <si>
    <t>AR-01531</t>
  </si>
  <si>
    <t>AR-01532</t>
  </si>
  <si>
    <t>AR-01533</t>
  </si>
  <si>
    <t>AR-01534</t>
  </si>
  <si>
    <t>AR-01535</t>
  </si>
  <si>
    <t>AR-01536</t>
  </si>
  <si>
    <t>AR-01537</t>
  </si>
  <si>
    <t>AR-01538</t>
  </si>
  <si>
    <t>Federación Red NICASALUD</t>
  </si>
  <si>
    <t>0013600000xoEGjAAM</t>
  </si>
  <si>
    <t>AR-01539</t>
  </si>
  <si>
    <t>AR-01540</t>
  </si>
  <si>
    <t>AR-01541</t>
  </si>
  <si>
    <t>AR-01542</t>
  </si>
  <si>
    <t>AR-01543</t>
  </si>
  <si>
    <t>AR-01544</t>
  </si>
  <si>
    <t>AR-01545</t>
  </si>
  <si>
    <t>AR-01546</t>
  </si>
  <si>
    <t>0013600000xoEL1AAM</t>
  </si>
  <si>
    <t>AR-01547</t>
  </si>
  <si>
    <t>AR-01548</t>
  </si>
  <si>
    <t>AR-01549</t>
  </si>
  <si>
    <t>AR-01550</t>
  </si>
  <si>
    <t>Cicatelli Associates Inc.</t>
  </si>
  <si>
    <t>0013600000xoEGHAA2</t>
  </si>
  <si>
    <t>AR-01551</t>
  </si>
  <si>
    <t>Pathfinder International</t>
  </si>
  <si>
    <t>0013600000xoEFBAA2</t>
  </si>
  <si>
    <t>AR-01552</t>
  </si>
  <si>
    <t>Ministry of Health (PARSALUD II, Unidad Ejecutora 123) of the Republic of Peru</t>
  </si>
  <si>
    <t>0013600000xoEF6AAM</t>
  </si>
  <si>
    <t>AR-01553</t>
  </si>
  <si>
    <t>AR-01554</t>
  </si>
  <si>
    <t>Socios en Salud sucursal Peru</t>
  </si>
  <si>
    <t>0013600000xoEL0AAM</t>
  </si>
  <si>
    <t>AR-01555</t>
  </si>
  <si>
    <t>Department of Health, Republic of the Philippines</t>
  </si>
  <si>
    <t>0013600000xoEJEAA2</t>
  </si>
  <si>
    <t>AR-01556</t>
  </si>
  <si>
    <t>AR-01557</t>
  </si>
  <si>
    <t>AR-01560</t>
  </si>
  <si>
    <t>AR-01561</t>
  </si>
  <si>
    <t>AR-01562</t>
  </si>
  <si>
    <t>AR-01563</t>
  </si>
  <si>
    <t>Alter Vida - Centro de Estudios y Formación para el Ecodesarrollo</t>
  </si>
  <si>
    <t>0013600000xoEEjAAM</t>
  </si>
  <si>
    <t>AR-01570</t>
  </si>
  <si>
    <t>AR-01571</t>
  </si>
  <si>
    <t>AR-01578</t>
  </si>
  <si>
    <t>Open Health Institute</t>
  </si>
  <si>
    <t>0013600000xoEIVAA2</t>
  </si>
  <si>
    <t>AR-01579</t>
  </si>
  <si>
    <t>AR-01580</t>
  </si>
  <si>
    <t>AR-01581</t>
  </si>
  <si>
    <t>AR-01582</t>
  </si>
  <si>
    <t>AR-01583</t>
  </si>
  <si>
    <t>AR-01584</t>
  </si>
  <si>
    <t>AR-01585</t>
  </si>
  <si>
    <t>AR-01586</t>
  </si>
  <si>
    <t>AR-01587</t>
  </si>
  <si>
    <t>AR-01588</t>
  </si>
  <si>
    <t>AR-01589</t>
  </si>
  <si>
    <t>Ministry of Health and Sanitation of Sierra Leone</t>
  </si>
  <si>
    <t>0013600000xoEFeAAM</t>
  </si>
  <si>
    <t>AR-01590</t>
  </si>
  <si>
    <t>AR-01591</t>
  </si>
  <si>
    <t>AR-01592</t>
  </si>
  <si>
    <t>AR-01593</t>
  </si>
  <si>
    <t>AR-01594</t>
  </si>
  <si>
    <t>AR-01595</t>
  </si>
  <si>
    <t>Ministry of Health, Prevention and Public Hygiene of the Republic of Senegal - AIDS Division</t>
  </si>
  <si>
    <t>0013600000xoEGWAA2</t>
  </si>
  <si>
    <t>AR-01596</t>
  </si>
  <si>
    <t>AR-01597</t>
  </si>
  <si>
    <t>AR-01598</t>
  </si>
  <si>
    <t>AR-01599</t>
  </si>
  <si>
    <t>AR-01600</t>
  </si>
  <si>
    <t>AR-01601</t>
  </si>
  <si>
    <t>AR-01602</t>
  </si>
  <si>
    <t>AR-01603</t>
  </si>
  <si>
    <t>AR-01604</t>
  </si>
  <si>
    <t>AR-01605</t>
  </si>
  <si>
    <t>AR-01606</t>
  </si>
  <si>
    <t>AR-01607</t>
  </si>
  <si>
    <t>AR-01613</t>
  </si>
  <si>
    <t>AR-01614</t>
  </si>
  <si>
    <t>AR-01615</t>
  </si>
  <si>
    <t>AR-01616</t>
  </si>
  <si>
    <t>AR-01617</t>
  </si>
  <si>
    <t>0013600000xoEGGAA2</t>
  </si>
  <si>
    <t>AR-01618</t>
  </si>
  <si>
    <t>AR-01619</t>
  </si>
  <si>
    <t>AR-01620</t>
  </si>
  <si>
    <t>Republican Center of Tuberculosis Control - Tajikistan</t>
  </si>
  <si>
    <t>0013600000xoEKeAAM</t>
  </si>
  <si>
    <t>AR-01621</t>
  </si>
  <si>
    <t>AR-01622</t>
  </si>
  <si>
    <t>AR-01623</t>
  </si>
  <si>
    <t>AR-01624</t>
  </si>
  <si>
    <t>Basic Health Care Directorate</t>
  </si>
  <si>
    <t>0013600000xoEIBAA2</t>
  </si>
  <si>
    <t>AR-01625</t>
  </si>
  <si>
    <t>Société Tunisienne des Maladies Respiratoires et d’Allergologie</t>
  </si>
  <si>
    <t>0013600000xoEI3AAM</t>
  </si>
  <si>
    <t>AR-01626</t>
  </si>
  <si>
    <t>Office National de la Famille et de la Population de la République de Tunisie</t>
  </si>
  <si>
    <t>0013600000xoEG8AAM</t>
  </si>
  <si>
    <t>AR-01627</t>
  </si>
  <si>
    <t>AR-01628</t>
  </si>
  <si>
    <t>AR-01629</t>
  </si>
  <si>
    <t>AR-01630</t>
  </si>
  <si>
    <t>AR-01631</t>
  </si>
  <si>
    <t>AR-01632</t>
  </si>
  <si>
    <t>AR-01633</t>
  </si>
  <si>
    <t>AR-01634</t>
  </si>
  <si>
    <t>AR-01635</t>
  </si>
  <si>
    <t>AR-01636</t>
  </si>
  <si>
    <t>AR-01637</t>
  </si>
  <si>
    <t>AR-01638</t>
  </si>
  <si>
    <t>AR-01639</t>
  </si>
  <si>
    <t>AR-01640</t>
  </si>
  <si>
    <t>AR-01641</t>
  </si>
  <si>
    <t>Viet Nam Authority of HIV/AIDS Control</t>
  </si>
  <si>
    <t>0013600000xoEF7AAM</t>
  </si>
  <si>
    <t>AR-01642</t>
  </si>
  <si>
    <t>Department of Planning and Finance, Ministry of Health, Socialist Republic of Vietnam</t>
  </si>
  <si>
    <t>0013600000xoEHjAAM</t>
  </si>
  <si>
    <t>AR-01643</t>
  </si>
  <si>
    <t>Viet Nam Union of Science and Technology Associations</t>
  </si>
  <si>
    <t>0013600000xoEKNAA2</t>
  </si>
  <si>
    <t>AR-01644</t>
  </si>
  <si>
    <t>National Institute of Malariology, Parasitology and Entomology of the Ministry of Health of the Socialist Republic of Viet Nam</t>
  </si>
  <si>
    <t>0013600000xoEITAA2</t>
  </si>
  <si>
    <t>AR-01645</t>
  </si>
  <si>
    <t>AR-01646</t>
  </si>
  <si>
    <t>AR-01647</t>
  </si>
  <si>
    <t>Ministry of Health/National Lung Hospital of the Socialist Republic of Viet Nam</t>
  </si>
  <si>
    <t>0013600000xoEK7AAM</t>
  </si>
  <si>
    <t>AR-01648</t>
  </si>
  <si>
    <t>National Malaria Control Programme of the Ministry of Health and Population of the Republic of Yemen</t>
  </si>
  <si>
    <t>0013600000xoEIUAA2</t>
  </si>
  <si>
    <t>AR-01649</t>
  </si>
  <si>
    <t>AR-01650</t>
  </si>
  <si>
    <t>The National Tuberculosis Control Program</t>
  </si>
  <si>
    <t>0013600000xoEHyAAM</t>
  </si>
  <si>
    <t>AR-01651</t>
  </si>
  <si>
    <t>National AIDS Program</t>
  </si>
  <si>
    <t>0013600000xoEHwAAM</t>
  </si>
  <si>
    <t>AR-01652</t>
  </si>
  <si>
    <t>AIDS Foundation South Africa</t>
  </si>
  <si>
    <t>0013600000xoEKsAAM</t>
  </si>
  <si>
    <t>AR-01653</t>
  </si>
  <si>
    <t>Kheth'Impilo AIDS Free Living</t>
  </si>
  <si>
    <t>0013600000xoEKtAAM</t>
  </si>
  <si>
    <t>AR-01654</t>
  </si>
  <si>
    <t>KwaZulu Natal Provincial Treasury</t>
  </si>
  <si>
    <t>0013600000xoEKwAAM</t>
  </si>
  <si>
    <t>AR-01655</t>
  </si>
  <si>
    <t>AR-01656</t>
  </si>
  <si>
    <t>AR-04284</t>
  </si>
  <si>
    <t>AR-04019</t>
  </si>
  <si>
    <t>AR-04018</t>
  </si>
  <si>
    <t>AR-04141</t>
  </si>
  <si>
    <t>AR-04132</t>
  </si>
  <si>
    <t>AR-04159</t>
  </si>
  <si>
    <t>AR-04169</t>
  </si>
  <si>
    <t>AR-03420</t>
  </si>
  <si>
    <t>AR-03421</t>
  </si>
  <si>
    <t>AR-04174</t>
  </si>
  <si>
    <t>AR-03042</t>
  </si>
  <si>
    <t>AR-03043</t>
  </si>
  <si>
    <t>AR-03033</t>
  </si>
  <si>
    <t>AR-03025</t>
  </si>
  <si>
    <t>AR-03027</t>
  </si>
  <si>
    <t>AR-03028</t>
  </si>
  <si>
    <t>AR-03087</t>
  </si>
  <si>
    <t>AR-03150</t>
  </si>
  <si>
    <t>AR-03151</t>
  </si>
  <si>
    <t>AR-03276</t>
  </si>
  <si>
    <t>AR-04467</t>
  </si>
  <si>
    <t>AR-03222</t>
  </si>
  <si>
    <t>AR-03357</t>
  </si>
  <si>
    <t>AR-03384</t>
  </si>
  <si>
    <t>AR-03385</t>
  </si>
  <si>
    <t>AR-03375</t>
  </si>
  <si>
    <t>AR-03376</t>
  </si>
  <si>
    <t>AR-03377</t>
  </si>
  <si>
    <t>AR-03378</t>
  </si>
  <si>
    <t>AR-04241</t>
  </si>
  <si>
    <t>IOR-00028</t>
  </si>
  <si>
    <t>HIV I-1: Pourcentage des jeunes de 15 à 24 ans vivant avec le VIH</t>
  </si>
  <si>
    <t>a3z360000009C2UAAU</t>
  </si>
  <si>
    <t>IOR-00029</t>
  </si>
  <si>
    <t>HIV I-2: Incidence du VIH chez les 15 à 49 ans</t>
  </si>
  <si>
    <t>a3z360000009C2VAAU</t>
  </si>
  <si>
    <t>IOR-00030</t>
  </si>
  <si>
    <t>HIV I-3a: Pourcentage de femmes enceintes fréquentant les centres de soins prénatals dépistées positives à la syphilis</t>
  </si>
  <si>
    <t>a3z360000009C2WAAU</t>
  </si>
  <si>
    <t>a3z360000009C2XAAU</t>
  </si>
  <si>
    <t>IOR-00043</t>
  </si>
  <si>
    <t>HIV I-5: Nouvelles infections à VIH parmi les enfants</t>
  </si>
  <si>
    <t>a3z360000009C2aAAE</t>
  </si>
  <si>
    <t>a3z360000009C2bAAE</t>
  </si>
  <si>
    <t>IOR-00044</t>
  </si>
  <si>
    <t>HIV I-7: Modélisation du nombre de vies sauvées en fonction des dernières données épidémiologiques</t>
  </si>
  <si>
    <t>a3z360000009C2cAAE</t>
  </si>
  <si>
    <t>IOR-00045</t>
  </si>
  <si>
    <t>HIV I-8: Modélisation du nombre d'infections évitées basée sur les données épidémiologiques les plus récentes</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</si>
  <si>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</si>
  <si>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</si>
  <si>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</si>
  <si>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</si>
  <si>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</si>
  <si>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</si>
  <si>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</si>
  <si>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</si>
  <si>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</si>
  <si>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</si>
  <si>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</si>
  <si>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</si>
  <si>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</si>
  <si>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</si>
  <si>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a3z360000009C2pAAE</t>
  </si>
  <si>
    <t>a3z360000009C2qAAE</t>
  </si>
  <si>
    <t>a3z360000009C2rAAE</t>
  </si>
  <si>
    <t>a3z360000009C2sAAE</t>
  </si>
  <si>
    <t>IOR-00049</t>
  </si>
  <si>
    <t>TB I-5: Modélisation du nombre de vies sauvées (en fonction des dernières données épidémiologiques)</t>
  </si>
  <si>
    <t>a3z360000009C2tAAE</t>
  </si>
  <si>
    <t>IOR-00050</t>
  </si>
  <si>
    <t>TB I-6: Modélisation du nombre d'infections évitées basée sur les données épidémiologiques les plus récentes</t>
  </si>
  <si>
    <t>a3z360000009C2uAAE</t>
  </si>
  <si>
    <t>a3z360000009C2vAAE</t>
  </si>
  <si>
    <t>a3z360000009C2wAAE</t>
  </si>
  <si>
    <t>a3z360000009C2xAAE</t>
  </si>
  <si>
    <t>a3z360000009C2yAAE</t>
  </si>
  <si>
    <t>a3z360000009C4FAAU</t>
  </si>
  <si>
    <t>a3z360000009C3FAAU</t>
  </si>
  <si>
    <t>IOR-00003</t>
  </si>
  <si>
    <t>HIV O-2: Pourcentage de femmes et d'hommes âgés de 15 à 49 ans ayant eu plus d'un partenaire sexuel au cours des 12 derniers mois</t>
  </si>
  <si>
    <t>a3z360000009C3GAAU</t>
  </si>
  <si>
    <t>IOR-00004</t>
  </si>
  <si>
    <t>HIV O-3: Pourcentage de femmes et d'hommes âgés de 15 à 49 ans ayant eu plus d'un partenaire sexuel au cours des 12 derniers mois et ayant déclaré avoir utilisé un préservatif lors de leur dernier rapport sexuel</t>
  </si>
  <si>
    <t>a3z360000009C3HAAU</t>
  </si>
  <si>
    <t>a3z360000009C3IAAU</t>
  </si>
  <si>
    <t>IOR-00006</t>
  </si>
  <si>
    <t>HIV O-4b: Pourcentage de transgenres qui pratiquent des rapports sexuels rémunérés ayant déclaré avoir utilisé un préservatif avec leur dernier client</t>
  </si>
  <si>
    <t>a3z360000009C3JAAU</t>
  </si>
  <si>
    <t>a3z360000009C3KAAU</t>
  </si>
  <si>
    <t>a3z360000009C3LAAU</t>
  </si>
  <si>
    <t>a3z360000009C3MAAU</t>
  </si>
  <si>
    <t>IOR-00000</t>
  </si>
  <si>
    <t>HIV O-8: Taux actuel de fréquentation scolaire chez les enfants orphelins et non orphelins</t>
  </si>
  <si>
    <t>a3z360000009C3NAAU</t>
  </si>
  <si>
    <t>a3z360000009C3OAAU</t>
  </si>
  <si>
    <t>a3z360000009C3PAAU</t>
  </si>
  <si>
    <t>a3z360000009C3QAAU</t>
  </si>
  <si>
    <t>IOR-00026</t>
  </si>
  <si>
    <t>HSS O-5: Note de préparation des services spécifiques pour les établissements de santé</t>
  </si>
  <si>
    <t>a3z360000009C3RAAU</t>
  </si>
  <si>
    <t>IOR-00027</t>
  </si>
  <si>
    <t>HSS O-4: Note de préparation du service général pour les établissements de santé</t>
  </si>
  <si>
    <t>a3z360000009C3SAAU</t>
  </si>
  <si>
    <t>a3z360000009C3TAAU</t>
  </si>
  <si>
    <t>a3z360000009C3UAAU</t>
  </si>
  <si>
    <t>a3z360000009C3VAAU</t>
  </si>
  <si>
    <t>a3z360000009C3WAAU</t>
  </si>
  <si>
    <t>a3z360000009C3XAAU</t>
  </si>
  <si>
    <t>a3z360000009C3YAAU</t>
  </si>
  <si>
    <t>a3z360000009C3ZAAU</t>
  </si>
  <si>
    <t>a3z360000009C3aAAE</t>
  </si>
  <si>
    <t>a3z360000009C3bAAE</t>
  </si>
  <si>
    <t>IOR-00025</t>
  </si>
  <si>
    <t>TB O-1b: Taux de déclaration des cas bactériologiquement de Tuberculose confirmés pour 100 000 habitants, cas nouveaux et récidives</t>
  </si>
  <si>
    <t>a3z360000009C3cAAE</t>
  </si>
  <si>
    <t>a3z360000009C3dAAE</t>
  </si>
  <si>
    <t>IOR-00011</t>
  </si>
  <si>
    <t>TB O-2b: Taux de guérison, cas de tuberculose bactériologiquement confirmés</t>
  </si>
  <si>
    <t>a3z360000009C3eAAE</t>
  </si>
  <si>
    <t>IOR-00012</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</si>
  <si>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</si>
  <si>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a3z360000009C3fAAE</t>
  </si>
  <si>
    <t>a3z360000009C3gAAE</t>
  </si>
  <si>
    <t>a3z360000009C3hAAE</t>
  </si>
  <si>
    <t>a3z360000009C3iAAE</t>
  </si>
  <si>
    <t>a3z360000009C3jAAE</t>
  </si>
  <si>
    <t>a3z360000009C3kAAE</t>
  </si>
  <si>
    <t>a3z360000009C3lAAE</t>
  </si>
  <si>
    <t>a3z360000009C3mAAE</t>
  </si>
  <si>
    <t>a3z360000009C3nAAE</t>
  </si>
  <si>
    <t>MCI-00001</t>
  </si>
  <si>
    <t>Prévention - HSM et transgenres</t>
  </si>
  <si>
    <t>a3z360000009C1VAAU</t>
  </si>
  <si>
    <t>MCI-00017</t>
  </si>
  <si>
    <t>RSS - Politique et gouvernance</t>
  </si>
  <si>
    <t>a3z360000009C1gAAE</t>
  </si>
  <si>
    <t>MCI-00018</t>
  </si>
  <si>
    <t>RSS - Financement des soins de santé</t>
  </si>
  <si>
    <t>a3z360000009C1hAAE</t>
  </si>
  <si>
    <t>MCI-00020</t>
  </si>
  <si>
    <t>Suppression des obstacles juridiques à l'accès aux services</t>
  </si>
  <si>
    <t>a3z360000009C1jAAE</t>
  </si>
  <si>
    <t>MCI-00071</t>
  </si>
  <si>
    <t>Autre module</t>
  </si>
  <si>
    <t>a3z360000009C1oAAE</t>
  </si>
  <si>
    <t>a3z360000009C1yAAE</t>
  </si>
  <si>
    <t>a3z360000009C1zAAE</t>
  </si>
  <si>
    <t>a3z360000009C25AAE</t>
  </si>
  <si>
    <t>MCI-00221</t>
  </si>
  <si>
    <t>KP-3a(M): Pourcentage d'hommes ayant des rapports sexuels avec des hommes qui ont fait un test VIH au cours de la période de rapportage et qui connaissent les résultats</t>
  </si>
  <si>
    <t>a1O36000001EGIjEAO</t>
  </si>
  <si>
    <t>MCI-00222</t>
  </si>
  <si>
    <t>KP-3b(M): Pourcentage de personnes  transgenres qui ont fait un test VIH au cours de la période de rapportage et qui connaissent les résultats</t>
  </si>
  <si>
    <t>a1O36000001EGIkEAO</t>
  </si>
  <si>
    <t>MCI-00224</t>
  </si>
  <si>
    <t>KP-2c: Pourcentage de professionnels du sexe, calculés à partir de données probantes et/ou répondant aux normes minimales requises, qui ont bénéficié d'interventions de prévention du VIH menées individuellement et/ou en petits groupes</t>
  </si>
  <si>
    <t>a1O36000001EGImEAO</t>
  </si>
  <si>
    <t>MCI-00227</t>
  </si>
  <si>
    <t>KP-2d: Pourcentage de consommateurs de drogues injectables, calculés à partir de données probantes et/ou répondant aux normes minimales requises, qui ont bénéficié d'interventions de prévention du VIH menées individuellement et/ou en petits groupes</t>
  </si>
  <si>
    <t>a1O36000001EGIpEAO</t>
  </si>
  <si>
    <t>MCI-00232</t>
  </si>
  <si>
    <t>KP-2e: Pourcentage d'autres populations (veuillez préciser), calculés à partir de données probantes et/ou répondant aux normes minimales requises, qui ont bénéficié d'interventions de prévention du VIH menées individuellement et/ou en petits groupes</t>
  </si>
  <si>
    <t>a1O36000001EGIuEAO</t>
  </si>
  <si>
    <t>MCI-00236</t>
  </si>
  <si>
    <t>PMTCT-2: Pourcentage de femmes enceintes séropositives au VIH ayant reçu des antirétroviraux dans le but de réduire le risque de transmission de la mère à l'enfant</t>
  </si>
  <si>
    <t>a1O36000001EGIyEAO</t>
  </si>
  <si>
    <t>MCI-00237</t>
  </si>
  <si>
    <t>PMTCT-3: Pourcentage de nourrissons, nés de femmes infectées par le VIH, ayant bénéficié d'un dépistage du VIH dans les 2 mois qui ont suivi leur naissance</t>
  </si>
  <si>
    <t>a1O36000001EGIzEAO</t>
  </si>
  <si>
    <t>MCI-00211</t>
  </si>
  <si>
    <t>GP-1: Nombre de femmes et d'hommes âgés de 15+ ans qui ont fait un test VIH et connaissent les résultats</t>
  </si>
  <si>
    <t>a1O36000001EGIZEA4</t>
  </si>
  <si>
    <t>MCI-00240</t>
  </si>
  <si>
    <t>TCS-3: Pourcentage d'adultes et d'enfants qui ont commencé la thérapie antirétrovirale, avec une charge virale indétectable à 12 mois (&lt;1000 copies/ml)</t>
  </si>
  <si>
    <t>a1O36000001EGJ2EAO</t>
  </si>
  <si>
    <t>MCI-00241</t>
  </si>
  <si>
    <t>TCS-4: Pourcentage d'établissements de santé dispensant des traitements antirétroviraux qui ont connu une rupture de stock pour au moins l'un des médicaments antirétroviraux requis au cours des 12 derniers mois</t>
  </si>
  <si>
    <t>a1O36000001EGJ3EAO</t>
  </si>
  <si>
    <t>MCI-00242</t>
  </si>
  <si>
    <t>TCS-5: Proportion de personnes sous-alimentées vivant avec le VIH qui ont reçu des aliments thérapeutiques ou des compléments alimentaires au cours de la période de communication de l’information.</t>
  </si>
  <si>
    <t>a1O36000001EGJ4EAO</t>
  </si>
  <si>
    <t>MCI-00244</t>
  </si>
  <si>
    <t>DOTS-1b: Nombre de cas déclarés de tuberculose bactériologiquement confirmés, nouveaux cas et récidives</t>
  </si>
  <si>
    <t>a1O36000001EGJ6EAO</t>
  </si>
  <si>
    <t>MCI-00246</t>
  </si>
  <si>
    <t>DOTS-2b: Pourcentage de cas de tuberculose bactériologiquement confirmés traités avec succès (guérison et traitement terminé) parmi les cas de tuberculose bactériologiquement confirmés et enregistrés sur une période donnée</t>
  </si>
  <si>
    <t>a1O36000001EGJ8EAO</t>
  </si>
  <si>
    <t>MCI-00212</t>
  </si>
  <si>
    <t>GP-2: Pourcentage d'individus issus de la population cible qui ont bénéficié d'une approche communautaire au travers d'interventions harmonisées de prévention du VIH</t>
  </si>
  <si>
    <t>a1O36000001EGIaEAO</t>
  </si>
  <si>
    <t>MCI-00213</t>
  </si>
  <si>
    <t>GP-3: Proportion de nouveaux individus dépistés positifs au VIH, admis dans les services de soins (soins préalables au traitement antirétroviral ou thérapie antirétrovirale)</t>
  </si>
  <si>
    <t>a1O36000001EGIbEAO</t>
  </si>
  <si>
    <t>MCI-00217</t>
  </si>
  <si>
    <t>KP-1a(M): Pourcentage d'hommes ayant des rapports sexuels avec des hommes qui ont bénéficié de programmes de prévention du VIH- paquet de services définis</t>
  </si>
  <si>
    <t>a1O36000001EGIfEAO</t>
  </si>
  <si>
    <t>MCI-00218</t>
  </si>
  <si>
    <t>KP-1b(M): Pourcentage de personnes transgenres ayant bénéficié de programme de prévention du VIH- paquet de services définis</t>
  </si>
  <si>
    <t>a1O36000001EGIgEAO</t>
  </si>
  <si>
    <t>MCI-00219</t>
  </si>
  <si>
    <t>KP-2a: Pourcentage d'hommes ayant des rapports sexuels avec des hommes, calculés à partir de données probantes et/ou répondant aux normes minimales requises, qui ont bénéficié d'interventions de prévention du VIH menées individuellement et/ou en petits groupes</t>
  </si>
  <si>
    <t>a1O36000001EGIhEAO</t>
  </si>
  <si>
    <t>MCI-00220</t>
  </si>
  <si>
    <t>KP-2b: Pourcentage de transgenres ayant bénéficié de programmes de prévention du VIH, qui ont bénéficié d'interventions de prévention du VIH menées individuellement et/ou en petits groupes</t>
  </si>
  <si>
    <t>a1O36000001EGIiEAO</t>
  </si>
  <si>
    <t>MCI-00034</t>
  </si>
  <si>
    <t>TB/HIV-3: Pourcentage de patients séropositifs au VIH qui ont fait l'objet d'un dépistage de la tuberculose dans des structures de soins ou de prise en charge du VIH</t>
  </si>
  <si>
    <t>a1O36000001EGFiEAO</t>
  </si>
  <si>
    <t>MCI-00035</t>
  </si>
  <si>
    <t>TB/HIV-4: Pourcentage de nouveaux patients séropositifs au VIH qui ont commencé un traitement préventif à l'isoniazide durant la période couverte par le rapport</t>
  </si>
  <si>
    <t>a1O36000001EGFjEAO</t>
  </si>
  <si>
    <t>MCI-00061</t>
  </si>
  <si>
    <t>SD-2: Nombre de consultations externes pour 10 000 habitants</t>
  </si>
  <si>
    <t>a1O36000001EGG9EAO</t>
  </si>
  <si>
    <t>MCI-00066</t>
  </si>
  <si>
    <t>PSM-1: Pourcentage d'établissements de santé n'ayant pas signalé de rupture de stock de médicaments essentiels</t>
  </si>
  <si>
    <t>a1O36000001EGGEEA4</t>
  </si>
  <si>
    <t>MCI-00028</t>
  </si>
  <si>
    <t>DOTS-6: Nombre de cas déclarés de tuberculose (toutes formes confondues) parmi les populations clés plus exposées au risque d'infection/groupes à haut risque</t>
  </si>
  <si>
    <t>a1O36000001EGFcEAO</t>
  </si>
  <si>
    <t>MCI-00029</t>
  </si>
  <si>
    <t>DOTS-7a: Pourcentage de cas déclarés de tuberculose (toutes formes confondues) par les prestataires extérieurs au programme national de lutte contre la tuberculose — structures privées/non gouvernementales</t>
  </si>
  <si>
    <t>a1O36000001EGFdEAO</t>
  </si>
  <si>
    <t>MCI-00030</t>
  </si>
  <si>
    <t>DOTS-7b: Pourcentage de cas déclarés de tuberculose (toutes formes confondues) par les prestataires extérieurs au programme national de lutte contre la tuberculose — secteur public</t>
  </si>
  <si>
    <t>a1O36000001EGFeEAO</t>
  </si>
  <si>
    <t>MCI-00031</t>
  </si>
  <si>
    <t>DOTS-7c: Pourcentage de cas déclarés de tuberculose (toutes formes confondues) par les prestataires extérieurs au programme national de lutte contre la tuberculose — services communautaires</t>
  </si>
  <si>
    <t>a1O36000001EGFfEAO</t>
  </si>
  <si>
    <t>MCI-00032</t>
  </si>
  <si>
    <t>TB/HIV-1: Pourcentage de patients tuberculeux dont un résultat de test VIH a été enregistré dans le registre de la tuberculose</t>
  </si>
  <si>
    <t>a1O36000001EGFgEAO</t>
  </si>
  <si>
    <t>MCI-00033</t>
  </si>
  <si>
    <t>TB/HIV-2: Pourcentage de patients tuberculeux séropositifs au VIH bénéficiant d’une thérapie antirétrovirale pendant le traitement antituberculeux</t>
  </si>
  <si>
    <t>a1O36000001EGFhEAO</t>
  </si>
  <si>
    <t>MCI-00081</t>
  </si>
  <si>
    <t>Changement de comportement dans le cadre des programmes destinés aux hommes ayant des rapports sexuels avec des hommes et aux transgenres</t>
  </si>
  <si>
    <t>a1O36000001EGGTEA4</t>
  </si>
  <si>
    <t>MCI-00082</t>
  </si>
  <si>
    <t>Préservatifs dans le cadre des programmes destinés aux hommes ayant des rapports sexuels avec des hommes et aux transgenres</t>
  </si>
  <si>
    <t>a1O36000001EGGUEA4</t>
  </si>
  <si>
    <t>MCI-00083</t>
  </si>
  <si>
    <t>Dépistage du VIH et conseil dans le cadre des programmes destinés aux hommes ayant des rapports sexuels avec des hommes et aux transgenres</t>
  </si>
  <si>
    <t>a1O36000001EGGVEA4</t>
  </si>
  <si>
    <t>MCI-00084</t>
  </si>
  <si>
    <t>Diagnostic et traitement des infections sexuellement transmissibles dans le cadre des programmes destinés aux hommes ayant des rapports sexuels avec des hommes et aux transgenres</t>
  </si>
  <si>
    <t>a1O36000001EGGWEA4</t>
  </si>
  <si>
    <t>MCI-00085</t>
  </si>
  <si>
    <t>Diagnostic et traitement de l’hépatite virale dans le cadre des programmes destinés aux hommes ayant des rapports sexuels avec des hommes et aux transgenres</t>
  </si>
  <si>
    <t>a1O36000001EGGXEA4</t>
  </si>
  <si>
    <t>MCI-00086</t>
  </si>
  <si>
    <t>Autres interventions réalisées auprès des hommes ayant des rapports sexuels avec des hommes et des transgenres : veuillez préciser</t>
  </si>
  <si>
    <t>a1O36000001EGGYEA4</t>
  </si>
  <si>
    <t>MCI-00075</t>
  </si>
  <si>
    <t>Dépistage du VIH et conseil dans le cadre des programmes destinés à la population générale</t>
  </si>
  <si>
    <t>a1O36000001EGGNEA4</t>
  </si>
  <si>
    <t>MCI-00077</t>
  </si>
  <si>
    <t>Sécurité transfusionnelle</t>
  </si>
  <si>
    <t>a1O36000001EGGPEA4</t>
  </si>
  <si>
    <t>MCI-00110</t>
  </si>
  <si>
    <t>Interventions dans les populations-clés jeunes dans le cadre des programmes pour les adolescents et la jeunesse</t>
  </si>
  <si>
    <t>a1O36000001EGGwEAO</t>
  </si>
  <si>
    <t>MCI-00123</t>
  </si>
  <si>
    <t>Soins ambulatoires</t>
  </si>
  <si>
    <t>a1O36000001EGH9EAO</t>
  </si>
  <si>
    <t>MCI-00124</t>
  </si>
  <si>
    <t>Soins hospitaliers</t>
  </si>
  <si>
    <t>a1O36000001EGHAEA4</t>
  </si>
  <si>
    <t>MCI-00176</t>
  </si>
  <si>
    <t>Rétention et répartition des agents de santé communautaires</t>
  </si>
  <si>
    <t>a1O36000001EGI0EAO</t>
  </si>
  <si>
    <t>MCI-00181</t>
  </si>
  <si>
    <t>Développement et mise en œuvre des stratégies, politiques et réglementations sanitaires</t>
  </si>
  <si>
    <t>a1O36000001EGI5EAO</t>
  </si>
  <si>
    <t>MCI-00182</t>
  </si>
  <si>
    <t>Suivi de la mise en œuvre des législations et des politiques et communication de l'information y afférente</t>
  </si>
  <si>
    <t>a1O36000001EGI6EAO</t>
  </si>
  <si>
    <t>MCI-00183</t>
  </si>
  <si>
    <t>Autre</t>
  </si>
  <si>
    <t>a1O36000001EGI7EAO</t>
  </si>
  <si>
    <t>MCI-00184</t>
  </si>
  <si>
    <t>Viabilité financière</t>
  </si>
  <si>
    <t>a1O36000001EGI8EAO</t>
  </si>
  <si>
    <t>MCI-00194</t>
  </si>
  <si>
    <t>a1O36000001EGIIEA4</t>
  </si>
  <si>
    <t>MCI-00185</t>
  </si>
  <si>
    <t>Financement équitable des soins de santé</t>
  </si>
  <si>
    <t>a1O36000001EGI9EAO</t>
  </si>
  <si>
    <t>MCI-00186</t>
  </si>
  <si>
    <t>a1O36000001EGIAEA4</t>
  </si>
  <si>
    <t>MCI-00189</t>
  </si>
  <si>
    <t>Évaluation juridique et réglementaire et réforme du droit</t>
  </si>
  <si>
    <t>a1O36000001EGIDEA4</t>
  </si>
  <si>
    <t>MCI-00190</t>
  </si>
  <si>
    <t>Services d'aide juridique et d'enseignement de notions élémentaires de droit</t>
  </si>
  <si>
    <t>a1O36000001EGIEEA4</t>
  </si>
  <si>
    <t>MCI-00191</t>
  </si>
  <si>
    <t>Formation juridique pour les fonctionnaires, les agents de santé et les agents de police</t>
  </si>
  <si>
    <t>a1O36000001EGIFEA4</t>
  </si>
  <si>
    <t>MCI-00192</t>
  </si>
  <si>
    <t>Suivi des droits juridiques au niveau communautaire</t>
  </si>
  <si>
    <t>a1O36000001EGIGEA4</t>
  </si>
  <si>
    <t>MCI-00193</t>
  </si>
  <si>
    <t>Plaidoyer des politiques de droits juridiques</t>
  </si>
  <si>
    <t>a1O36000001EGIHEA4</t>
  </si>
  <si>
    <t>MCI-00208</t>
  </si>
  <si>
    <t>Appui aux systèmes de gestion des achats et de l'approvisionnement</t>
  </si>
  <si>
    <t>a1O36000001EGIWEA4</t>
  </si>
  <si>
    <t>MCI-00247</t>
  </si>
  <si>
    <t>Toute intervention</t>
  </si>
  <si>
    <t>a1O36000001EGJ9EAO</t>
  </si>
  <si>
    <t xml:space="preserve"> Contribuer à l’amélioration de la santé de la population burundaise en réduisant le fardeau lié à la tuberculose</t>
  </si>
  <si>
    <t xml:space="preserve">Augmenter la détection précoce de 7662 cas à 9313 cas de TB TTF dans la population générale y compris les groupes à hauts risques (PVVIH, Réfugiés, prisonniers, enfants) soit une augmentation de 18% de 2016 à 2020 </t>
  </si>
  <si>
    <t>Augmenter le dépistage des cas TB/MR en passant de 80 en 2016 à 165 cas TB/MR attendus selon l’estimation OMS soit une augmentation de 85 cas  de 2016 à 2020</t>
  </si>
  <si>
    <t xml:space="preserve"> Maintenir le taux de succès thérapeutique des nouveaux patients bactériologique ment confirmés et des cas TB/MR à plus de 90%</t>
  </si>
  <si>
    <t xml:space="preserve"> Améliorer la prévention de la tuberculose (contrôle de l’infection dans les établissements de soins, le changement de comportement dans la population générale et la prévention par des médicaments), de sorte que le pourcentage de la population ayant une connaissance adéquate de la tuberculose passe de 76% à 90% en 2020</t>
  </si>
  <si>
    <t>Améliorer les capacités de gestion du programme de lutte antituberculeuse: améliorer la surveillance, le système de suivi/évaluation et de recherche opérationnelle.</t>
  </si>
  <si>
    <t>122</t>
  </si>
  <si>
    <t>3.2</t>
  </si>
  <si>
    <t>Rapport de l'OMS pour le Burundi (Estimation)</t>
  </si>
  <si>
    <r>
      <t xml:space="preserve">Numérateur : Nombre de nouveaux cas et récidives de tuberculose se produisant au cours de l'anné
Dénominateur: Population générale pendant une période de temps donné, le tout rapporté pour 100000 habitants.
Selon le rapport OMS paru en 2016, le taux d'incidence estimé pour le Burundi , inclus VIH+ TB, est de 122 pour 100,000 habitants pour l'année 2015.
La stratégie « Mettre fin à la tuberculose » après 2015, a fixé à 20% la réduction de l'incidence de la tuberculose d'ici 2020. Ainsi, partant de l'incidence estimée à 122/100000 habitants en 2015, nous attendons repectivement un taux d'incidence de 117 en 2016, 112 en 2017, 107 en 2018, 102 en 2019 et 98 en 2020. Avec l'acquisition des moyens de diagnostic performants (GenXpert, appareils Radio,etc), nous attendons l'amélioration de la performance en termes de notification des cas TB.  Il est possible qu'avec une capacité de diagnostic accrue, l'incidence </t>
    </r>
    <r>
      <rPr>
        <i/>
        <sz val="12"/>
        <rFont val="Calibri"/>
        <family val="2"/>
        <scheme val="minor"/>
      </rPr>
      <t>rapportée</t>
    </r>
    <r>
      <rPr>
        <sz val="12"/>
        <rFont val="Calibri"/>
        <family val="2"/>
        <scheme val="minor"/>
      </rPr>
      <t xml:space="preserve"> de la tuberculose ne diminue pas aussi rapidement que la cible nationale le prévoit et peut même augmenter au début du programme.</t>
    </r>
  </si>
  <si>
    <t xml:space="preserve">Numérateur: Nombre de nouveaux cas de tuberculose avec résistance à la rifampicine et/ou multirésistante x 100
Dénominateur: Nombre total de nouveaux cas de tuberculose avec résultats des tests de sensibilité aux médicaments/résultat du test Xpert.
Selon les estimations de l'OMS (Global TB Annual Report 2016), la prévalence de la TB-MR au sein des nouveaux cas pulmonaires est de 3,2% et 14% pour les retraitements, ce qui nous donne 210 cas TB/MR en 2018, 224 cas TB/MR en 2019 et 235 cas TB/MR en 2020.  
Au regard de l'utilisation dans les prochaines années du GeneXpert en test initial de diagnostic de la tuberculose couplée avec un taux élevé de succès thérapeutique (≥ 90%), la cible du Programme a été maintenue à 70% des chiffres OMS ci-dessus , soit 147 cas TB/MR en 2018, 157 cas TB/MR en 2019 et 165 cas TB/MR en 2020 . 
L'enquête nationale de la résistance planifiée pour l' année 2017,  et dont les résultats sont attendus en  Octobre 2018 donneront le niveau réel de la résistance au Burundi.
</t>
  </si>
  <si>
    <t>76</t>
  </si>
  <si>
    <t>41%</t>
  </si>
  <si>
    <t>58%</t>
  </si>
  <si>
    <t>90.2%</t>
  </si>
  <si>
    <t>92.7%</t>
  </si>
  <si>
    <t>Rapport d'activités du PNILT</t>
  </si>
  <si>
    <t>Rapport d'activités du PNILT
(Cohorte 2015)</t>
  </si>
  <si>
    <t>Rapport d'activités du PNILT 
(Cohorte 2015)</t>
  </si>
  <si>
    <t xml:space="preserve">Le numérateur est le nombre de cas de tuberculose (toutes formes confondues : bactériologiquement confirmée + diagnostiquée cliniquement) sur un dénominateur de 100,000 habitants. 
La donnée de base est celle de 2016. Le calcul des cibles de 2018 à 2020 est basé sur les résultats Tuberculose Toutes Formes (TTF) obtenus par le PNILT en 2016 auxquels un ajustement de la population générale en fonction des données récentes de l'ISTEEBU a été appliqué.  Les cibles sont les cibles nationales du pays.
Les principales stratégies à mettre en œuvre pour améliorer la cible sont les suivantes: 
a) Renforcement du réseau de laboratoire de microscopie par:
(i) Introduction du Xpert comme technique de diagnostic initial pour tous les cas présomptifs de TB avec le dépistage de la TB à tous les niveaux de la pyramide sanitaire, en vue d’accélérer l’atteinte des cibles (Stratégie « Mettre fin à la tuberculose);
(ii) utilisation de Microscopes avec dispositif LED (fluorescence)  pour les sites ne disposant pas de GenXpert 
b) Intensification de la détection et de la notification des cas de TB selon la stratégie « Mettre fin à la Tuberculose » : dépistage de 90% des cas de TB en général et de 90% des cas de TB au sein des groupes à risque par:
(i) la poursuite du dépistage passif pour les patients se présentant spontanément dans les CDT avec des symptômes de tuberculose (toux à durée supérieure 2 semaines) et n’appartenant pas aux groupes à haut risque ;
(ii) le remplacement progressif des microscopes par les appareils GenXpert même pour les cas de tuberculose sensible,
(iii) l’utilisation des appareils GenXpert omni prévues pour 2017 au niveau des centres de santé afin de résoudre la question de transport des échantillons,
(iv) l’opérationnalisation du dépistage dans les groupes à risque par l’utilisation systématique de la Radiographie numérique mobile pour les nouveaux PVVIH, les cas contacts et la pratique du dépistage actif au sein des prisons et des refugiés/déplacés,
(v) l’utilisation systématique de la Radiographie numérique mobile, couplé du GenXpert pour les PVVIH sous TARV et les enfants présentant les signes de TB excluant la microscopie,
(vi) le dépistage actif sous forme d’approche pilote chez les diabétiques dans quelques formations sanitaires avant le passage à l’échelle après une évaluation de l’intervention,
(vii) le renforcement de la stratégie basée sur la participation communautaire
La contribution du FM à l'atteinte de la cible est estimée à hauteur de 90%, le reste (10%) est pris en charge par le Gouvernement (locaux, salaires, frais de fonctionnement, etc) et l'ONG Action Damien dans l'octroi des primes au personnel du CNR Kibumbu et du CATB.
</t>
  </si>
  <si>
    <r>
      <t>Le numérateur est le nombre de cas de tuberculose (toutes formes confondues : bactériologiquement confirmée + diagnostiquée cliniquement) pour une période donnée traités avec succès.
Le dénominateur est le nombre total de cas de tuberculose (toutes formes confondues : bactériologiquement confirmée + diagnostiquée cliniquement) enregistrés pour le traitement au cours de la même période. 
Les objectifs de « End TB Strategy »  préconisent les 90-90-90 (dépistage de 90% des personnes souffrant de la TB en général, dépistage de 90% de la TB au sein des groupes à risque, 90% de succès thérapeutique). 
Selon le rapport d'activités du PNILT de 2016, le taux de guérison des TTF est de 92,7% (</t>
    </r>
    <r>
      <rPr>
        <i/>
        <sz val="12"/>
        <color theme="1"/>
        <rFont val="Calibri"/>
        <family val="2"/>
        <scheme val="minor"/>
      </rPr>
      <t>6429/6969, cohorte 2015).</t>
    </r>
    <r>
      <rPr>
        <sz val="12"/>
        <color theme="1"/>
        <rFont val="Calibri"/>
        <family val="2"/>
        <scheme val="minor"/>
      </rPr>
      <t xml:space="preserve">
Comme la cible OMS a été dépassée par le Burundi, le maintien du taux de succès thérapeutique des TTF à plus de 90% a été jugé nécessaire.
Les principales interventions sont en rapport avec:
(i) l'approvisionnement régulier et ininterrompu en médicaments de qualité,
(ii)  la régularité des supervisions dans tous les centres de prise en charge de toutes les provinces,
(iii) la documentation des interventions favorisant la diminution progressive des cas d’abandon et leur évaluation régulière,
(iv) le maintien du système de réseau téléphonique (flotte téléphonique) pour le suivi  des patients et/ou des transférés et le passage progressif vers un système de géolocalisation basé sur les applications et smartphones,
(v) l’introduction de nouvelles formulations TB pédiatriques,
(vi) la poursuite du traitement préventif à l’isoniazide chez les enfants de 5 ans contacts indemne de TB
</t>
    </r>
  </si>
  <si>
    <t>Numérateur: Nombre de cas notifiés de tuberculose pharmacorésistante bactériologiquement confirmée (tuberculose résistante à la rifampicine et/ou tuberculose multirésistante)
Dénominateur: Tous les cas estimés TB/MR
Selon le rapport OMS 2016, le taux de multirésistance est de 3,2% chez les TPM+NC et de 14% pour les cas de retraitement. Partant de cette estimation OMS, la cible OMS en 2016 était de 193 cas TB/MR. Or, le PNILT n'a dépisté que 80 cas TB/MR,soit 41% (80/193). 
Selon le rapport 2016 du PNILT,  les 80 malades TB/MR sont répartis comme suit: 7 nouveaux patients TBMR sont identifés parmi les 4343 TPM+NC, soit 0,2% et 73 cas TB/MR sont issus des cas déjà traités TB, (73/334 cas de retraitement), soit 22%.
De 2018 à 2020, par rapport à l'estimation OMS pour le Burundi,  le Programme TB compte progresser de 41% à 70% des cas TB/MR.
Les principales interventions sont en rapport avec la recherche des cas contacts des TB/MR, la recherche de la TB/MR chez les cas TPM+ et leurs contacts, les TPM+ dont les contrôles sont positifs à 2 mois et/ou à 3 mois, la recherche de la TB/MR chez les cas TPM+ co-infectés TB/VIH+ et chez les prisonniers. 
Des moyens de diagnostic performants comme le GenXpert et tests de sensibilité seront utilisés pour obtenir les résultats escomptés.
La contribution du FM à l'atteinte de la cible est estimée à hauteur de 90%, le reste (10%) est pris en charge par le Gouvernement( locaux, salaires, frais de fonctionnement, etc) et l'ONG Action Damien dans l'octroi des primes au personnel du CNR Kibumbu et du CATB.</t>
  </si>
  <si>
    <t>Le numérateur est le nombre de cas de tuberculose résistante à la rifampicine et/ou multirésistante bactériologiquement confirmée, qui ont été admis en traitement antituberculeux de deuxième intention pendant la période d'évaluation et traités avec succès, multiplié par 100 (le traitement avec succès signifie les patients guéris et ceux qui ont terminé le traitement).
Le dénominateur est le nombre total de cas de tuberculose résistante à la rifampicine et/ou multirésistante bactériologiquement confirmée, qui ont été admis en traitement antituberculeux de deuxième intention pendant la période d'évaluation.  
La valeur de base utilisée est celle de la cohorte 2015. 
Le rapport d'activité du PNILT en 2016, fait état d'un taux de succès thérapeutique de 37/41, soit 90,2%.
L'objectif est de maintenir le taux de succès thérapeutique de plus de 90% de 2018 à 2020.
Les principales interventions sont en rapport avec 1°) la disponibilité continue et ininterrompue des médicaments antituberculeux de 1ère ligne de qualité à tous les niveaux du système de santé, 2°) la poursuite de l’application du schéma court TB/MR de 9 mois adopté par l’OMS,  3°)  la prise en charge nutritionnelle, psychologique, 4°) la surveillance de la réponse au traitement ainsi que la gestion des effets secondaires.</t>
  </si>
  <si>
    <t>Numérateur: Nombre de nouveaux cas et rechutes TB notifiés et traités 
Dénominateur: Nombre estimé de cas de TB  (toutes formes de TB –bactériologiquement confirmées et cliniquement diagnostiquées) dans la même année
Selon le rapport OMS 2016 pour le Burundi,on estime à 122 cas TTF/100000 habitants pour l'année 2015, soit 11985 cas TTF estimés.
Le rapport 2015 du PNILT, 6969 cas TTF ont été notifiés et mis sous traitement, soit 58% (6969/11985) par rapport aux cas estimés pour le Burundi. 
Le Programme compte augmenter ses performances jusqu'à atteindre 85% en 2020.</t>
  </si>
  <si>
    <t>Rapport annuel du PNILT</t>
  </si>
  <si>
    <t xml:space="preserve">Le numérateur est le nombre de cas de tuberculose bactériologiquement confirmée pour une période donnée traités avec succès ("guéri" et "traitement complété").
Le dénominateur est le nombre total de cas de tuberculose bactériologiquement confirmée enregistrés pour le traitement au cours de la même période.
Tout cas TB dépisté doit être mis sous traitement.
Les objectifs de « End TB Strategy »  préconisent les 90-90-90 (dépistage de 90% des personnes souffrant de la TB en général, dépistage de 90% de la TB au sein des groupes à risque, 90% de succès thérapeutique).
Comme la cible OMS a été dépassée par le pays, le maintien du taux de succès thérapeutique des TTF à 92.3% de 2018 à 2020 a été jugé nécessaire.
Les principales interventions sont en rapport avec 1°) la disponibilité continue et ininterrompue des médicaments antituberculeux de 1ère ligne de qualité à tous les niveaux du système de santé, 2°)  la régularité des supervisions dans tous les centres de prise en charge de toutes les provinces, 3°) la documentation des interventions favorisant la diminution progressive des cas d’abandon et leur évaluation régulière,4) le maintien du système de réseau téléphonique (flotte téléphonique) pour le suivi  des patients et/ou des transférés et le passage progressif vers un système de géolocalisation basé sur les applications et smartphones,5) l’introduction de nouvelles formulations TB pédiatriques, 6) la poursuite du traitement préventif à l’isoniazide chez les enfants de 5 ans contacts indemne de TB.
</t>
  </si>
  <si>
    <t xml:space="preserve">Le numérateur est le nombre de centres de dépistage et traitement (CDT) n'ayant pas connu de ruptures de stock de plus d'une semaine en médicaments antituberculeux de première ligne durant le trimestre
Le dénominateur est le nombre total de CDT.  
Dans le souci d'impliquer toutes les formations sanitaires, une approche décentralisée a été initiée par le Programme Tuberculose en mettant en place un système de collecte et de transport de crachats.
Dès diagnostic d'un cas positif par une formation sanitaire non CDT, un kit de médicaments est constitué et mis à sa disposition. Ainsi, 5 à 6 formations sanitaires (897/170 CDT) seront approvisionnés en médicaments par un CDT de leur aire d'attraction.      
Les résultats passés concernant cet indicateur sont très satisfaisants (100%), et le programme compte maintenir ce niveau de performance dans le cadre de la subvention 2018-2020. Ceci sera possible en capitalisant sur les facteurs ayant contribué aux bons résultats obtenus à ce jour.
Il s'agira donc de poursuivre la bonne collaboration entre le Gouvernement du Burundi, GDF/OMS et le Fond Mondial, pour assurer la disponibilité continue des médicaments; l'encadrement (formations et supervisions formatives) des gestionnaires des stocks de médicaments à tous les niveaux, incluant la gestion des approvisionnements.
En outre, le système de distribution actuel fonctionnant selon le mode de distribution centripète, sera maintenu pour couvrir  l’ensemble du territoire.  
Signalons à toutes fins utiles que tout centre de santé est un potentiel Centre de Traitement (CT).  Ce dernier s'approvisionne auprès des CDT, c'est la raison pour laquelle, ici, nous faisons allusion aux CDT seulement. 
</t>
  </si>
  <si>
    <t xml:space="preserve">Numérateur: Nombre d'enfants âgés de moins de 5 ans en contact avec des patients atteints de tuberculose et qui ont commencé un  traitement préventif par l’isoniazide (TPI)
Les résultats de 2016 font état de 5% de TTF chez l'enfant. Si les moyens de diagnostic performant sont disponibles, une progression de la notification chez les enfants  de 7% en 2018, à 10% en 2019 et de 13% en 2020 a été proposée.
Les interventions et stratégies à mettre en œuvre sont en rapport avec l'utilisation du GeneXpert chez les enfants en contact des TPM+.
</t>
  </si>
  <si>
    <t xml:space="preserve">Numérateur: Nombre de patients atteints de tuberculose enregistrés pendant la période de rapportage dont le résultat du test VIH est enregistré dans le registre de la tuberculose au moment du diagnostic de la tuberculose 
Dénominateur: Nombre total de patients atteints de tuberculose enregistrés au cours de la période de rapportage
Le conseil et dépistage du VIH à l'initiative du prestataire  (CDIP) est l'approche privilégiée. Ainsi, tout patient tuberculeux est sensibilisé pour passer un test VIH.  
Les performances en ce qui concerne le dépistage du VIH chez les tuberculeux sont déjà bonnes (96% en 2016)
Le PNILT compte maintenir de 2018 à 2020.  Ainsi, on aura respectivement 8109 sur 8447, 8515 sur 8870 et 8941 sur 9313 patients testés pour le VIH de 2018 à 2020.
Le paquet de service prévu pour atteindre le résultat comprend notamment:
(i) le dépistage inité par le prestataire,
(ii) les interventions concertées de lutte contre la tuberculose et le VIH,
(iii) le renforcement des capacités de coordination et de collaboration des programmes nationaux et des acteurs communautaires à la gestion de la TB/VIH,
(iv) l'’utilisation de la Radiographie numérique systématique en plus du GenXpert pour les nouveaux PVVIH,
(v) l’utilisation pour les PVVIH sous TARV de la Radiographie numérique systématique en plus du GenXpert  pour la présomption de la TB excluant la microscopie,
(vi) l’utilisation de TB-Lamp (dépistage de TB à partir de l’urine) sous forme d’intervention pilote dans les sites VIH à Bujumbura pour les PVVIH présentant des symptômes TB et CD4 &lt;100 
</t>
  </si>
  <si>
    <t xml:space="preserve">Le numérateur est le nombre de patients atteints de tuberculose et séropositifs au VIH, enregistrés au cours de la période de communication de l'information, qui reçoivent une thérapie antirétrovirale (qui ont commencé ou qui poursuivent une thérapie antirétrovirale initiée précédemment)
Le dénominateur est le nombre total de patients atteints de tuberculose et séropositifs au VIH enregistrés au cours de la période de rapportage 
L'incidence du VIH chez les malades tuberculeux estimée pour le Burundi, est de 17 % (Rapport OMS 2016). 
Au cours de la période 2018-2020, l'hypothèse de 17% de VIH+ au sein des patients TB testés au VIH (parmi les 96% des TTF testés) a été maintenue. 
Ainsi, le nombre de patients TB positifs au VIH dans le besoin  est de: 1379 en 2018, 1448 en 2019 et 1520 en 2020. 
Avec l'application de la délégation des tâches, la sensibilisation lors des validations des données, des supervisions conjointes et la disponibilité permanente des ARV au niveau de l'ensemble des CDT, la couverture en ARV au sein des patients TB/VIH devrait être de 100% mais compte tenu  que le plateau technique n'est pas encore performant dans tous les CDT, le PNILT compte augmenter cette couverture en ARV de 91 % en 2016 à 96 % à partir de 2018 jusqu'en 2020.
Ainsi, les patients coinfectés TB/VIH sous ARV sont respectivement de 1323 sur 1379 en 2018 , 1390 sur 1448 en 2019 et 1459 sur 1520 en 2020.
Le paquet de service comprendra:
(i) le renforcement des capacités de coordination et de collaboration des programmes nationaux et des acteurs communautaires à la gestion de la TB/VIH,
(ii) le dépistage, le traitement et les soins du VIH chez les tuberculeux,
(iii) la recherche active, le diagnostic et le traitement de la tuberculose chez les PVVIH,
(iv)  la prévention de la TB (prophylaxie à l’INH et contrôle de l’infection  TB).
Le Fonds Mondial contribue à hauteur de plus de 95%. La part du Gouvernement est estimée à 5% (personnel, infrastructures, fonctionnement des CDT/CT).
</t>
  </si>
  <si>
    <t>Numérateur: Nombre de cas notifiés de tuberculose pharmacorésistante bactériologiquement confirmée (tuberculose résistante à la rifampicine et/ou tuberculose multirésistante)
Les cibles sont exprimées en cumulatif, et représentent 70% des cas estimés de TB-MR au Burundi: 147 en 2018, 157 en 2019 et 165 en 2020 (parmi un total estimé de 210, 224 et 235).
Ces estimations sont basées sur le rapport OMS 2015, paru en 2016: 3.2% cas estimés TB-MR parmi les nouveaux cas, et 14% parmi les cas de retraitement. 
Les cas présumés TB/MR sont respectivement soumis au GenXpert, culture et tests de sensibilité. 
Les principales activités financées par le FM pour contribuer aux cibles sont notamment le dépistage des cas TB/MR (acquisition des appareils GenXpert, et intrants et autres consommables y relatifs), la prise en charge médicale (contribution dans l'achat des médicaments de 2ème ligne en complément au budget du Gouvernement et appui à la prise en charge des effets secondaires des médicaments), psychosociale et nutritionnelle .
Le principal défi à relever est la faible notification des cas TB/MR. 
Pour faire face à ce défis, les stratégies à mettre en œuvre sont notamment:
(i) l’utilisation de l’appareil GenXpert pour les cas de retraitement, les patients positifs au contrôle du 3ème, 5ème,6ème et/ou du 8ème mois de traitement, les cas contacts des TB/MR, les coinfectés TB/VIH, les PVVIH, les enfants,  les prestataires de soins en contact des cas TB/MR,
(ii) la culture et le test de sensibilité uniquement si Xpert Rifampicine + et
(iii) le traitement de tous les cas TB/MR.</t>
  </si>
  <si>
    <t>Numérateur : Nombre de CDT présentant leurs rapports dans les délais selon les directives nationales
Dénominateur : Tous les 170 CDT
Le nombre de CDT qui rapporte est de 170. Dans les  Directives Nationales, les CT (CDS) rapportent auprès des CDT de leur aire d'attraction. Ces derniers sont les seuls appelés à compiler les données à transmettre à l'échelon supérieur selon la pyramide sanitaire.  
Au cours du premier semestre 2017, sur 2320 TPB+ rapportés, 219 nouveaux patients ont été référés par 487 CDS, soit une contribution de 9%. 
La complétude des rapports des CDTs sera notée lors des PUDRs.  Le nombre de formations sanitaires (non CDT) rapportant aux CDT (parmi le nombre total for formation sanitaires ayant choisi de mener le diagnostic et traitement dans le contexte de la décentralisation des services) sera également rapporté dans le commentaire.</t>
  </si>
  <si>
    <t>Numérateur: Nombre de cas déclarés de tuberculose (toutes formes confondues) par les prestataires au niveau communautaire
Le résultat atteint en 2016 est de 382 personnes dépistées (TPM+) contre la TB grâce à la contribution communautaire représentant 4% de ce qui était attendu. Avec l’opérationnalisation des GASC prévue fin 2017, la contribution communautaire pourrait atteindre les 30% de la cible comme recommandé par le programme National. (CP PNILT : 8447 en 2018, 8870 en 2019 et 9313 en 2020) chaque année équivalent à la cible de la subvention 2018-2020 ; ce qui donne une cible de 2534 en 2018 ; 2661 en 2019 et 2794 en 2020.
Dans le cadre de leurs activités, les ASC référeront les cas suspects de tuberculose vus dans les communauté (tousser de plus de 15 jours) dans les CDT qui pratiqueront les examens nécessaires pour la détection de la TB en collaboration avec les prestataires, la collecte des données concernant les cas détectés issus des références effectuées par les ASC sera faite, ce qui permettra de renseigner l'indicateur.</t>
  </si>
  <si>
    <t>Les nouvelles infections à VIH sont réduites de 19% de 2018 à 2022</t>
  </si>
  <si>
    <t>La mortalité liée au VIH et  au SIDA est réduite de 34% de 2018 à 2022</t>
  </si>
  <si>
    <t xml:space="preserve"> La couverture des soins ARV de qualité est augmentée de 60%(2018) à 85%(2022) chez les enfants de 0 à 14 ans et de 75% (2018) à 95%(2022) chez les adultes </t>
  </si>
  <si>
    <r>
      <t xml:space="preserve"> % de PVVIH (d'adultes et d'enfants) qui ont commencé la therapie antiretrovirale qui ont une une charge virale indectable à 12 mois (inferieure à 1000 copies /ml ) est augmentée de </t>
    </r>
    <r>
      <rPr>
        <sz val="12"/>
        <color indexed="10"/>
        <rFont val="Calibri"/>
        <family val="2"/>
      </rPr>
      <t xml:space="preserve">86 % à 89%  </t>
    </r>
    <r>
      <rPr>
        <sz val="12"/>
        <color theme="1"/>
        <rFont val="Calibri"/>
        <family val="2"/>
        <scheme val="minor"/>
      </rPr>
      <t xml:space="preserve"> </t>
    </r>
  </si>
  <si>
    <r>
      <t xml:space="preserve">La prévention à l’INH chez </t>
    </r>
    <r>
      <rPr>
        <sz val="12"/>
        <color indexed="8"/>
        <rFont val="Calibri"/>
        <family val="2"/>
      </rPr>
      <t>95%</t>
    </r>
    <r>
      <rPr>
        <sz val="12"/>
        <color indexed="8"/>
        <rFont val="Calibri"/>
        <family val="2"/>
      </rPr>
      <t xml:space="preserve"> des PVVIH screennées TB négative et le traitement de la TB sont assurés chez </t>
    </r>
    <r>
      <rPr>
        <sz val="12"/>
        <color indexed="8"/>
        <rFont val="Calibri"/>
        <family val="2"/>
      </rPr>
      <t>95 %</t>
    </r>
    <r>
      <rPr>
        <sz val="12"/>
        <color indexed="8"/>
        <rFont val="Calibri"/>
        <family val="2"/>
      </rPr>
      <t xml:space="preserve"> des PVVIH coïnfectés par la  TB</t>
    </r>
  </si>
  <si>
    <t xml:space="preserve"> La couverture en ARV pour la PTME passe de 95% (2018) à 99% (2022) pour les femmes et  de 95% (2018) à 99% (2022) pour les nouveau nés des femmes séropositives</t>
  </si>
  <si>
    <t>6.39%</t>
  </si>
  <si>
    <t>4.8%</t>
  </si>
  <si>
    <t>21.3%</t>
  </si>
  <si>
    <t>Spectrum</t>
  </si>
  <si>
    <t>Place</t>
  </si>
  <si>
    <t>90%</t>
  </si>
  <si>
    <t>45%</t>
  </si>
  <si>
    <t>Rapport annuel du PNLS/IST</t>
  </si>
  <si>
    <t>PLACE</t>
  </si>
  <si>
    <t>Rapport annuel PNLS/IST</t>
  </si>
  <si>
    <r>
      <t xml:space="preserve">L'enquete PLACE de 2013 n'a pas fourni les données désagrégées selon les tranches d'age ..Les dispositions  devront être prises pour que l'enquete IBBS en preparation puisse donner des  prévalences désagrégées pour les tranches d'âge &lt; 25 ans et </t>
    </r>
    <r>
      <rPr>
        <sz val="12"/>
        <color indexed="8"/>
        <rFont val="Calibri"/>
        <family val="2"/>
      </rPr>
      <t>≥</t>
    </r>
    <r>
      <rPr>
        <sz val="8.4"/>
        <color indexed="8"/>
        <rFont val="Calibri"/>
        <family val="2"/>
      </rPr>
      <t xml:space="preserve"> 25 ans </t>
    </r>
  </si>
  <si>
    <r>
      <t xml:space="preserve">L'enquete PLACE de 2013 n'a pas fourni les données désagrégées selon les tranches d'âge.Les dispositions  devront être prises pour que l'enquete IBBS en preparation puisse donner des  prévalences désagrégées pour les tranches d'âge &lt; 25 ans et </t>
    </r>
    <r>
      <rPr>
        <sz val="12"/>
        <color indexed="8"/>
        <rFont val="Calibri"/>
        <family val="2"/>
      </rPr>
      <t>≥</t>
    </r>
    <r>
      <rPr>
        <sz val="8.4"/>
        <color indexed="8"/>
        <rFont val="Calibri"/>
        <family val="2"/>
      </rPr>
      <t xml:space="preserve"> 25 ans </t>
    </r>
  </si>
  <si>
    <t>88.33%</t>
  </si>
  <si>
    <t>91.08%</t>
  </si>
  <si>
    <t>93.10%</t>
  </si>
  <si>
    <t>89.76%</t>
  </si>
  <si>
    <t>85.82%</t>
  </si>
  <si>
    <t>81.70%</t>
  </si>
  <si>
    <t xml:space="preserve">SIDAINFO </t>
  </si>
  <si>
    <t xml:space="preserve">Ces données  sont tirés du Rappaort GARP 2015  </t>
  </si>
  <si>
    <t>Cette donnée n'a pas été documentée dans le Rapport GARP 2015</t>
  </si>
  <si>
    <r>
      <t xml:space="preserve">L'enquete PLACE de 2013 n'a pas fourni les données désagrégées selon les tranches d'âge .Les dispositions  devront être prises pour que l'enquete IBBS en preparation puisse donner des  prévalences désagrégées pour les tranches d'âge &lt; 25 ans et </t>
    </r>
    <r>
      <rPr>
        <sz val="12"/>
        <color indexed="8"/>
        <rFont val="Calibri"/>
        <family val="2"/>
      </rPr>
      <t>≥</t>
    </r>
    <r>
      <rPr>
        <sz val="8.4"/>
        <color indexed="8"/>
        <rFont val="Calibri"/>
        <family val="2"/>
      </rPr>
      <t xml:space="preserve"> 25 ans </t>
    </r>
  </si>
  <si>
    <r>
      <t>L'enquete PLACE de 2013 n'a pas fourni les données désagrégées selon le sexe .</t>
    </r>
    <r>
      <rPr>
        <sz val="8.4"/>
        <color indexed="8"/>
        <rFont val="Calibri"/>
        <family val="2"/>
      </rPr>
      <t xml:space="preserve"> </t>
    </r>
  </si>
  <si>
    <t>L'enquete PLACE de 2013 n'a pas fourni les données désagrégées selon le sexe .</t>
  </si>
  <si>
    <t xml:space="preserve">Rapport annuel  PNLS </t>
  </si>
  <si>
    <t>Désagregation non faite dans le Rapport annuel du PNLS de 2016</t>
  </si>
  <si>
    <t>Ce resultat provient du Rapport annuel annuel du PNLS de 2016 avec une correction du dénominateur qui  avait pris en compte le nombre de PVVIH Enfants  suivies et non le Nombre de PVVIH Enfants  estimé par Spectrum</t>
  </si>
  <si>
    <t>Ce resultat provient du Rapport annuel annuel du PNLS de 2016 avec une correction du dénominateur qui  avait pris en compte le nombre de PVVIH Adultes suivies et non le Nombre de PVVIH Adultes  estimé par Spectrum</t>
  </si>
  <si>
    <t xml:space="preserve">Taux de séropositivité au test VIH est de 1,01%  en 2016  ( données cumulatives des  18 provinces </t>
  </si>
  <si>
    <t>Données cumulées des tests VIH négatifs dans les 18 provinces du pays  en 2016</t>
  </si>
  <si>
    <t>Quantité de kit nutritionnel accordée aux enfants éligibles dans le cadre de la PTME</t>
  </si>
  <si>
    <t xml:space="preserve">Kit nutritionnel
2018 :2500 kits
</t>
  </si>
  <si>
    <t xml:space="preserve">Kit nutritionnel
2019 :2764 kits
</t>
  </si>
  <si>
    <t xml:space="preserve">Kit nutritionnel
2020 :3051 Kits
</t>
  </si>
  <si>
    <t>0</t>
  </si>
  <si>
    <t>La valeur sera communiquée dans le prochain rapport annuel du PNILT</t>
  </si>
  <si>
    <t xml:space="preserve">Rapport annuel 2016 du PNILT. </t>
  </si>
  <si>
    <t>Les données présentées sont celles  de la cohorte 2015 et ne concernent que les hommes . En principe, le dénominateur se rapporte aux hommes dépistés et traités en 2015 (cfr Rapport annuel 2016 du PNILT).</t>
  </si>
  <si>
    <t>Yes</t>
  </si>
  <si>
    <t>No</t>
  </si>
  <si>
    <t xml:space="preserve">Numérateur: Nombre d'adultes et d'enfants pris en charge pour le VIH qui ont été testés pour la tuberculose et dont le résultat a été enregistré au cours de leur dernière visite.
Dénominateur: Nombre total d'adultes et d'enfants  pris en charge pour le VIH au cours de la période de rapportage.
La donnée de base (27472/61538=44,6%%) a été calculée sur la base du nombre de  PVVIH qui ont bénéficié du screening de la TB durant l'année 2016 sur la file active  de PVVIH de l'an 2016.
Les données pour 2017 nécessitent une visite sur terrain pour vérification et validation ; c’est pourquoi celles de 2016 ont été retenues.
Les cibles de 60% en 2018 (37905/63175), 70% en 2019 (47236/67480), 80% en 2020 (57428/71785) sont celles du PSN 2018-2022.  Les dénominateurs ont été corrigés pour s'aligner avec la file active financée (environ 63,685 patients chaque année: 60,685 patients TAR, et environ 3,000 patients TAR).  Ce sont des estimations, et les dénominateurs seront mis à jour sur la base des valeurs réelles, et la performance sera mesurée par rapport à la cible en pourcentage.
Le screening TB est systématique chez toutes les PVVIH suivies dans les structures de soins, les prestataires ont été formés sur la gestion de la coïnfection TB-VIH autant du côté du PNLS que du côté du PNILT. Les supervisions formatives conjointes entre le PNLS et le PNILT qui seront mises en œuvre dans le cadre de cette présente subvention permettront de renforcer la mise en œuvre en pratique des apprentissages (screening de la TB et la mise sous INH  pour les PVVIH séronégatives). La coordination et la validation conjointe des données TB/VIH seront renforcées dans le cadre de cette subvention.
</t>
  </si>
  <si>
    <t xml:space="preserve">Numérateur: Nombre estimé d'enfants qui seront nouvellement infectés par le VIH au travers de la transmission de la mère à l'enfant parmi les enfants nés au cours des 12 derniers mois de femmes  séropositives au VIH.
Dénominateur: Nombre estimé de femmes séropositives au VIH ayant accouché au cours des 12 derniers mois.
L’indicateur est calculé à l’aide des projections Spectrum.  La cible de l'indicateur est fixée à &lt;2% chaque année, en alignement avec les cibles internationales.
Il est aussi prévu une étude sur la transmission du VIH de la mère à l’enfant. Cela permettra d’avoir des informations qui ne sont pas des estimations sur cet indicateur. Il s’agit d’une étude qui sera réalisée en 2019 (demandée à travers le PAAR).
</t>
  </si>
  <si>
    <t xml:space="preserve">Numérateur: Nombre d'adultes et d'enfants qui sont encore en vie sous traitement antirétroviral 12 mois après l'initiation au traitement antirétroviral 
Dénominateur: Nombre total d’adultes et d’enfants qui ont commencé un traitement antirétroviral au cours des 12 mois précédant la période de transmission des données, y compris ceux qui sont décédés depuis qu’ils ont commencé le traitement antirétroviral, ceux qui ont abandonné le traitement et ceux qui ont été perdus de vue au douzième mois.
La donnée de base de  90% (F:91 % ; M : 88% ; moins de 15 ans : 93% et 15ans et Plus : 90%) provient du rapport annuel de 2015 du PNLS/IST. Cet indicateur sera documenté chaque année à partir de la base de données SIDA INFO et le résultat de chaque année sera fourni dans le PUDR du semestre 1 de l'année suivante. La désagrégation portera sur la survie à 12, 24, 36 et  60 mois  mais aussi en fonction du sexe  (Met F)  et en fonction des tranches d'âge (&lt;15 ans  et  ≥ 15 ans). La mission est d’être à 95% en 2022, et les cibles reflèentes une progression de 1% par année, pour atteindre 93%.  Pour renforcer le SIDA-INFO, il est prévu la mise à jour du paramétrage du SIDA info pour mettre d’autres variables. Aussi, il est prévu d’étendre le SIDA-INFO dans d’autres sites de prise en charge. Pour mesurer cet indicateur, nous allons prendre les PVVIH, dans lequel se trouve le SIDA-INFO.  Il est prévu des médiateurs de santé qui accompagnent les PVVIH dans la communauté afin qu'ils continuent le traitement. Il est prévu aussi le renforcement des capacités des prestataires sur la prise en charge des PVVIH, ce qui va aussi soutenir l’adhésion au traitement et le taux de rétention.  </t>
  </si>
  <si>
    <t>Désagregation non faite dans le Rapport annuel du PNLS de 2016.   Le PNLS prendra des dispositions pour permettre la désagrégation par sexe.</t>
  </si>
  <si>
    <t>Désagregation non faite dans le Rapport annuel du PNLS de 2016.  Le PNLS prendra des dispositions pour permettre la désagrégation par sexe.  Un audit de la file active est en cours (résultats attendus fin 2017), et les informations sur base de l'échantillon seront disponibles.  Des efforts seront ensuite menés pour permettre ces différentes désagrégations à travers les système de rapportage de routine pour le VIH.</t>
  </si>
  <si>
    <t>Pas de désagreagtion en fonction du sexe des données annuelles portant sur le Test VIH  en 2016.  Le PNLS prendra des mesures pour le permettre (chronogramme à déterminer).</t>
  </si>
  <si>
    <t xml:space="preserve">
</t>
  </si>
  <si>
    <t/>
  </si>
  <si>
    <t xml:space="preserve">- Formations des pairs éducateurs (30) pour atteindre 400-478 UDI chaque année.
- Création de 2 centres de convivialité pilotes à Gitega et Bujumbura; et
- Recrutement des conseillers pour les centres de convivialité.
</t>
  </si>
  <si>
    <t>400 UDI atteints (cumulatif annuel) avec le paquet de services de prévention (pair éducation, préservatifs, gels, accès au dépistage VIH et services VIH et IST).</t>
  </si>
  <si>
    <t>219 UDI atteints (S1) avec le paquet de services de prévention (pair éducation, préservatifs, gels, accès au dépistage VIH et services VIH et IST).</t>
  </si>
  <si>
    <t>438 UDI atteints (cumulatif annuel) avec le paquet de services de prévention (pair éducation, préservatifs, gels, accès au dépistage VIH et services VIH et IST).</t>
  </si>
  <si>
    <t>239 UDI atteints (S1) avec le paquet de services de prévention (pair éducation, préservatifs, gels, accès au dépistage VIH et services VIH et IST).</t>
  </si>
  <si>
    <t>478 UDI atteints (cumulatif annuel) avec le paquet de services de prévention (pair éducation, préservatifs, gels, accès au dépistage VIH et services VIH et IST).</t>
  </si>
  <si>
    <t xml:space="preserve">Données du programme PNLS/IST, Sem 1 </t>
  </si>
  <si>
    <t xml:space="preserve">Données du programme
PNLS/IST Sem 1 </t>
  </si>
  <si>
    <t xml:space="preserve">Numérateur: Nombre de personnes qui ont été testées pour le VIH au cours de la période de rapportage et qui en connaissent le résultat
Les femmes enceintes, les HSH, les PS font partie du numérateur et du dénominateur.
La donnée de base de 12,3% (704199/ 5710115) est celle fournie par les données du programme (PNLS/IST) du premier semestre 2017.
Les cibles mentionnées qui sont 24 % (1408800/5869998) en 2018, 26% (1568933/6034358) en 2019 et 28% (1736930/6203320) en 2020 sont celles du PSN 2018-2022.
Les interventions prévues sont: le renforcement du dépistage ciblé en stratégie fixe et mobile avec une priorité accordés aux femmes enceintes, aux populations clés ( PS, HSH, UDI) ,les autres groupes vulnérables ( populations mobiles etc. ) et les zones géographiques  à forte prévalence VIH dans le pays, l'amélioration dès la disponibilité des intrants de dépistage à tous les niveaux.
La contribution du FM est de 222k-255k tests chaque année, et la contribution de PEPFAR est de 852k-868k tests chaque année (dont les tests pour les FE).  Les cibles nationales sont: 1,408,000, 1,568,933 et 1,736,930 en 2018, 2019 et 2020.  Il y a donc un gap de 333,450 tests en 2018, 471,206 tests and 2019 et 615,978 tests en 2020 (total de 1,420,634 tests) - ceci est demandé à travers le PAAR.
</t>
  </si>
  <si>
    <t>Numérateur: Nombre d'adultes et d'enfants nouvellement pris en charge pour le VIH, c.-à-d. enrôlés aux soins (pré-TAR et TAR) et qui ont également démarré (ayant reçu au moins une dose) de la prophylaxie à l'isoniazide au cours de la période de rapportage
Dénominateur: Nombre total d'adultes et d'enfants nouvellement pris en charge pour le VIH au cours de la période de rapportage
La donnée de base de 3,2% (198/6166) est celle fournie par les données du programme PNLS/IST du premier semestre 2017.
Pour les années 2018-2020, la taille estimée de la file active (TAR et pré-TAR) est 63,175, 67,480 et 71,785, sur base d'une augmentation moyenne historique comparable à 2011-2015.  Le nombre de personnes éligibles pour l'INH (moins 0.19% estimé tuberculeux parmi les PvVIH) est de: 63,055, 67,352 et 71,649.  Ces chiffres incluent une estimation d'env. 3,000 patients pré-TAR.  Ces estimations sont au-dessus des estimations de la file active financée (env. 63,685 chaque année: 60,685 TAR et 3,000 pré-TAR).  Pour cet indicateur, les nouvelles inclusions estimées ont été maintenues, mais celles-ci dépendront de la matérialisation des contribution du gouvernement pour toute inclusion additionnelle dans la file active.
Les quantifications sont basées sur le nombre de PvVIH total enrôlés dans les soins éligibles pour l'INH.  Pour l'indicateur, le dénominateur se réfère au nombre de PvVIH nouvellement enrôlé, sur base de la moyenne annuelle d'augmentation de la période 2011-2015 (3692) (réalisable financièrement, si le PAAR est obtenu pour le financement de la file active TAR, et/ou si les contributions du gouvernement sont matérialisées).  Durant le rapportage, le nombre de PvVIH au total sur INH sera indiqué en commentaire.
Durant la mise en œuvre de cette subvention 2018-2020 , le Burundi a opté pour le passage à l'échelle de cette stratégie dans tout le pays , ce qui permettra  d'atteindre des taux de couverture a l'INH parmi les nouveaux patients VIH dont le screening TB est négatif de 70% (2584/3692) en 2018, 75% (2769/3692) en 2019 et  80% (2953/3692) en 2020 .  Etant donné la performance passée (2016-2017) sur la mise à échelle de l'INH, avec des sous-performances, les cibles ont été budgétisées de moitié.  Les cibles du cadre de performance, en alignement avec le GAS, sont donc de 35%, 38% et 40%.  Les dénominateurs sont basés sur des estimations, et seront mise à jour lors du rapportage.  La performance sera mesurée par rapport à la cible en pourcentage.
Les différents acteurs concernés ont déjà été formés sur la stratégie dans le cadre de la gestion de la coïnfection TB/VIH. Les supervisions formatives conjointes entre le PNLS et le PNILT qui seront mises en œuvre dans le cadre de cette présente subvention permettront de renforcer la mise en œuvre en pratique des apprentissages (screening de la TB et la mise sous INH  pour les PVVIH screenés négatifs pour la TB.  La coordination et la validation conjointe des données TB/VIH seront renforcées dans le cadre de cette subvention.
L'INH va être fourni par le PNILT sur financement du FM.</t>
  </si>
  <si>
    <t>Numérateur: Nombre de nourrissons ayant bénéficié d'un dépistage du VIH dans les deux mois après leur naissance, au cours de la période de rapportage 
Dénominateur: Nombre de femmes enceintes séropositives au VIH ayant accouché au cours des 12 derniers mois 
La donnée de base qui est de 27,1% (704/2600) provient des données du programme PNLS/IST de juin 2017 et concerne le premier semestre 2017.
Les cibles de 72 % (4042/5613) en 2018, 75% (4328/5771) en 2019 à 80 %(4746/5932) en 2020 sont celles du PSN 2018-2022 pour assurer un diagnostic précoce optimal chez les enfants nés de mères séropositives du fait que le Burundi fait partie de 21 pays cibles prioritaires pour l'élimination de la Transmission du VIH de la mère a l'enfant.
Selon le Spectrum 2016, le taux de transmission du VIH de la mère à l’enfant est de 3,96% en 2018, 3,71% en 2019 et 3,41% en 2020. Le nombre des enfants qui vont bénéficier du PCR après 2 mois (PCR positif) est obtenu en multipliant le nombre des enfants nés de mères séropositives par les taux respectifs de transmission du VIH de la mère à l’enfant soit 222 en 2018, 214 en 2019 et 202 en 2020.
Il existe actuellement 2 appareils Abbot (Ngozi, INSP) avec une prévision de 3 appareils Roche qui vont faire en même temps la Charge Virale et le PCR.
Les interventions prévues sont les suivantes: le renforcement du dispositif pour la réalisation du diagnostic précoce du VIH chez les enfants nés de mère séropositives, le renforcement du mécanisme de transport des échantillons et du rendu rapide des résultats  entre les institutions et les prestataires, le renforcement des capacités du personnel des laboratoires responsables du diagnostic précoce, la formation des prestataires sur le prélèvement par papier buvard, l’approvisionnement correct en intrants pour la réalisation du diagnostic précoce, le renforcement du dispositif de médiateurs de sante et les ASC pour le suivi du couple mère-enfant. 
Nous venons de terminer l'évaluation du plan e-TME 2012-2016 avec l'appui de l'UNICEF et du FM. Le plan e-TME 2018-2022 sera finalisé d'ici la fin 2017.
Selon les documents GAS, les besoins sont couverts: 1425 par "autres partenaires", et 3000-3500 par le FM.  Le reste fait partie de la demande PAAR.</t>
  </si>
  <si>
    <t xml:space="preserve">Numérateur: Nombre de femmes enceintes séropositives au VIH ayant reçu un traitement antirétroviral au cours des 12 derniers mois afin de réduire le risque de transmission de la mère à l'enfant pendant la grossesse et l'accouchement 
Dénominateur: Nombre attendu de femmes enceintes  séropositives attendues durant l’année.
Le dénominateur  portant sur le nombre de Femmes enceintes séropositives attendues devant bénéficier des ARV  a été calculé en multipliant le Nombre de Grossesse attendues par le taux de prévalence du VIH chez les Femmes enceintes qui est de 1,05%.
La donnée de base qui est de 85,1% (2215/2600) provient des données du programme PNLS/IST de juin 2017 et concerne le premier semestre 2017.
Au cours de la même période (janvier à juin 2017), parmi les femmes sous ARV, 1169 étaient déjà sous ARV et 1046 sont de nouveaux cas.
Etant donné que le Burundi est parmi les 21 pays prioritaires pour l'initiative Super FastTrack, une couverture ART de 95% (5333/5613) en 2018, 96% (5540/5771) en 2019, 97% (5754/5932) en 2020 (cibles du PSN 2018-2022) permettra d'accélérer la cadence vers l'élimination de la TME.
Les interventions prévues dans cette subvention sont : le passage à l'échelle de l'option B+ dans tous les sites PTME au niveau des 18 provinces, la délégation des tâches, le renforcement de l'approvisionnement en ARV des structures PTME, le monitorage des goulots pour la demande et l'offre des services PTME.
Dans le domaine communautaire, l'appui nutritionnel pour les femmes séropositives, la recherche des perdues des vues et des abandons, la paire éducation par les femmes séropositives (mamans mentors) seront renforcés.
La contribution de PEPFAR pour les activités liées à la prise en charge des mères et enfants (TARV -PTME) couvre 1469 mères par an pendant deux ans.  La source est le Plan PEPFAR COP 2017, page 28. On suppose que les mêmes contributions vont être maintenues pour les années 2019 et 2020 selon le Compte Rendu Paysage Financier: CR de la réunion entre les Partenaires Techniques et Financiers - PNLS 30 Juin 2017, ci-joint.  Le reste des cibles est couvert par le FM.
</t>
  </si>
  <si>
    <t xml:space="preserve">Numérateur: Nombre d'établissements de santé dispensant des thérapies antirétrovirales avec une rupture de stock pour au moins l'un des médicaments antirétroviraux requis durant deux semaines au cours de la période de rapportage.
Dénominateur: Nombre total de structures de soins offrant le traitement ARV, comprenant les hôpitaux, sites associatifs, privés.
Selon les données du programme PNLS/IST de S1 2017,  68,9% (467/678) a été calculée sur la base du nombre d'établissements n'ayant pas connu de rupture d'ARV sur le nombre total de sites ARV.  Le nombre avec des ruptures est donc l'inverse.
L'ambition de 2018 à 2020 est d'atteindre 0% de ruptures, et les cibles réalistes indiquées dans le cadre de performance de la subvention sont indiquées à 5%.
Le monitoring de cet indicateur portera sur tous les sites ARV.  Le dénominateur sera mis à jour avec la valeur réelle à chaque période de rapportage.
Les principales interventions prévues sont: l'appui à la CAMEBU pour l'augmentation des aires de stockage des médicaments, la mise en place d'un système d' alerte pour éviter les ruptures de stock, la formation des acteurs responsables de la quantification des produits, la rationalisation des protocoles de traitements, la constitution d'un stock de sécurité de 4 mois au niveau central, et l'appui à la logistique pour le transport des médicaments au niveau décentralisé, l'appui à la mise en place d'un plan de sécurisation des produits au niveau de la CAMEBU et la mise à disposition de 3 experts GAS à la CAMEBU 
Le financement sera assuré par le FM, le Gouvernement, USAID à travers QUEMONIX et les autres PTFs </t>
  </si>
  <si>
    <t>Numérateur : Nombre de professionnelles du sexe (PS) qui ont fait un test VIH au cours de la période de rapportage et connaissent les résultats
Dénominateur : Estimation du nombre de professionnels du sexe au niveau national 
La donnée de base se réfère aux résultats rapportés par les différents acteurs menant des activités parmi les populations clés, financés par le FM et PEPFAR (résultats nationaux).
Le dénominateur au nombre annuel de PS estimé dans le pays
Le numérateur correspondant au nombre annuel de PS devant bénéficier du test VIH au cours de cette subvention et par année a été calculé en multipliant le nombre de   PS devant être touchées par année par les activités CCC dans le cadre de la subvention multiplié par le taux de couverture  du test VIH chez les PS  et cibles du PSN ( 70% en 2018 , 71% en 2019 et 72 % en 2020 ) ce qui donne 10048/57963 (17%) pour 2018, 12053/59354 (20%) pour 2019 et 28065/60779 (46%) pour 2020. 
La contribution des autres partenaires (ici le projet Linkages financé par PEPFAR) est de 13899 en 2018 et 13899 en 2019 tandis que la contribution de la subvention est de 10048 en 2018 et 12053 en 2019 ; en 2020 la contribution de la subvention va augmenter pour atteindre 28065 PS parce que le projet Linkages prendra fin 2019.
Dans la subvention en cours (2015-2017), la CRB a mis en place le dispositif d'intervention en faveur des PS dans 9 provinces (Bujumbura Mairie, Bujumbura Rural, Gitega, Muyinga, Rumonge, Makamba, Kirundo, Ngozi et Kayanza) et la présente subvention (2018-2020) va continuer de cibler les PS dans 4 provinces (Gitega, Muyinga, Rumonge et Makamba) non couvertes par le Projet Linkages financé par PEPFAR de 2018 à 2019 parce que ce dernier prendra fin en 2019 ; par le renforcement des centres conviviaux (rémunération d’une(e) conseiller(ère), location des bureaux). C’est ainsi que les contributions de la CRB vont augmenter en 2020 pour occuper toutes les 9 provinces (Bujumbura Mairie, Bujumbura Rural, Gitega, Muyinga, Rumonge, Makamba, Kirundo, Ngozi et Kayanza).
Parmi les PS, il est recommandé de faire un dépistage tous les 6 mois - ce message sera communiqué par les PE aux PS qui feront un suivi régulier des PS pour les soutenir à accéder aux services de dépistage du VIH.  
Les FOSA situées dans la zone couverte serviront pour ces dépistages et il leur sera demande d'assurer le rapportage des données portant sur les PS et de les communiquer à la CRB ainsi qu'au programme national VIH.  De plus :
- des coupons de référence seront donnés lors de séances de pair éducation - ceci permettra de comptabiliser le nombre de références faites (à renseigner en commentaire lors des PUDRs).
- les pairs éducateurs documenteront, parmi les PS sensibilisées, le nombre ayant rapporté avoir reçu un test de dépistage VIH au moins une fois lors des 6 derniers mois.  Ceci sera également rapporté en commentaire lors des PUDRs pour cet indicateur.
Il faut noter que l'indicateur sera rapporté en nombre de tests VIH accomplis, et il est possible que cela inclue certaines PS qui auraient fait un test plusieurs fois au cours d'une même année. 
Pour les résultats du Programme national, le nombre total de PS testées dans le cadre de cette subvention va s'ajouter aux PS testées dans le cadre d'autres projets comme le PEPFAR et ceci sera mentionné dans le PUDR.
Actuellement tous les outils de rapportage sont mis à la disposition des PE. Pour la subvention 2018-2020, il sera question de multiplier les outils de collecte des données pour les distribuer aux PE des PS.</t>
  </si>
  <si>
    <t xml:space="preserve">Numérateur : Nombre d'hommes ayant des rapports sexuels avec des hommes qui ont fait un test VIH au cours de la période de rapportage et connaissent les résultats
Dénominateur : Nombre estimé d'hommes ayant des rapports sexuels avec des hommes au niveau national. 
La donnée de base se réfère aux résultats rapportés par les différents acteurs menant des activités parmi les populations clés, financés par le FM et PEPFAR (résultats nationaux).
Le nombre annuel de HSH devant bénéficier du test VIH au cours de cette subvention et par année a été calculé en multipliant le nombre de HSH touchés par les activités CCC  par année  par le taux de couverture du test VIH  chez les  HSH. Les cibles du  PSN sont 67% en 2018 , 68% en 2019 et 69 % en 2020, ce qui donne un nombre de HSH à tester pour le compte de la subvention  de 3172 en 2018, 3502 en 2019 et 9158 en 2020. La cible du Projet Linkages est de 3578 en 2018 et 2019 et comme il prendra fin en 2019 les contributions de la CRB vont augmenter parce qu’elle va occuper toutes les 7 Provinces (Bujumbura Mairie, Cibitoke, Kayanza, Ngozi, Rumonge, Makamba et Gitega). L’indicateur étant national, les données de la CRB seront ajoutées à celles du Projet Linkages financé par PEPFAR.
Pour les HSH, il est recommandé de faire un dépistage tous les 6 mois - ce message sera communiqué par les PE aux HSH, et les PE feront un suivi régulier des HSH pour les soutenir à accéder aux services de dépistage VIH. Cet accès au test VIH se fera dans les Centres communautaires qui organisent également des stratégies mobiles.  De plus, les FOSA situées dans la zone couverte serviront pour le dépistage et il leur sera demandé d'assurer le rapportage des données portant sur les populations clés et de les communiquer à la CRB ainsi qu'au PNLS.  De plus :
- des coupons de référence seront donnés lors de séances de pair éducation - ceci permettra de comptabiliser le nombre de références faites (à renseigner en commentaire lors des PUDRs).
- les pairs éducateurs documenteront, parmi les HSH sensibilisés, le nombre ayant rapporté avoir reçu un test de dépistage VIH au moins une fois lors des 6 derniers mois. 
Les préservatifs masculins, féminins et gels lubrifiants seront également offerts lors des séances de CDV.  La recommandation de PE aux bénéficiaires sera de faire au minimum 2 tests VIH par année.
Pour cette présente subvention, les HSH auront accès au dépistage du VIH dans les Provinces non couvertes par PEPFAR soit 3172 en 2018 et 3502 en 2019 (Gitega, Cibitoke, Rumonge, Makamba) et dans toutes les 7 Provinces (Gitega, Cibitoke, Rumonge, Makamba, Bujumbura Mairie, Ngozi et Kayanza) soit 7428 en 2020 parce que le Projet Linkages financé par PEPFAR prendra fin en 2019.
Il faut noter que l'indicateur sera rapporté en nombre de tests VIH accomplis, et il est possible que cela inclue certains HSH qui auraient fait un test plusieurs fois au cours d'une même année. 
Pour les résultats du Programme national, le nombre total de HSH testés dans le cadre de cette subvention va s'ajouter aux HSH testes dans le cadre d'autres projets comme le PEPFAR et ceci sera mentionné dans le PUDR. 
Actuellement tous les outils de rapportage sont mis à la disposition des PE. Pour la subvention 2018-2020, il sera question de multiplier les outils de collecte des données pour les distribuer aux PE des HSH.
</t>
  </si>
  <si>
    <t>WHO report (estimation)</t>
  </si>
  <si>
    <t>PNILT programmatic report</t>
  </si>
  <si>
    <t>PNILT programmatic report (2015 cohort)</t>
  </si>
  <si>
    <t>The numerator is the number of bacteriologically confirmed cases of TB in a given period that have been successfully treated ("cured" and "completed treatment").
The denominator is the total number of bacteriologically  confirmed cases recorded on  treatment during the same period.
All TB cases that are detected should be treated.
The End TB Strategy advocates a "90-90-90" target (90% screening of the general population, 90% screening in high-risk groups, and 90% therapeutic success).
As the country managed to exceed the WHO target, it was deemed necessary to maintain the therapeutic success rate for AFTB at 92.3% between 2018 and 2020.
The main interventions relate to (1) the continuing and uninterrupted availability of quality first-line anti-tuberculosis drugs at all levels of the health system; (2) the regularity of supervision in all care centers in all provinces; (3) documentation of interventions that reduce the number of cases where treatment is abandoned, and ensure their regular follow-up; (4) the maintenance of a telephone network for following up patients and transfers, and a move towards a system based on applications and smartphone-based geolocalization; 5) introduction of new paediatric TB formulations; 6) the continuation of 5 years of preventive treatment with isoniazid in TB-free child TB contacts. </t>
  </si>
  <si>
    <t>The numerator is the number of laboratories with satisfactory performance for smear microscopy.
The denominator is the total number of laboratories performing smear microscopy analysis.
Currently, the country has 170 Testing and Treatment Centers (TTCs) and 1 National Reference Center for MDR-TB cases in Kibumbu, all of which are involved in quality control of TB screening slides.
After each data validation and dissemination workshop, a sample of 13 slides is drawn by the TTC and NRC in Kibumbu for quality control and analysis by the NRL.
In the event of underperformance of a particular TTC, formative supervision is organized by the NRL.
With performance exceeding 99%, the target is set at 100% for each year.
Satisfactory performance is defined as the achievement of satisfactory results (without major errors) in the quality control of TB screening slides received from the TTC/NRC Kibumbu by the NRL; this involves a re-reading of the TTC slides by 2 NRL technicians, and the results are compared with those initially reported by the TTC or NRC Kibumbu.</t>
  </si>
  <si>
    <t>PNILT Annual Report</t>
  </si>
  <si>
    <t>The value will be reported in the next PNILT annual report.</t>
  </si>
  <si>
    <t>2016 Annual Report</t>
  </si>
  <si>
    <t>PNILT 2016 Annual Report</t>
  </si>
  <si>
    <t>The data presented are those of the 2015 cohort and only refer to men.  In principle, the denominator refers to men diagnosed and treated in 2015 (see 2016 PNILT Annual Report).</t>
  </si>
  <si>
    <t xml:space="preserve">Numerator: Number of adults and children still on antiretroviral therapy (ART) 12 months after commencing treatment.
Denominator: Total number of adults and children who commenced ART in the 12 months prior to the reporting period, including those who died after commencing ART, treatment drop-outs, and those lost to follow-up in the 12th month.
The baseline figure of 90 percent (F: 91 percent; M: 88 percent; under 15 years: 93 percent; 15 years and older: 90 percent) comes from the 2015 NACP/STI annual report. This indicator will be measured annually using data from the AIDSinfo database, and the annual figure will be reported in the PUDR for the first half of the following year. The data will be disaggregated by survival (12, 24, 36 and 60 months), gender (M and F) and age range (under 15 years and 15 years and older). The target for 2022 stands at 95 percent. There are plans to reconfigure AIDSinfo to include other variables and strengthen the database, and to expand AIDSinfo use to other treatment sites. We will measure this indicator based on AIDSinfo data concerning people living with HIV (PLHIV).  There are also plans to use health mediators to support PLHIV in the community and keep them on treatment, and to build PLHIV treatment capacities among service providers (which will also boost treatment adherence and the retention rate).  
</t>
  </si>
  <si>
    <t>PNLS/IST Annual Report</t>
  </si>
  <si>
    <t xml:space="preserve">Numerator: Number of pregnant women seen at antenatal consultation (ANC) 1 who were screened and collected their results.
Denominator: Estimated number of pregnant women in the last 12 months (expected number of pregnancies per year = total population x 0.05).
The baseline figure of 65.8 percent (171,057/260,024) comes from the June 2017 progress update report and relates to the first half of 2017.
The coverage rates for HIV tests among pregnant women come from the NSP 2018-2022, i.e. 90 percent (468,042/520,047) in 2018, 95 percent (507,878/534,608) in 2019, and 96 percent (527,594/549,577) in 2020.  However, the targets for funding are based on a more realistic progression rate from the baseline value, i.e. 80 percent, 90 percent and 95 percent.  The numerator for these targets is also included in the indicator on HIV testing among the general population (HTS-1).
The main interventions are as follows: making screening tests available at all prevention of mother-to-child transmission (PMTCT) sites; systematically screening all pregnant women seen at ANC for HIV; incorporating syphilis screening; introducing community interventions led by mediators and community health workers (CHWs) (awareness-raising on testing and monitoring for HIV-positive pregnant women and promoting couple screening). Advocacy and awareness-raising activities involving the First Lady will help push up PMTCT service demand and supply. 
The contributions for HIV screening tests are as follows: PEPFAR: 416-432K kits; and Global Fund: approx. 91-115K tests.  The country is requesting Duo tests (HIV and syphilis) – to be discussed with PEPFAR, since procurement plans for 2018 do not include Duo tests.  Moreover, the country is required to share its national guidelines on use of the Duo test.  The funding covers the performance framework targets, which are aligned with procurement and supply management (PSM) documents (80 percent, 90 percent and 95 percent).
</t>
  </si>
  <si>
    <t xml:space="preserve">Numerator: Number of HIV-positive pregnant women having received ART in the last 12 months to reduce the risk of MTCT during pregnancy and childbirth.
Denominator: Expected number of HIV-positive pregnant women in the year.
The denominator – the expected number of HIV-positive pregnant women requiring ARVs – has been calculated by multiplying the expected number of pregnancies by the HIV prevalence rate among pregnant women (1.05 percent).
The baseline figure of 85.1 percent (2,215/2,600) comes from the June 2017 progress update report and relates to the first half of 2017.
Among the women on ARVs in the same period (January-June 2017), 1,169 were already on ARVs and 1,046 were new cases.
Because Burundi is one of the 21 priority countries under the Super Fast Track initiative, the following ART coverage targets are required to accelerate progress towards eliminating MTCT: 95 percent (5,333/5,613) in 2018, 96 percent (5,540/5,771) in 2019, and 97 percent (5,754/5,932) in 2020 (NSP 2018-2022 targets).
The interventions planned for this grant are as follows: scaling up option B+ at all PMTCT sites in the 18 provinces; task-shifting; improving ARV supply to PMTCT facilities; and monitoring bottlenecks for PMTCT service demand.
At the community level, the following interventions will be strengthened: nutrition support for HIV-positive pregnant women; searching for patients lost to follow-up and drop-outs; and peer education by HIV-positive pregnant women (mother mentors).
PEPFAR’s contribution to mother and child treatment activities (ART and PMTCT) covers 1,469 mothers per year, for two years  (source: PEPFAR Country Operational Plan (COP) 2017, page 28). The assumption is that the same contributions will be maintained in 2019 and 2020 (source: Funding Landscape Report: minutes of the TFP/NACP meeting of 30 June 2017, attached).  The Global Fund covers the remainder of the targets.
</t>
  </si>
  <si>
    <t xml:space="preserve">Numerator: Number of newborns having received an HIV test in their first two months of life during the reporting period.
Denominator: Number of pregnant women who gave birth in the last 12 months.
The baseline figure of 27.1 percent (704/2,600) comes from the June 2017 progress update report and relates to the first half of 2017.
Because Burundi is one of the 21 priority countries for elimination of mother-to-child transmission (eMTCT) of HIV, the following coverage targets are required for optimal early infant diagnosis (EID) among newborns born to HIV-positive mothers: 72 percent (4,042/5,613) in 2018, 75 percent (4,328/5,771) in 2019, and 80 percent (4,746/5,932) in 2020 (NSP 2018-2022 targets).
According to SPECTRUM 2016, the MTCT rate for HIV will be 3.96 percent in 2018, 3.71 percent in 2019, and 3.41 percent in 2020. The number of infants who will receive a polymerase chain reaction (PCR) test two months after birth (positive PCR) is calculated by multiplying the number of infants born to HIV-positive mothers by the respective MTCT rates for HIV, which gives 222 in 2018, 214 and 2019, and 202 in 2020.
The country currently has two Abbott machines, at Ngozi and the Institut National de Santé Publique [National Institute of Public Health – INSP]. There are plans to acquire three Roche machines, which are capable of performing VL and PCR tests simultaneously.
The following interventions are planned: strengthening EID of HIV among newborns born to HIV-positive mothers; strengthening the sample transport and rapid results reporting system between institutions and service providers; capacity building for laboratory personnel responsible for EID; training service providers how to take samples on filter paper; ensuring facilities have the right supplies to perform EID; and strengthening the health mediators and CHWs system for monitoring of the mother-child unit. 
We have recently completed an assessment of the eMTCT Plan 2012-2016, with support from UNICEF and the Global Fund. The eMTCT Plan 2018-2022 will be finalized by the end of 2017.
According to PSM documents, coverage is as follows: 1,425 by “other partners” and 3,000-3,500 by the Global Fund.  The remainder is included in the PAAR.
</t>
  </si>
  <si>
    <t xml:space="preserve">Numerator: Number of adults and children receiving HIV treatment who were screened for TB and had their result recorded during their most recent visit.
Denominator: Total number of adults and children receiving HIV treatment during the reporting period.
The baseline figure of 44.6 percent (27,472/61,538) is based on the number of PLHIV in the ART patient cohort for 2016 who were screened for TB in the same year.
A field visit will be required to check and approve the figures for 2017. For this reason, the 2016 figures have been used.
The targets come from the NSP 2018-2022, i.e. 60 percent in 2018 (37,905/63,175), 70 percent in 2019 (47,236/67,480, and 80 percent in 2020 (57,428/71,785).  The denominators have been adjusted to bring them in line with the funded ART patient cohort (approximately 63,685 patients each year: 60,685 ART patients, and approximately 3,000 pre-ART patients).  These figures are estimates. The denominators will be updated to reflect the actual values, and performance will be measured against the target as a percentage.
All PLHIV monitored at health care facilities are screened for TB. Service providers have received training on how to manage TB/HIV co-infection from both the NACP and the National Tuberculosis Control Program (NTCP). The NACP and the NTCP will carry out supportive supervision missions under this grant to ensure that service providers put what they have learned into practice (TB screening and isoniazid preventive therapy (IPT) for PLHIV testing negative). Efforts will be made under this grant to strengthen coordination and joint validation of TB/HIV data.
</t>
  </si>
  <si>
    <t xml:space="preserve">Numerator: Number of adults and children commencing HIV treatment for the first time (i.e. enrolled in treatment (pre-ART and ART)) and having already commenced IPT (i.e. having received at least one dose) during the reporting period.
Denominator: Total number of adults and children commencing HIV treatment for the first time during the reporting period.
The baseline figure of 3.2 percent (198/6,166) comes from the progress update reports for the first half of 2017.
The estimated size of the ART patient cohort (ART and pre-ART) stands at 63,175 in 2018, 67,480 in 2019, and 71,785 in 2020 (based on a similar progression to the recorded rate in 2011-2015).  The number of people eligible for IPT (minus an estimated 0.19 percent to account for TB patients among PLHIV) is as follows: 63,055, 67,352 and 71,649.  These figures include an estimate of approx. 3,000 pre-ART patients.  These estimates exceed the estimates for the funded ART patient cohort (approx. 63,685 each year: 60,685 ART and 3,000 pre-ART).  The estimated new inclusions have been retained for this indicator, albeit dependent on whether or not government contributions for inclusions above the ART patient cohort materialize.
The quantifications are based on the total number of PLHIV enrolled in treatment who are eligible for IPT.  The denominator for this indicator refers to the number of newly enrolled PLHIV, based on the average annual progression rate for 2011-2015 (3,692) (financially feasible if the ART patient cohort funding requested via the PAAR is obtained and/or if the government’s contributions materialize).  The total number of PLHIV on IPT will be mentioned in the comments in reports.
Burundi has opted to scale up this strategy across the country under this grant (2018-2020). This, in turn, will allow the country to achieve the IPT coverage targets among newly enrolled HIV patients who receive a negative TB screening result: 70 percent (2,584/3,692) in 2018, 75 percent (2,769/3,692) in 2019, and 80 percent (2,953/3,692) in 2020.  Given that past performance on IPT scale-up has fallen short of expectations (2016-2017), allocated funding stands at half the actual targets.  The performance framework targets (which align with PSM figures) are therefore 35 percent, 38 percent and 40 percent.  The denominators are estimated figures and will be updated during reporting.  Performance will be measured against the target as a percentage.
Personnel have received training on the strategy as part of TB/HIV co-infection management. The NACP and the NTCP will carry out supportive supervision missions under this grant to ensure that service providers put what they have learned into practice (TB screening and IPT for PLHIV testing negative).  Efforts will be made under this grant to strengthen coordination and joint validation of TB/HIV data.
The NTCP will supply isoniazid (INH), which will be funded by the Global Fund.
</t>
  </si>
  <si>
    <t xml:space="preserve">Numerator: Number of people who received an HIV test during the reporting period and who know their result.
The numerator and denominator include pregnant women, MSM and SWs.
The baseline figure of 12.3 percent (704,199/5,710,115) comes from the progress update report for the first half of 2017.
The targets mentioned here come from the NSP 2018-2022, i.e. 24 percent (1,408,800/5,869,998) in 2018, 26 percent (1,568,933/6,034,358) in 2019, and 28 percent (1,736,930/6,203,320) in 2020.
The following interventions are planned: strengthening screening (fixed and mobile strategy), with an emphasis on pregnant women, key populations (SWs, MSM and people who inject drugs), other vulnerable groups (mobile populations, etc.) and areas of the country where HIV prevalence is high; and improving the availability of screening supplies at all levels.
The Global Fund contribution is 222-255K tests per year, and the PEPFAR contribution is 852-868K tests per year (including tests for pregnant women).  The national targets are as follows: 1,408,000 in 2018, 1,568,933 in 2019, and 1,736,930 in 2020.  This leaves a gap of 333,450 tests in 2018, 471,206 tests in 2019, and 615,978 tests in 2020 (1,420,634 tests in total). A request for this gap has been made via the PAAR.
</t>
  </si>
  <si>
    <t xml:space="preserve">Numerator: Number of health care facilities dispensing ART reporting stock-outs of at least one required ARV for two weeks during the reporting period.
Denominator: Total number of health care facilities offering ART, including hospitals, non-profit and private facilities.
The baseline figure of 31 percent (211/678) comes from the NACP progress update report for the first half of 2017, and is calculated as the number of facilities reporting ARV stock-outs out of the total number of ARV sites.
The ambition is to achieve a target of 0 percent between 2018 and 2020. The more realistic target, as mentioned in the performance framework, is 5 percent each year.
This indicator will be monitored for all ARV sites.  The denominator will be updated to reflect the actual value for each reporting period.
The main interventions are as follows: helping the Central Purchasing Office for Essential Drugs (CAMEBU) to expand its drug storage facilities; setting up an alert system to avoid stock-outs; training personnel responsible for product quantification; streamlining treatment protocols; setting aside a four-month buffer stock at the central level; providing logistics support to transport drugs to the decentralized level; helping to establish a product safeguarding plan for CAMEBU; and providing three PSM experts to CAMEBU.
Funding will come from the Global Fund, the government, USAID (via Quemonix) and other TFPs.
</t>
  </si>
  <si>
    <t xml:space="preserve">Numerator: Number of MSM who took an HIV test during the reporting period and who know their result.
Denominator: Total estimated number of MSM at the national level. 
The number of MSM requiring an HIV test each year under this grant has been calculated by multiplying the number of MSM reached annually by BCC activities by the HIV test coverage rate among MSM. The NSP targets stand at 67 percent in 2018, 68 percent in 2019, and 69 percent in 2020. This gives the following totals (MSM requiring a test) for this grant: 3,172 in 2018, 3,502 in 2019, and 9,158 in 2020. The Linkages Project target is 3,578 in 2018 and 2019. Since the project will come to an end in 2019, BRC will increase its contributions and cover all seven provinces (Bujumbura Mairie, Cibitoke, Kayanza, Ngozi, Rumonge, Makamba and Gitega). Because this is a national indicator, BRC’s data will be added to figures from the PEPFAR-funded Linkages Project.
The recommendation is for MSM to be tested every six months. The PEs will pass on this message to MSM, and will monitor MSM on a regular basis to help them access HIV screening services. MSM will receive HIV tests at community centers, which also offer testing via mobile strategies.  Moreover, testing will be available at health care facilities in the areas covered by the interventions. These facilities will be asked to forward data on key populations to BRC and to the NACP.  In addition:
- referral coupons will be handed out at PE sessions, so that the number of referrals can be counted (to be inserted as a comment in the PUDRs);
- PEs will document the number of MSM attending awareness-raising sessions who report having taken an HIV test at least once during the last six months. 
Male and female condoms and gels will also be offered during voluntary counseling and testing (VCT) sessions.  The PEs will recommend that the beneficiaries take at least two HIV tests per year.
For 2018 and 2019, this grant will cover access to HIV tests for MSM in the provinces not covered by PEPFAR (3,172 and 3,502 respectively, in Gitega, Cibitoke, Rumonge and Makamba). For 2020, the grant will cover all seven provinces (7,428 in Gitega, Cibitoke, Rumonge, Makamba, Bujumbura Mairie, Ngozi and Kayanza), since the PEPFAR-funded Linkages Project will end in 2019.
The indicator will relate to the number of HIV tests administered, and may therefore include some MSM who have taken more than one test in the same year. 
The programmatic gaps (compared with the estimated number of MSM at the national level) are as follows: 4,758 (55 percent) in 2018, 5,253 (51 percent) in 2019, and 5,775 (48 percent) in 2020.  
With regard to the national program outcomes, the total number of MSM tested under this grant will be added to the number of MSM tested under other projects (such as the PEPFAR project). Reference will be made to this fact in the PUDR. 
PEs currently have access to all reporting tools. The focus for the 2018-2020 grant will be on producing more data collection tools and distributing them to MSM PEs.
</t>
  </si>
  <si>
    <t xml:space="preserve">Numerator: Number of SWs who took an HIV test during the reporting period and who know their result.
Denominator: Estimated number of SWs at the national level.
The denominator represents the estimated number of SWs in the country each year.
The numerator is the number of SWs requiring an HIV test each year under this grant. This figure has been calculated by multiplying the number of SWs that need to be reached by BCC activities each year under the grant, by the HIV test coverage rate among SWs and the NSP targets (70 percent in 2018, 71 percent in 2019, and 72 percent in 2020). This gives the following figures: 10,048/57,963 (17 percent) in 2018, 12,053/59,354 (20 percent) in 2019, and 28,065/60,779 (46 percent) in 2020. 
The contribution from other partners (in this case, the PEPFAR-funded Linkages Project) stands at 13,899 in both 2018 and 2019, while the contribution from this grant is 10,048 in 2018 and 12,053 in 2019. In 2020, the grant’s contribution will increase to 28,065 SWs because the Linkages Project will end in 2019.
Under the current grant (2015-2017), BRC has set up interventions for SWs in nine provinces (Bujumbura Mairie, Bujumbura Rural, Gitega, Muyinga, Rumonge, Makamba, Kirundo, Ngozi and Kayanza). This new grant (2018-2020) will continue to target SWs in the four provinces not covered by the PEPFAR-funded Linkages Project (Gitega, Muyinga, Rumonge and Makamba), which runs from 2018-2019 and will end in 2019, through strengthening of SW-friendly centers (counselor’s wages, office rental). BRC’s contributions will therefore increase in 2020 to cover all nine provinces (Bujumbura Mairie, Bujumbura Rural, Gitega, Muyinga, Rumonge, Makamba, Kirundo, Ngozi and Kayanza).
The recommendation is for SWs to be tested every six months. The PEs will pass on this message to SWs, and will monitor SWs on a regular basis to help them access HIV screening services.  
Testing will be available at health care facilities in the areas covered by the interventions. These facilities will be asked to forward data on SWs to BRC and to the NACP.  In addition:
- referral coupons will be handed out at PE sessions, so that the number of referrals can be counted (to be inserted as a comment in the PUDRs);
- PEs will document the number of SWs attending awareness-raising sessions who report having taken an HIV test at least once during the last six months.  This figure will also be reported in the comments in the PUDRs for this indicator.
The programmatic gaps (compared with the estimated number of SWs at the national level) are as follows: 22,042 (38 percent) in 2018, 20,426 (34 percent) in 2019, and 18,682 (31 percent) in 2020.
The indicator will relate to the number of HIV tests administered, and may therefore include some SWs who have taken more than one test in the same year. 
With regard to the national program outcomes, the total number of SWs tested under this grant will be added to the number of SWs tested under other projects (such as the PEPFAR project). Reference will be made to this fact in the PUDR.
With regard to the national program outcomes, the total number of SWs tested under this grant will be added to the number of SWs tested under other projects (such as the PEPFAR project). Reference will be made to this fact in the PUDR.
PEs currently have access to all reporting tools. The focus for the 2018-2020 grant will be on producing more data collection tools and distributing them to SW PEs.
The indicator will relate to the number of HIV tests administered, and may therefore include some SWs who have taken more than one test in the same year. 
With regard to the national program outcomes, the total number of SWs tested under this grant will be added to the number of SWs tested under other projects (such as the PEPFAR project). Reference will be made to this fact in the PUDR.
</t>
  </si>
  <si>
    <t>PNLS/IST Programme Data, Sem 1</t>
  </si>
  <si>
    <t xml:space="preserve">Données du programme PNLS/IST Sem 1 </t>
  </si>
  <si>
    <t>CRB Programme Data, Sem 2</t>
  </si>
  <si>
    <t>Données du programme CRB, Sem 2</t>
  </si>
  <si>
    <t>The data from the 2013 PLACE survey were not disaggregated by age range.  For the forthcoming IBBSS, provisions will need to be made to disaggregate the prevalence figures by age range (under 25 years, and 25 years and older).</t>
  </si>
  <si>
    <t>These data come from the 2015 Global AIDS Response Progress (GARP) Report</t>
  </si>
  <si>
    <t xml:space="preserve">These data come from the 2015 GARP Report  </t>
  </si>
  <si>
    <t>These data come from the 2016 GARP Report</t>
  </si>
  <si>
    <t>These data come from the 2017 GARP Report</t>
  </si>
  <si>
    <t>This figure was not documented in the 2015 GARP Report.  Measures will be taken so that this indicator can be calculated.</t>
  </si>
  <si>
    <t>These data come from the 2015 GARP Re</t>
  </si>
  <si>
    <t>SIDAINFO</t>
  </si>
  <si>
    <t>The data from the 2013 PLACE survey were not disaggregated by gender.</t>
  </si>
  <si>
    <t xml:space="preserve">The data from the 2013 PLACE survey were not disaggregated by age range.  For the forthcoming IBBSS, provisions will need to be made to disaggregate the prevalence figures by age range (under 25 years, and 25 years and older). </t>
  </si>
  <si>
    <t>No disaggregation in the 2016 NACP Annual Report.  Measures will be taken so that the data can be disaggregated by gender.   The Q4 2017 ART patient cohort audit will provide disaggregated information.</t>
  </si>
  <si>
    <t>No disaggregation in the 2016 NACP Annual Report.</t>
  </si>
  <si>
    <t>This result comes from the 2016 NACP Annual Report, with a correction of the denominator (number of children living with HIV monitored, rather than number of children living with HIV as estimated by SPECTRUM).</t>
  </si>
  <si>
    <t>This result comes from the 2016 NACP Annual Report, with a correction of the denominator (number of adults living with HIV monitored, rather than number of adults living with HIV as estimated by SPECTRUM).</t>
  </si>
  <si>
    <t>No disaggregation in the 2016 NACP Annual Report.  Measures will be taken so that the data can be disaggregated by age.  The Q4 2017 ART patient cohort audit will provide disaggregated information.</t>
  </si>
  <si>
    <t>No disaggregation in the 2016 NACP Annual Report.  The Q4 2017 ART patient cohort audit will provide disaggregated information.</t>
  </si>
  <si>
    <t>No disaggregation in the 2016 NACP Annual Report.  Measures will be taken so that key population data can be reported, either through routine data, or through IBBSS to estimate ART coverage among key populations.</t>
  </si>
  <si>
    <t>No disaggregation in the 2016 NACP Annual Report.   Measures will be taken so that key population data can be reported, either through routine data, or through IBBSS to estimate ART coverage among key populations.</t>
  </si>
  <si>
    <t>PNLS Annual Report</t>
  </si>
  <si>
    <t>Annual figures on HIV testing in 2016 were not disaggregated by gender.  Measures will be taken so that the data can be disaggregated by gender.</t>
  </si>
  <si>
    <t>The HIV test positivity rate in 2016 was 1.01 percent (cumulative data from the 18 provinces).</t>
  </si>
  <si>
    <t>Cumulative data on negative HIV tests in the country’s 18 provinces in 2016.</t>
  </si>
  <si>
    <t>Numérateur: Nombre d'hommes ayant des rapports sexuels avec des hommes testés positifs pour le VIH 
Dénominateur: Nombre d'hommes ayant des rapports sexuels avec des hommes testés pour le VIH
La source de la donnée de base est l'enquête PLACE (Page 15 ou 47).
L'enquête IBBSS qui était prévue en 2016 a été retardée et elle est dans sa phase préparatoire avec un objectif de réalisation d'ici la fin de l'année 2017, avec une cible de 3.8%.  La cible de 2020 est de 2,8%. Il est prévu de faire  la désagrégation  par tranches d'âge.  Le financement pour l'étude IBBSS de 2020 est demandé à travers le PAAR (HSH, TS, UDI).</t>
  </si>
  <si>
    <t>Numérateur: Nombre de professionnels de sexe testés positifs pour le VIH
Dénominateur: Nombre de professionnels de sexe testés  pour le VIH
La source de la donnée de base est l'enquête PLACE.
L'enquête IBBSS qui était prévue en 2016 a été retardée et elle est dans sa phase préparatoire avec un objectif de réalisation d'ici la fin de l'année 2017, avec une cible de 19%.  La cible de 2020 est de 15%. Il est prévu de faire la désagrégation par tranches d'âge.  Le financement pour l'étude IBBSS de 2020 est demandé à travers le PAAR (HSH, TS, UDI).</t>
  </si>
  <si>
    <t>200 UDI atteints (S1), tels que documentés à travers le rapportage des PE, compilé par le programme (SSR et SR CRB)</t>
  </si>
  <si>
    <t>200 UDI atteints avec le paquet de services de prévention (pair éducation, préservatifs, gels, accès au dépistage VIH et services VIH et IST) (S1)</t>
  </si>
  <si>
    <t>478 UDI atteints (cumulatif annuel), tels que documentés à travers le rapportage des PE, compilé par le programme (SSR et SR CRB).
non commencé = 0-15% UDI atteints
commencé = 15-50% UDI atteints 
avancé = 50-80% UDI atteints 
complété = 80-100% UDI atteints avec le paquet de prévention</t>
  </si>
  <si>
    <t>438 UDI atteints (cumulatif annuel), tels que documentés à travers le rapportage des PE, compilé par le programme (SSR et SR CRB).
non commencé = 0-15% UDI atteints
commencé = 15-50% UDI atteints 
avancé = 50-80% UDI atteints 
complété = 80-100% UDI atteints avec le paquet de prévention</t>
  </si>
  <si>
    <t>400 UDI atteints (cumulatif annuel), tels que documentés à travers le rapportage des PE, compilé par le programme (SSR et SR CRB).
non commencé = 0-15% UDI atteints
commencé = 15-50% UDI atteints 
avancé = 50-80% UDI atteints 
complété = 80-100% UDI atteints avec le paquet de prévention</t>
  </si>
  <si>
    <t>219 UDI atteints (S1), tels que documentés à travers le rapportage des PE, compilé par le programme (SSR et SR CRB).
non commencé = 0-15% UDI atteints
commencé = 15-50% UDI atteints 
avancé = 50-80% UDI atteints 
complété = 80-100% UDI atteints avec le paquet de prévention</t>
  </si>
  <si>
    <t>239 UDI atteints (S1), tels que documentés à travers le rapportage des PE, compilé par le programme (SSR et SR CRB).
non commencé = 0-15% UDI atteints
commencé = 15-50% UDI atteints 
avancé = 50-80% UDI atteints 
complété = 80-100% UDI atteints avec le paquet de prévention</t>
  </si>
  <si>
    <t>438 IDUs reached (cumulative annually), as documented thorugh the peer educators' reports compiled by the programme (SSR et SR CRB).
not started= 0-15% IDU reached
started = 15-50% IDU reached 
advanced = 50-80% IDU reached 
completed= 80-100% IDU reached with prevention package</t>
  </si>
  <si>
    <t>219 IDUs reached (S1), as documented through the peer educators' reports compiled by the programme (SSR et SR CRB).
not started= 0-15% IDU reached
started = 15-50% IDU reached 
advanced = 50-80% IDU reached 
completed= 80-100% IDU reached with prevention package</t>
  </si>
  <si>
    <t>400 IDUs reached (cumulative annually), as documented through the peer educators' reports compiled by the programme (SSR et SR CRB).
not started= 0-15% IDU reached
started = 15-50% IDU reached 
advanced = 50-80% IDU reached 
completed= 80-100% IDU reached with prevention package</t>
  </si>
  <si>
    <t>200 IDUs reached (S1), as documented through the peer educators' reports compiled by the programme (SSR et SR CRB).
not started= 0-15% IDU reached
started = 15-50% IDU reached 
advanced = 50-80% IDU reached 
completed= 80-100% IDU reached with prevention package</t>
  </si>
  <si>
    <t>239 IDUs reached (S1), as documented through the peer educators' reports compiled by the programme (SSR et SR CRB).
not started= 0-15% IDU reached
started = 15-50% IDU reached 
advanced = 50-80% IDU reached 
completed= 80-100% IDU reached with prevention package</t>
  </si>
  <si>
    <t>478 IDUs reached (cumulative annually), as documented through the peer educators' reports compiled by the programme (SSR et SR CRB).
not started= 0-15% IDU reached
started = 15-50% IDU reached 
advanced = 50-80% IDU reached 
completed= 80-100% IDU reached with prevention package</t>
  </si>
  <si>
    <t>200 IDUs reached with the prevention package of services (peer education, condoms, gels, access to HIV testing and HIV/STI services) (S1).</t>
  </si>
  <si>
    <t>400 IDUs (cumulative annually) reached with the prevention package of services (peer education, condoms, gels, access to HIV testing and HIV/STI services).</t>
  </si>
  <si>
    <t>219 IDUs reached with the prevention package of services (peer education, condoms, gels, access to HIV testing and HIV/STI services) (S1).</t>
  </si>
  <si>
    <t>438 IDUs reached (cumulative annually) with the prevention package of services (peer education, condoms, gels, access to HIV testing and HIV/STI services).</t>
  </si>
  <si>
    <t>478 IDUs reached (cumulative annually) with the prevention package of services (peer education, condoms, gels, access to HIV testing and HIV/STI services).</t>
  </si>
  <si>
    <t>239 IDUs reached with the prevention package of services (peer education, condoms, gels, access to HIV testing and HIV/STI services) (S1).</t>
  </si>
  <si>
    <t xml:space="preserve">Numérateur: Nombre d'adultes et d'enfants  qui reçoivent actuellement un traitement antirétroviral conformément au protocole de traitement approuvé au niveau national (ou aux normes de l'OMS) à la fin de la période de rapportage
Dénominateur: Nombre estimé de tous les adultes et enfants  vivant avec le VIH, les femmes enceintes séropositives, les enfants séropositifs, les coinfectés VIH/TB, MSM séropositifs et PS séropositives. 
Les chiffres sont fournis par le Spectrum 2016, avec une légère tendance à la baisse dans les estimations des PvVIH (basé sur la modélisation). Les PVVIH adultes âgés de 15 ans et plus : 75307 en 2018, 75449 en 2019  et 75523 en 2020 ; les enfants âgés de 0 à 14 ans : 6738 en 2018, 6084 en 2019 et 5494 en 2020.
Les données de base en juin 2017 sont 69,1% (57121/82 664) soit 71,5% (53760/75204) chez les  adultes et 45,1% chez les enfants (3361/7460).
En vue d’atteindre les objectifs mondiaux auxquels le pays a souscrit, les cibles nationales visent à atteindre les couvertures suivantes:
 Pour les enfants : 60% (4043/6738) en 2018, 70%(4259/6084) en 2019 et  75 %(4121/5494) en 2020
 Pour les adultes : 75 % (56480/75307) en 2018, 80% (60359/75449) en 2019  et 85 % (64195/75523) en 2020
Cependant, les cibles financées, selon les contributions du gouvernement, les partenaires et le FM, sont à 60,685 patients en 2018, 2019 et 2020.  Pour atteindre les cibles nationales, les contributions financières du gouvernement pour les inclusions additionnelles en 2018, 2019 et 2020 seront primordiales.
Les principales interventions prévues dans le cadre de cette subvention sont : la décentralisation du traitement ARV au niveau de toutes les provinces, l'adoption et la mise à l'échelle de l'initiative test and treat, la délégation des tâches, le lien entre les services de dépistage et de prise en charge ainsi que le renforcement de capacité des acteurs de prise en charge. A cela s’ajoutera des interventions communautaires telles le  renforcement des groupes de soutien, l'appui nutritionnel aux adultes et aux enfants, la recherche des perdus de vue permettant d'améliorer la rétention des personnes vivant avec le VIH sous traitement avec une forte participation des médiateurs de santé.  Pour la prise en charge pédiatrique, des supervisions par des mentors ainsi que le  renforcement du dépistage familial  et le soutien psychosocial des enfants et leurs parents sont prévus.
Les médiateurs de santé (MS) (351, financés par le FM) contribuent aussi à l'atteinte des résultats.  Ce sont la plupart des PVVIH affectés dans les formations sanitaires et sont des relais entre les FOSA et les bénéficiaires. Il est prévu que chaque MS fasse l’accompagnement soutenu de 100 PVVIH soit au total 35 100 PVVIH suivies chaque année (à rapporter en commentaire lors des PU) .  En plus de ceci d’autres PVVIH bénéficieront de soutiens ponctuels.   Les interventions des MS permettront de renforcer les séances d'observance au traitement, l'accompagnement psycho-social des enfants et adolescents vivants avec le VIH au niveau des sites de PEC et de PTME afin d'accroître le taux de couverture chez l'enfant et de rétention sous-traitement ARV pour atteindre les trois 90.
Les cibles parmi les adultes sont 60,685 patients (dont 4,360 enfants).  Les contributions sont chaque année: 55,500 couverts par le FM (dont 3500 enfants), 3085 (4%) par le gouvernement (2825 adultes, et 260 enfants), 1500 par PEPFAR (2%) (ARVs pour femmes enceintes), et 600 par UNICEF (enfants).  La contribution annuelle du Gouvernement est de 4% entre 2018 et 2020 soit 2788 (Loi des finances 2017 en supposant que cette contribution restera constante).  Les cibles nationales sont d'atteindre 64k et 68k patients TAR en 2019 et 2020, avec une augmentation de la contribution du gouvernement (8k et 12k patients en 2019 et 2020) et/ou une demande à travers le PAAR.  Le PNLS travaillere en étroite collaboration avec le gouvernement pour assurer la sécurisation des fonds pour la contribution aux ARVs, tel qu'indiqué dans le tableau de gaps programmatiques (4,487 patients TAR en 2018, 8,366 en 2019, et 12,201 en 2020).
Les cibles financées pour la couverture en charge virale sont 50%, 55% et 60% en 2018, 2019 et 2020 (cibles nationales 60%, 75%, 90% - incluses dans le PAAR).  Les tests de CD4 seront diminués avec l'augmentation de couverture en charge virale - un document opérationnel est à partager avec le FM, notamment pour indiquer quelle stratégie sera adopée pour les CD4 parmi les patients où la charge virale n'est pas disponible.
Il est estimé environ 3,000 patients pré-TAR par année (avec environ 6,000 patients pré-TAR estimés à juin 2017).  Si le pays passe au "test and treat", il est demandé que le PNLS expliquer comment ces patients seront financés.
Un audit de la file active est en cours (Q4 2017), et les résultats seront utilisés pour mettre à jour la valeur de base et les cibles si nécessaires.  Il sera important pour le pays de menu un plaidoyer continu auprès du gouvernement et des partenaires pour assurer le financement de la file active en alignement avec les cibles nationales.
Concernant la charge virale: la donnée de référence est 38% de couverture (21,735/57,121) (S1 2017).  Les cibles mentionnées ici 60% (36314/60523) en 2018, 75% (48464/64618) en 2019 et 90% (61484/68315) en 2020 sont celles du PSN 2018-2022.  Celles-ci ne seront que partiellement financées (50%, 55% et 60% de couverture de la file active TAR en 2018, 2019 et 2020), avec le soutien du FM, le principal contributeur.
Les interventions prévues dans le cadre de cette subvention sont : l'élargissement des plateformes pour la réalisation de la CV avec les 6 nouveaux appareils , la mise à contribution des GeneXperts achetés par le programme TB (apres pre qualification de l'OMS) [pour le moment il y a 7 appareils GeneXpert , dans le cadre de la subvention en cours, on vient de faire la réception de 10 appareils et 7 autres sont en cours de commande], le renforcement de capacité des biologistes, le renforcement du  système d'acheminement des prélévements et de rendu des résultats des CV aux sites de prise en charge , la contractualisation avec le privé pour assurer la maintenance préventive et curative des appareils de CV.
Les besoins pour la charge virale sont couverts par le FM, mais ne couvrent qu'une partie des cibles nationales.  Les gaps non couverts seront demandés dans le PAAR et le reste sera mobilisé auprès d’OPPERA et autres partenaires techniques et financiers (PTF).
Concernant l'appui nutritionnel: L'allocation prend en compte 50% des besoins parmi les personnes éligibles (patients TAR avec malnutrition aigue sévère, patients TAR avec malnutrition aigue modérée, femmes enceintes en PTME, et nourrissons de femmes séropositives en PTME), et 50% des besoins sont dans la demande PAAR.  Le suivi de cette mesure se fera à travers les rapports trimestriels qui seront produits par le PAM et transmis à la CRB (et le FM tous les 6 mois), mais aussi à travers des missions de supervision semestrielles au niveau des sites de prise en charge qui seront organisées par la CRB que ce soit par son personnel du niveau intermédiaire (RT) que ce soit celui du niveau central.
</t>
  </si>
  <si>
    <t>Le numérateur est le nombre de laboratoires présentant des performances satisfaisantes pour la microscopie de frottis.
Le dénominateur est le nombre total de laboratoires effectuant des analyses par microscopie de frottis. 
Actuellement, le pays compte 170 Centres de Dépistage et de Traitement (CDT) et 1 Centre National de Référence des cas TB-MR de Kibumbu qui participent tous au contrôle de qualité des lames de dépistage de la TB.
Après  chaque atelier de validation et de diffusion des données, un échantillon de 13 lames est tiré par CDT et CNR Kibumbu, pour le contrôle de qualité  et analysées par le LNR. 
En cas de sous performance d'un tel ou tel autre CDT, une supervision formative est organisée par le LNR. 
Avec une performance passée de 99%, la cible est fixée à 100% pour chaque année.
La performance satisfaisante est définie comme étant l'obtention des résultats satisfaisants (sans erreurs majeures) au contrôle de qualité des lames de dépistage de la TB des CDT/CR Kibumbu par LNR; Il s'agit d'une relecture des lames des CDT par respectivement 2 techniciens du LNR, ainsi, les résultats obtenus sont comparés à ceux communiqués initialement par le CDT ou le CNR Kibumbu.</t>
  </si>
  <si>
    <t>Numerator:: number of new and recurring cases of tuberculosis during the year
Denominator: general population during a given time period, reported per 100,000 inhabitants
According to the 2016 WHO Report, the estimated incidence rate for Burundi, including HIV/ TB coinfection, is 122 per 100,000 population for the year 2015.
After 2015, the End TB Strategy set a target of reducing the incidence of TB by 20 percent by 2020. Based on the estimated incidence of 122/100,000 in 2015, the expected incidence rates for each of the years from 2017 to 2020 are therefore 117, 112, 107, 102 and 98. With the acquisition of powerful diagnostic tools (GeneXpert, Xray, etc.) we expect improved performance in terms of the notification of TB cases. It is therefore possible that, with increased diagnostic capacity, the reported incidence of tuberculosis may not decline as rapidly as the national target predicts and may even increase at the beginning of the program.</t>
  </si>
  <si>
    <t>The numerator is the number of new cases of tuberculosis that are resistant to Rifampicin (RR-TB) and/or multidrug-resistant (MDR-TB), multiplied by 100.
The denominator is the total number of new tuberculosis cases that test positive for sensitivity to drugs/have a positive GeneXpert test result.
'The WHO Global TB Annual Report 2016 estimates that the prevalence of MDR-TB in new pulmonary cases is 3.2 percent and 14 percent for retreatment cases, which comes to 210 cases of MDR-TB in 2018, 224 MDR-TB cases in 2019 and 235 MDR-TB cases in 2020. 
With regard to the use in the next few years of GeneXpert in initial tuberculosis diagnosis, coupled with a high rate of therapeutic success (≥ 90%), the target of the Program has been maintained at 70 percent of the WHO figures above, i.e. 147 MDR-TB cases in 2018, 157 MDR-TB cases in 2019 and 165 MDR-TB cases in 2020.
The national resistance survey for 2017, the results of which are expected in October 2018, will reveal the true extent of resistance in Burundi.</t>
  </si>
  <si>
    <t>Numerator: Number of men who have sex with men (MSM) having tested positive for HIV.
Denominator: Number of MSM who took an HIV test.
The data come from the PLACE survey (page 15 or 47).
The Integrated Biological and Behavioral Surveillance Survey (IBBSS) scheduled for 2016 has been postponed. Preparations are currently ongoing, and the aim is to complete the survey before end-2017, with a target of 3.8%.  The target for 2020 stands at 2.8 percent. The intention is to disaggregate the data by age range.  Funding for the 2020 IBBSS is requested via the PAAR (for MSM, sex workers (SWs) and people who inject drugs).</t>
  </si>
  <si>
    <t xml:space="preserve">Numerator: Number of sex workers (SWs) having tested positive for HIV.
Denominator: Number of SWs who took an HIV test.
The data come from the PLACE survey.
The IBBSS scheduled for 2016 has been postponed. Preparations are currently ongoing, and the aim is to complete the survey before end-2017, with a target of 19%.  The target for 2020 stands at 15 percent. The intention is to disaggregate the data by age range.  Funding for the 2020 IBBSS is requested via the PAAR (for MSM, SWs and people who inject drugs).
</t>
  </si>
  <si>
    <t xml:space="preserve">Numerator: Number of SWs reporting the use of a condom with their most recent client.
Denominator: Number of SWs surveyed.
The data for this indicator will come from an IBBSS (requested via the PAAR).
The IBBSS scheduled for 2016 has been postponed. Preparations are currently ongoing, and the aim is to complete the survey before end-2017, with a target of 90% (for 2017 and 2020).  The intention is to disaggregate the data by age range.
The intention is to use health mediators and peer educators (PEs) to conduct condom use awareness-raising activities.
</t>
  </si>
  <si>
    <t>The numerator is the number of cases of AFTB (bateriologically confirmed and with clinical diagnosis) against a denominator of 100,000 inhabitants.
The database used is from 2016. Target calculations for 2018-2020 are based on AFTB results obtained by the PNILT in 2016, adjusted for the general population using recent data from the Burundian Institute of Statistics and Economic Studies (ISTEEBU).
The main strategies to be implemented to improve the target are:
(a) Strengthening the microscopy laboratory network by:
(i) introducing Xpert as an initial diagnostic technique for all assumed TB cases withTB screening at all levels of the health pyramid, with a view to meeting targets more quickly (the End TB Strategy);
(ii) using LED fluorescence microscopes in non-GeneXpert sites.
(b) Increased detection and reporting of TB cases in accordance with the End TB strategy: detection of 90 percent of TB cases in general and 90 percent of TB cases in high-risk groups by:
(i) continuing passive screening for patients presenting spontaneously to TTCs with symptoms of TB (cough lasting longer than 2 weeks) who do not belong to high-risk groups;
(ii) the gradual replacement of microscopes with GeneXpert devices even for cases of drug-susceptible TB;
(iii) using GenXpert Omni devices as planned for 2017 in health centres in order to solve the issue of sample transportation;
(iv) implementing screening in at-risk groups through the systematic use of mobile digital X-rays for new PLHIV, contact cases and active screening in prisons and refugees/displaced populations;
(v) the systematic use of GeneXpert Mobile Digital X-ray for PLHIV on ART and children with TB signs without microscopic evidence;
(vi) active screening as a pilot approach for patients with diabetes in some health facilities, to be scaled up after evaluation;
(vii) strengthening the strategy of community participation.
The Global Fund's contribution to reaching the target is estimated at 90%, with the remainder of costs (10%) met by the Government (premises, salaries, operating costs and so on) and by the NGO Action Damien which provides bonuses to staff at CNR Kibumbu and CATB.</t>
  </si>
  <si>
    <t>The numerator is the number of successfully treated cases of AFTB that are bacteriologically confirmed and with a clinical diagnosis. 
The denominator is the total number of bacteriologically confirmed cases registered for treatment during the same period. 
The End TB Strategy advocates a "90-90-90" target (90 percent screening of the general population, 90 percent screening in high-risk groups, and 90 percent therapeutic success). According to the PNILT's 2016 activity report, the success rate for AFTB is 92.7 percent (6429/6969, 2015 cohort).
As the country managed to exceed the WHO target, it was deemed necessary to maintain the therapeutic success rate for AFTB at over 90 percent. 
The main interventions relate to (i) the continuing and uninterrupted availability of quality drugs; (ii) the regularity of supervision in all care centers in all provinces; (iii) documentation of interventions that reduce the number of cases where treatment is abandoned, and ensure they are regularly monitored; (iv) the maintenance of a telephone network for following up patients and transfers, and a move towards a system based on applications and smartphone-based geolocalization; v) introduction of new paediatric TB formulations; vi) the continuation of IPT in TB-free child TB contacts under five years of age. </t>
  </si>
  <si>
    <t>Numerator: the number of notified cases of bacteriologically confirmed drug-resistant TB (tuberculosis resistant to rifampicin and/or MDR-TB)
Denominator: All estimated cases of MDR-TB.
According to the 2016 WHO report, the rate of MDR-TB is 3.2 percent in PTB+NC and 14 percent in retreatment cases. Based on this WHO estimate, the WHO target in 2016 was 193 MDR-TB cases. However, the PNILT only tested 80 MDR-TB cases, or 41 percent (80/193).
According to the PNILT 2016 report, the 80 cases of MDR-TB were as follows: 7 new MDR-TB patients were identified among the 4,343 PTB+NC (0.2 percent), and 73 MDR-TB cases were  individuals previously treated for TB (73/334 retreatment cases, or 22 percent).
Between 2018 and 2020, set against the WHO estimate for Burundi, the TB programme plans to increase the number of detected MDR-TB cases from 41 percent to 70 percent.
The main interventions relate to contact tracing of MDR-TB, screening for MDR-TB among PTB+ cases and contacts, PTB+ with positive testing at 2 months and/or 3 months, screening for MDR-TB in TB/HIV co-infected cases and among the prison population.
Powerful diagnostic tools such as GeneXpert and sensitivity tests will be used to achieve the desired results.
The contribution of the Global Fund to reaching the target is estimated at 90 percent, with the remainder of costs (10 percent) met by the Government to cover premises, salaries, operating costs and so on, and by the NGO Action Damien which provides bonuses to staff at CNR Kibumbu and CATB.</t>
  </si>
  <si>
    <t>The numerator is the number of cases of bacteriologically confirmed tuberculosis resistant to rifampicin and/or MDR-TB that have been started on second-line tuberculosis treatment during the assessment period and successfully treated, multiplied by 100 (successful treatment refers to patients who are cured and those who completed treatment).
The denominator is the total number of cases of bacteriologically confirmed TB resistant to rifampicin and/or MDR-TB that were started on second-line tuberculosis drugs during the assessment period.
The base value used is that for the 2015 cohort.
The PNILT's 2016 activity report shows a therapeutic success rate of 37/41, or 90.2 percent.
The goal is to maintain a therapeutic success rate of over 90 percent for the period 2018 to 2020.
The main interventions relate to (1) continuous and uninterrupted availability of quality first-line anti-TB drugs at all levels of the health system; (2) the continuation of the 9-month short-term MDR-TB regimen adopted by WHO; 3) nutritional and psychological support; 4) monitoring of response to treatment and management of side effects.</t>
  </si>
  <si>
    <t xml:space="preserve">Numerator: The number of new cases and relapses reported and treated
Denominator: The estimated number of cases of TB (AFTB -  bacteriologically confirmed and with clinical diagnosis) in the same year
According to the 2016 WHO Report for Burundi, there were 122 AFTB per 100,000 population for 2015, i.e. 11,985 estimated cases of AFTB.
The 2015 PNILT report states that 6,969 AFTB cases were reported and started on treatment, i.e. 58 percent (6969/11985) of the cases estimated in Burundi.
The Program intends to increase this figure to 85 percent by 2020. 
</t>
  </si>
  <si>
    <t>Numérateur: Nombre de professionnels du sexe ayant déclaré avoir utilisé un préservatif avec leur dernier client 
Dénominateur: Nombre de professionnels du sexe interrogés dans l'enquête
Cet indicateur sera renseigné par une étude IBBSS (demandée à travers le PAAR).
L'enquête IBBSS qui était prévue en 2016 a été retardée et elle est dans sa phase préparatoire avec un objectif de réalisation d'ici la fin de l'année 2017, avec une cible de 90% (pour 2017 et 2020).  Il est prévu de faire  la désagrégation par tranches d'âge.
Les activités de sensibilisation sur l’utilisation du préservatif sont prévues à travers les médiateurs de santé, ainsi que les pairs éducateurs.</t>
  </si>
  <si>
    <t>- Training of 30 peer educators to reach 400-478 IDUs each year
- Creation of 2 pilot community centers in Gitega and Bujumbura
- Recruitment of counselors for the community centers</t>
  </si>
  <si>
    <t>- Former les pairs éducateurs des UDI au niveau national sur le paquet de prévention du VIH et la réduction des méfaits liés à l'usage de la drogue.
- Recruter des conseillers pour animer les deux centres de convivialité à Gitega et à Bujumbura comme provinces pilotes pour les UDI.
- Créer et appuyer deux centres de convivialité à Gitega et à Bujumbura comme provinces pilotes
'L'activité qui sera réalisée en T1 2018 vise à réduire les nouvelles infections auprès des Usagers de drogues injectables par la sensibilisation au changement de comportement et au dépistage. La formation concernera 30 usagers de drogues injectables en une session de 3 jours provenant de Bujumbura Mairie (10), de Gitega (5), de Ngozi (5), de Muyinga (5) et de Rumonge (5). Ces PE permettront d’offrir le paquet complet de prévention à 400 UDI en 2018, 438 en 2019 et 478 en 2020. 
Le suivi de cette mesure sera fait à travers un rapport de formation qui sera produit par le SSR en charge de la mise en œuvre des activités liées aux UDI et transmis à la CRB au plus tard deux semaines après la formation.
'Les UDI ont deux centres de convivialité (Gitega et Bujumbura). Le recrutement de conseillers permettra d’animer les centres de convivialité et d’y réaliser des activités liées à la prévention, la prise en charge et la réduction des méfaits liés à l’usage de la drogue.  Les conseillers seront recrutés pendant le premier semestre 2018.
Le suivi de cette mesure se fera à travers un rapport trimestriel qui sera produit par le SSR et transmis à la CRB (SR) à la fin du premier semestre 2018 et à travers des missions de supervision qui seront organisées par la CRB à la fin du premier semestre 2018.
'L'activité vise l'amélioration de la demande et de l’accessibilité aux services de prévention de qualité (préservatifs et gels, communication, dépistage du VIH, dépistage et traitement des IST, renforcement des capacités prestataires et population de clés). Le personnel pour ces espaces de convivialité sera recruté. Il sera question de payer les indemnités de 2 conseiller psychosocial et 2 médecin, fournitures de bureau, le téléphone et internet pendant 36 mois (2018, 2019 et 2020). 
Le suivi de cette mesure sera fait par l'exploitation des rapports trimestriels qui seront produits par le SSR et transmis au SR (CRB) mais aussi à travers des missions de supervision qui seront organisées à la fin de chaque semestre.</t>
  </si>
  <si>
    <t xml:space="preserve">The Q1 2018 activity aims to reduce new infections among people who inject drugs through awareness-raising on behavior change and screening. The three-day training session will target 30 people who inject drugs from Bujumbura Mairie (10), Gitega (5), Ngozi (5), Muyinga (5) and Rumonge (5). Once trained, the peers will deliver the comprehensive prevention package to 400 people who inject drugs in 2018, 438 in 2019, and 478 in 2020. 
This activity will be monitored via a training report produced by the SR responsible for implementing activities for people who inject drugs and forwarded to CRB no later than two weeks after the training.
There are two social centers for people who inject drugs (in Gitega and Bujumbura). Counselors will be recruited to coordinate the centers and carry out prevention, treatment and drug use harm reduction activities.  The counselors will be recruited in the first half of 2018.
The aim of the peer education outreach activities is to boost demand for, and access to high-quality prevention activities (condoms and gels, communication, HIV screening, STI screening and treatment, service provider and key population capacity building). Staff we be recruited for these social centers. Funding will be needed to pay two psychosocial counselors and two doctors, and to cover office supplies, telephone and internet for 36 months (2018, 2019 and 2020). 
This activity will be monitored via quarterly reports produced by the SSR and forwarded to the SR (CRB) and via supervision missions at the end of each half-year period.
</t>
  </si>
  <si>
    <t>The numerator is the number of TTCs with no stock-outs lasting more then one week for first-line anti-tuberculosis drugs during the quarter.
The denominator is the total number of TTCs.
In order to include all health facilities, a decentralized approach was initiated as part of the Tuberculosis Program by establishing a system for the collection and transport of sputum.
Upon diagnosis of a positive case by a non-TTC health facility, a drug kit is put together and made available to the facility Thus, 5 to 6 health facilities (897/170 TTCs) will be supplied with medicines by a TTC from their catchment area.
Previous results for this indicator have been very satisfactory (100%), and the program intends to maintain this level of performance for the 2018-2020 funding period. This will be possible by building on the factors that have contributed to the successes seen to date.
There is a need to continue collaboration between the Government of Burundi, GDF/WHO and the Global Fund to ensure the continued availability of medicines and training and formative supervision of drug stock managers at all levels, including supply chain.
In addition, the current distribution system, which operates according to a centripetal distribution method, will be maintained across the country.
To all intents and purposes, any health center is a potential Treatment Center (TC). The latter is supplied by the TTCs, hence this document refers solely to TTCs.</t>
  </si>
  <si>
    <t>Numerator: The number of children under 5 years with TB contacts who have started isoniazid preventive treatment (IPT).
The results for 2016 show a 5 percent rate of AFTB in children. If powerful diagnostic tools are available, notification rates among children could increase by 7 percent in 2018, 10 percent in 2019 and 13 percent in 2020. 
The interventions and strategies to be implemented relate to the use of GeneXpert in children in contact with PTB+.</t>
  </si>
  <si>
    <t>Numerator: Number of notified TB cases (all forms) from the community level (by community health workers)
In 2016, 382 people were screened (PTB+) for TB as a result of the community contribution, which accounted for 4% of the total number expected. With GASC expected to be operational by late 2017, the community contribution could account for as much of 30% of the target as recommended by the national program.
(CP PNILT: 8,447 in 2018, 8,870 in 2019 and 9,313 in 2020), with each year equivalent to the target set for the 2018-2020 funding, which is 2,534 in 2018; 2,661 in 2019 and 2,794 in 2020. 
As part of their activities, ASCs will refer to suspected cases of TB seen in the community (coughing for more than 15 days) in DTCs, which will then carry out TB testing in collaboration with providers, and data on detected cases resulting from the ASC references will be collected; this data will be used to report on the indicator.</t>
  </si>
  <si>
    <t>Numerator: The number of TB patients recorded during the reporting period whose HIV test is recorded in the TB registry at the time of TB diagnosis.
Denominator: The total number of TB patients recorded during the reporting period.
The preferred approach is for counselling and testing of HIV to be initiated by the provider.  This ensures that every TB patient is aware of the need to be tested for HIV.
HIV testing rates among TB patients are already high (96 percent in 2016).
The PNILT intends to maintain this level for the period 2018 to 2020. Consequently, 8,109 of 8,447, 8,515 of 8,870 and 8,941 of 9,313 patients will be tested for HIV in each year of the period from 2018 to 2020.
The service package aimed at achieving the outcome includes: (i) screening initiated by the provider; (ii) a joint approach to TB and HIV control; (iii) capacity building of coordination and cooperation among providers; (iv) the use of systematic digital radiography in addition to GeneXpert for new PLHIV; (v) the use of systematic digital radiography in addition to GeneXpert for PLHIV on ART for presumed TB excluding microscopy; (vii) the use of a TB Lamp (TB screening from urine) as a pilot intervention in HIV sites in Bujumbura for PLHIV with TB and a CD4 count of &lt;100.</t>
  </si>
  <si>
    <t>The numerator is the number of TB patients who are HIV+, recording during the information communication period, and who are receiving ART (who have commenced or who are continuing previously initiated ART). 
The denominator is the total number of TB and HIV+ patients recording during the reporting period. 
The estimated incidence of HIV in TB patients in Burundi is 17% (WHO 2016 Report). 
For the period 2018-2020, the assumption of 17% HIV+ patients in HIV-tested TB patients (of the 96% of AFTB tested) has been maintained. Thus, the number of HIV-positive TB patients is: 1,379 in 2018, 1,448 in 2019 and 1,520 in 2020.
With the application of task delegation,  awareness raising during data validation, joint supervision and the constant availability of ART in all TTCs, ART coverage in TB/HIV patients should be 100% but, as the technical platform is not yet operational in all TTCs, PNILT intends to increase this ART coverage from 91% in 2016 to 96% for the period 2018 to 2020.
The number of patients coinfected with TB/HIV and on ART will thus be 1,323 of 1,379 in 2018, 1,390 of 1,448 in 2019 and 1,459 of 1,520 in 2020. 
The service package will comprise (i) capacity building in coordination and cooperation among national programs and communicators in relation to TB/HIV management; (ii) HIV screening, treatment and care among TB patients; (iii) active searching for, diagnosis and treatment of TB among PLHIV; (iv) TB prevention (IPT and TB infection control). 
The Global Fund is contributing more than 95 percent. The Government's share is estimated at 5 percent (staff, infrastructure, TTC/TC running).</t>
  </si>
  <si>
    <t>Numerator: Number of notified cases of bacteriologically confirmed TB (rifampicin-resistant TB and/or multidrug-resistant TB) 
Targets are cumulative and represent 70 percent of estimated MDR-TB cases in Burundi: 147 in 2018, 157 in 2019 and 165 in 2020 (out of an estimated total of 210, 224 and 235).
These estimates are based on the 2015 WHO Report published in 2016: of new cases of TB, 3.2 percent were estimated to be MDR-TB, and 14 percent of retreatment cases involved MDR-TB.
Based on the WHO estimates for Burundi, an annual increase of 70 percent was applied.
The suspected MDR-TB cases undergo GeneXpert, culture and sensitivity tests.
The main activities financed by the Global Fund to meet targets include the detection of MDR-TB cases (procurement of GeneXpert devices, inputs and other related supplies), medical care (procurement of second-line therapies, in addition to the government allocation, and support for managing side effects), and psychosocial and nutritional support.
The key challenge is the low reporting rate of MDR-TB cases.
Strategies to overcome these challenges include (i) the use of GeneXpert for retreatment cases, patients testing positive in the third, fifth, sixth and/or eighth month of treatment, MDR-TB contact cases, patients with TB/HIV coinfection, PLHIV, children, and care providers in contact with MDR-TB cases; (ii) culture and sensitivity testing only if Xpert Rifampicin + and (iii) treatment of all MDR-TB cases.</t>
  </si>
  <si>
    <t>The numerator is the number of notified cases of all forms of tuberculosis (AFTB) with bacteriological confirmation and a clinical diagnosis (new cases and recurrences).
The calculation was based on the AFTB results from the PNILT (National Integrated Leprosy and Tuberculosis Control Program) in late 2016, increased annually by 5 percent relative to the general population.
Current and planned interventions will facilitate the detection of 8,447, 8,870 and 9,313 new cases and relapses in 2018, 2019 and 2020 respectively. Adult targets are 7,626, 7,999 and 8,376 cases; child targets are 449, 494 and 558 cases (7%, 10% and 13% more than the previous year) for 2018, 2019 and 2020.
In the context of the early detection and diagnosis of tuberculosis (TB), the main intervention strategy during the grant implementation period will focus on (i) strengthening the microscopy laboratory network; (ii) improving the detection and reporting of TB cases in line with the "End TB" strategy: detecting 90% of cases of TB in a non-specific population and 90% of TB cases in at-risk groups; (iii ) screening for TB in PLHIV; (iv) ensuring adequate follow-up of TB patients undergoing treatment, and patients with TB/HIV and MDR-TB, aiming for a therapeutic success rate of ≥ 90% and ensuring coverage pf ARV treatment.
The actual contribution of the Burundian government to TB control has not been quantified, in particular the cost of infrastructure, human resources in testing and treatment centres (TTCs) and treatment centres (TCs), and the operation of such centers. However, through direct cofinancing and willingness to pay, there is an annual allocation for TB control, to the amount of 692,640,665 BIF in 2018, 726,872,692 BIF in 2019 and 763,216,326 BIF in 2020 respectively, i.e. 406,864 USD in 2018, 426,972 USD in 2019 and 448,320 USD in 2020. This amount is primarily intended for the purchase of drugs to combat side-effects, and to support the Tuberculosis Centre in Bujumbura, as well as MDR-TB cases and the National Programme.
Where gaps are not covered financially, funding has been requested as part of the Poverty Assessment and Analysis Report (PAAR) for (i) infection control activities, (ii) follow-up activities for TB patients undergoing treatment; and (iii) activities relating to the prevention of tuberculosis.
Prisoners:
In 2016, 70 prisoners were screened thanks to contributions from all stakeholders, including the community.
According to reported cases of AFTB in 2013, the rate was 1,027 per 100,000 in prisons (Mpimba). According to 2016-2017 performance framework estimates, 85 cases were retained for two years, allowing us to set the following targets: 100 cases among prisoners in 2018, 98 in 2019 and 96 in 2020.
PLANNED STRATEGIES (PRISONERS)
- Strengthening the coordination of interventions for prisoners for TB control,
- Continued training of "champion prisoners" in TB/HIV, malaria, sexual and reproductive health (SRH), and prevention of mother-to-child transmission (PMTCT)
- Provision of data collection tools
- Distribution of materials (umbrellas, briefcases, registers) to help champion prisoners  raise awareness of TB 
- Radio advertising targeting specific groups including prisoners (according to the approved communication plan) to convey messages about HIV prevention, HIV and STI screening, TB, ETMS/IMCI, SR, and early NPC/CPoN, breastfeeding, and sexual and gender-based violence (SGBV)
- Screening of TB for incoming and outgoing prisoners
- Formative supervision in the country's 11 prisons.
Refugees:
Numerator: the number of AFTB cases notified among refugees.
The baseline value is for cases reported in refugee camps (11 cases), in 2013 (PNILT).
Planned activities include raising awareness among and mobilizing leaders in refugee camps, systematic screening for TB in refugee camps, training for refugee leaders in TB/HIV/PMTCT, and raising awareness of TB control.
Estimated targets were as follows:
- Refugee population (4 main camps): 37,788 (2013)
According to reported cases of AFTB in 2013, the rate was 29 per 100,000 in refugee camps. The reporting rate may be lower than in the general population (83 per 100,000 in 2013) due to low coverage of services. A rate of 89 and 92 per 100,000 was therefore applied for 2016 and 2017 respectively, based on estimates of the PNILT reporting rate. This gives an estimated number of AFTB cases (allowing for a theoretical 2% increase in population size): 38 cases among refugees in 2018, 40 in 2019 and 42 in 2020.
During the NFM funding period, 100 peer educators from the 4 main displaced persons camps were trained in issues relating to TB, includng other topics such as SR/PMTCT/NUTRITION/SGBV/MALARIA.
The population sizes of the camps are:  Musasa : 6453; Gasorwe: 8102; Kavumu: 12570; Bwagiriza: 8942
In each of the camps, the targets are 30%, 30% and 40% of the population ion 2018, 2019 and 2020.
An SSR has been selected and is responsible for organizing activities including reporting. Reports are submitted monthly by the SSR to the CRB. The data collection tools in 2016 did allow us to disaggregate the indicator. To solve this, we will develop a tool that will allow us to ascertain this indicator.
Biannual results among prisoners and refugees will be reported in the comments on the TCP-1 indicator.
GF covers 100% of the TB drug costs (as per programmatic gap tables).</t>
  </si>
  <si>
    <t>Le numérateur est le nombre de cas notifiés, toutes formes de tuberculose : bactériologiquement confirmée + diagnostiquée cliniquement (nouveaux cas et récidives)
La base de calcul s'est inspirée des résultats TTF obtenus par le PNILT en fin 2016 auxquels une progression annuelle de 5% par rapport à la population générale a été opérée.
Les interventions en place et prévues permettront de dépister 8447, 8870 et 9313 nouveaux cas et rechutes respectivement en 2018, 2019  et 2020.  Les cibles adultes sont: 7626, 7999 et 8376; et les cibles enfants sont 449, 494 et 558 (progression de 7%, 10% et 13% par rapport à l'année précédente), pour les années 2018, 2019 et 2020.
Dans le cadre du dépistage précoce et diagnostic de la TB,  la principale stratégie d'intervention au cours de la période de mise en œuvre de la subvention sera axée (i) au renforcement du réseau de laboratoire de microscopie, (ii) à l'intensification de la détection et de la notification des cas de TB selon la stratégie « Mettre fin à la Tuberculose » : dépistage de 90% des cas de TB en général et de 90% des cas de TB au sein des groupes à risque, (iii) la recherche de la TB chez les PVVIH,(iv) le maintien du bon suivi des patients TB mis sous traitement, TB/VIH et TB-MR en visant un taux de succès thérapeutique ≥ 90% et en assurant la couverture en en traitement ARV.
La contribution réelle du Gouvernement Burundais en matière de lutte contre la tuberculose n'est pas chiffrée notamment le coût des infrastructures, les ressources humaines travaillant dans les CDT/CT, le fonctionnement des CDT/CT etc. Néanmoins, dans le cadre du cofinancement direct et volonté de payer, une allocation annuelle à la lutte contre la tuberculose est assurée respectivement, à hauteur de 692,640,665 FBU en 2018, 726,872,692 FBU en 2019 et 763,216,326 en 2020, soit 406,864 USD en 2018, 426,972 en 2019 et 448,320 en 2020.  Ce montant est essentiellement destiné à l'achat des médicaments contre les effets secondaires, à l'appui au Centre anti-tuberculeux de Bujumbura, à l'appui au Centre national de prise en charge des cas TB/MR et au Programme National.
Des gaps non couverts pour lesquels le financement demandé dans le PAAR concerne: (i) les activités de contrôle de l'infection, (ii) les activités de suivi des malades tuberculeux sous traitement et les (iii) activités en rapport avec la prévention de la tuberculose.
Prisonniers:
Le résultat atteint en 2016 est de 70 prisonniers dépistés grâce à la contribution de tout le monde y compris la communauté. 
Selon les cas notifiés TTF en 2013, le taux était de 1027 pour 100,000 dans les prisons (Mpimba).  Selon les estimations du cadre de performance 2016-2017, un nombre de 85 cas été retenu pour les 2 années, ce qui nous permet de projeter les cibles comme suit:  100 parmi les prisonniers en 2018, 98 en 2019 et 96 en 2020.
STRATEGIES PREVUES (PRISONNIERS)
- Contribuer au renforcement de la coordination des interventions en faveur des prisonniers pour la lutte contre la TB
- Recyclage des prisonniers champions sur la lutte contre la TB/VIH, PALU, SSR/PTME
- Disponibilisation des outils de collecte des données
- Distribution du matériel (parapluie, porte documents, registres) pour faciliter le travail des prisonniers champions dans la sensibilisation à la sensibilisation contre la TB
- Diffusion des spots radiophoniques adaptés aux groupes cibles y compris les prisonniers (selon le plan de communication validé) et véhiculant des messages sur la prévention du VIH, la promotion du dépistage du VIH et des IST, de la TB, la éTME/PCIME, la SR, et la CPN précoce / CPoN, allaitement maternel, spots pour les violences sexuelles et basées sur le genre (VSBG)
- Screening de la TB pour les prisonniers entrant et sortant
- Supervisions formatives au niveau des 11 prisons du pays 
Réfugiés:
Numérateur :  Nombre de cas de TB notifiés toutes formes (TTF) les réfugiés. 
La valeur de base concerne les cas notifiés dans les camps de réfugiés (11 cas), en 2013 (PNILT).
Les activités qui seront menées sont : sensibilisation et mobilisation des leaders dans les camps des réfugiés, screening systématique TB dans les camps des réfugiés, formations des leaders des réfugiés sur TB/VIH/PTME, sensibilisation sur la lutte anti tuberculeuse 
Les cibles ont été estimées comme suit :
- Population des réfugiés (4 camps principaux) : 37788 (2013)
Selon les cas notifiés TTF en 2013, le taux était de 29 pour 100,000 dans les camps de réfugiés.  Dans les camps de réfugiés, il est possible que le taux de notification soit plus bas qu'en population générale (83 pour 100,000 en 2013), dû à une faible couverture des services.  Il est donc appliqué un taux de 89 et 92 pour 100,000 en 2016 et 2017 respectivement, selon les estimations du taux de notification du PNILT.  Ceci donne un nombre estimé de TTF (incluant une hypothèse d'augmentation de taille de population de 2%) : 38 parmi les réfugiés en 2018, 40 en 2019 et 42 en 2020
Un SR a été choisi et se charge de l'organisation des activités ainsi que du rapportage.  Ainsi, les rapports sont transmis mensuellement par le SSR auprès de la CRB.
Les outils de collecte des données en 2016 n'ont pas permis de désagréger l'indicateur. Pour résoudre cette question, on va procéder à l'élaboration d'un outil qui va nous permettre de récolter cet indicateur.
Au cours de la subvention  2016-2017, 100 pairs éducateurs des 4 principaux camps des déplacés ont été formés sur la problématique TB en intégrant d'autres thématique à savoir, la SR/PTME/NUTRITION/VSBG/PALUDISME.
Les pairs éducateurs formés font la sensibilisation, la référence des cas présumés TB, l'observance des cas sous traitement et le screening de nouveaux cas.
Tailles de population dans les camps: Musasa : 6453; Gasorwe: 8102; Kavumu: 12570; Bwagiriza: 8942
Dans chacun des camps, les cibles sont 30%, 30% et 40% de la population dans chacun des camps en 2018, 2019 et 2020.
Les résultats obtenus chaque semestre parmi les prisonniers et réfugiés seront rapportés dans le commentaire de l'indicateur TCP-1.
Le FM couvre 100% des coûts des médicaments anti-tuberculeux (tableaux des gaps programmatiques).</t>
  </si>
  <si>
    <t>Numérateur: Nombre de cas de tuberculose pharmacorésistante (tuberculose résistante à la rifampicine et/ou tuberculose multirésistante) enregistrés et ayant commencé un régime thérapeutique prescrit contre la tuberculose multirésistante au cours de la période de rapportage.
La source de données est le Registre TB/MR.
Tous les cas dépistés TB/MR sont généralement mis sous traitement.  Tous les patients TB/MR mis sous traitement bénéficient d'une prise en charge globale (médicale, psychosociale et nutritionnelle).    Le suivi médical des malades TB/MR se fait selon les Directives Nationales TB/MR.  Au Burundi, en dehors du soutien psychosocial et médical, tous les malades TB/MR bénéficient d'un soutien nutritionnel.  
Le schéma court de 9 mois validé par l'OMS,  est en vigueur au Burundi.
La valeur de base est de 80 cas TB-MR ayant reçu un appui nutritionnel (100%) en 2016. L'assistance alimentaire consiste à subvenir aux besoins nutritionnels des malades TB/MR en cours d'hospitalisation avant la négativation des crachats, généralement entre 4 et 5 mois.  En post hospitalisation, les patients TB/MR sont suivis en ambulatoire juqu'à la fin du traitement de 9 mois.  Cet appui nutritionnel vise une cible de 147 en 2018, 157 en 2019 et 165 en 2020.  
Les cibles seront mises à jour selon les cas détectés et mis sur traitement. 
Les besoins en médicaments TB-MR sont couverts 100% par le FM (voir tableaux des gaps programmatiques).</t>
  </si>
  <si>
    <t>Numerator: The number of recorded drug-resistant TB cases (RR-TB and/or MDR-TB) that began a treatment regime for multidrug-resistant tuberculosis during the reporting period
All MDR-TB cases are generally placed on treatment.
The  source of data is the MDR-TB Registry.
All MDR-TB patients on  treatment benefit from comprehensive care (medical, psychosocial and nutritional).
Medical follow-up of MDR-TB patients is carried out in accordance with national guidelines on MDR-TB.
The 9-month WHO-approved short course is operational in Burundi.
The baseline is 80 MDR-TB cases receiving nutritional support (100%) by 2016. Dietary support consists of meeting the the nutritional needs of MDR-TB patients in hospital until a negative sputum test is obtained, which is usually between 4 and 5 months. After discharge, MDR-TB patients are followed up as outpatients for the 9-month treatment period.
The target is to provide this nutritional support to 147 patients in 2018, 157 in 2019 and 165 in 2020.
The targets will be adjusted according to the number of cases detected and placed on treatment.
The cost of MDR-TB treatment drugs is covered 100% by the GF (as per programmatic gap tables).</t>
  </si>
  <si>
    <t xml:space="preserve">Numérateur : Nombre d'hommes ayant des rapports sexuels avec des hommes qui ont bénéficié de programmes de prévention du VIH (IEC/CCC, préservatifs, gel, références et soutien - dépistage, IST; soins pré-TAR et TAR).
Dénominateur : Nombre estimé d'hommes ayant des rapports sexuels avec des hommes au niveau national. 
La donnée de base se réfère aux résultats rapportés par les différents acteurs menant des activités parmi les populations clés, financés par le FM et PEPFAR (résultats nationaux).
Les cibles annuelles du pays sont 79% (8313/10522) en 2018, 81 % (8728/10775) en 2019 et 83 % (9158/11034) en 2020 et sont contenues dans le PSN 2018-2022. Le dénominateur calculée sur la base d'une augmentation de 2,4% du nombre base de donnée de 2016 de 10035 en 2016, soit 10552 en 2018 , 10775 en 2019 et 11034 en 2020.
Dans la subvention en cours (2015-2017), la CRB a mis en place le dispositif d'intervention en faveur des MSM dans 7 provinces (Gitega, Cibitoke, Rumonge, Makamba, Bujumbura Mairie, Ngozi et Kayanza) et la présente subvention (2018-2020) couvrira 4 Provinces de 2018 à 2019 (Cibitoke, Gitega, Rumonge et Makamba) tandis que pour 2020 elle continuera de cibler les MSM  dans les 7  provinces par le renforcement des 7 centres communautaires du fait que le Projet Linkages financé par PEPFAR prendra fin en 2019. On continuera aussi d’organiser des réunions semestrielles de coordination dans les Provinces couvertes des organisations des HSH et des acteurs qui interviennent en faveur de cette communauté.
Le numérateur sera rapporté à travers les données du programme (registres/cahiers et rapports des pairs éducateurs), à travers les interventions financées par PEPFAR ainsi que le FM.  Des efforts sont en cours pour assurer l'harmonisation du packet de prévention, ainsi que les outils et mécanismes de rapportage.  Les activités financées par le FM seront menées à travers 180 pairs éducateurs HSH (l'ANSS qui a une grande expérience dans la mise en œuvre des interventions en faveur des HSH, a été choisie comme SSR).  180 PE ont été budgétisés par année - cependant, il faut noter que le nombre minimum nécessaire de PE, selon les cibles est: 99, 107 et 116 PE en 2018, 2019 et 2020.  Chaque PE devra sensibiliser un minimum de 4 nouvelles personnes par mois.  Chaque personne sensibilisée sera touchée sur 4 thèmes au minimum y compris la distribution du préservatif et gel, lors de 4 séances sur une période d'un mois (si le HSH est mobile ou ne peut pas être vu 4 fois, une séance plus longue, avec plusieurs thèmes, peut être menée).  Le PE peut sensibiliser les pairs sur base individuelle ou en petits groupes.  Le PE sera libre de rester en contact régulier avec les pairs sensibilisés au-delà des 4 séances, et pourra également renseigner les contacts réguliers dans les outils de rapportage. 
La contribution du FM est de 4735 en 2018 (45%), 5150(48%) en 2019, 5580 (51%) en 2020. La contribution annuelle de PEPFAR est de 3578 entre 2018 et 2019, ce qui correspond à 34% en 2018 et 33% en 2019 tandis que pour 2020, la CRB va augmenter les contributions pour couvrir toutes les 7 provinces à forte concentration des HSH selon l'étude PLACE 2013 (Bujumbura Mairie, Cibitoke, Kayanza, Ngozi, Gitega, Rumonge et Makamba) parce que le Projet Linkages financé par le PEPFAR prendra fin en 2019. L'intervention de PEPFAR couvre 69% de la cible dans les 5 Provinces suivantes : Bujumbura Mairie, Bujumbura Rural, Kayanza, Ngozi et Kirundo.  
Les gaps programmatiques concernent les intrants: les montants disponibles ne permettant de garantir un stock de sécurité pour les préservatifs et gels lubrifiants, 25% des besoins de la première année ont été pris en compte dans le PAAR. 
Le nombre de préservatifs distribués par contact est de 8 préservatifs masculins et 8 gels, mais ce chiffre peut être adapté au besoin.  Le nombre quantifié de préservatifs masculins par HSH par année est de 96 en moyenne par année, avec un ratio 1 préservatif masculin à un gel.  Le ratio de préservatifs féminins est de 0.48 en moyenne, avec flexibilité d'ajustement selon les besoins ressentis par les bénéficiaires.  Les préservatifs masculins, féminins et gels seront également rendus disponibles à la demande dans des points fixes (bars, hôtels/Guest house, universités/campus universitaires, etc.).
Actuellement tous les outils de rapportage sont mis à la disposition des PE. Pour la subvention 2018-2020, il sera question de multiplier les outils de collecte des données pour les distribuer aux PE des HSH.
Chaque personne nouvelle sera comptabilisée dans le rapport du PE, et une personne sera comptabilisée comme sensibilisée une fois les 4 thèmes abordés.  Le rapportage des PE sera mensuel, et le rapportage des ONGs au PR sera trimestriel. Les missions de vérification et d’audit des données seront organisées à la fin de chaque semestre.
</t>
  </si>
  <si>
    <t xml:space="preserve">Numerator: Number of MSM who have benefited from HIV prevention programs (information, education and communication (IEC)/behavior change communication (BCC), condoms, gels, referral and support - screening, STIs, pre-ART and ART).
Denominator: Total estimated number of MSM at the national level. 
The country’s annual targets come from the NSP 2018-2022, i.e. 79 percent (8,313/10,522) in 2018, 81 percent (8,728/10,775) in 2019, and 83 percent (9,158/11,034) in 2020. The denominator is calculated by applying a 2.4 percent progression rate to the 2016 baseline figure of 10,035, which gives 10,552 in 2018, 10,775 in 2019, and 11,034 in 2020.
Under the current grant (2015-2017), BRC has set up interventions for MSM in seven provinces (Gitega, Cibitoke, Rumonge, Makamba, Bujumbura Mairie, Ngozi and Kayanza). This new grant (2018-2020) will cover four provinces in 2018-2019 (Cibitoke, Gitega, Rumonge and Makamba) and, in 2020, will support strengthening of seven community centers to target MSM in the seven provinces (since the PEPFAR-funded Linkages Project will end in 2019). Half-yearly coordination meetings will continue to be held in the provinces covered by MSM organizations and workers involved with this community.
The numerator will be reported via program data (registers/records and PE reports), from interventions funded by PEPFAR and the Global Fund.  Efforts to harmonize the prevention package and reporting tools and mechanisms are ongoing.  Global Fund-funded activities will be implemented via a network of 180 MSM PEs (the Association Nationale de Soutien aux Séropositifs et Malades du Sida [National Support Association for HIV Patients – ANSS], which has extensive experience in implementing MSM interventions, has been chosen as a sub-recipient (SSR)).   180 PE have been budgeted each year - however, the minimum required number of PE, according to the targets, is: 99, 107 and 116 PE in 2018, 2019 and 2020.  Each PE will need to educate at least four new people per month.  Each person reached by this intervention will be educated on at least four themes (including condom and gel distribution), at four sessions over a period of one month (if the MSM is mobile and cannot attend four sessions, then a longer session covering multiple themes may be conducted).  The PE may deliver these sessions to peers individually or in small groups.  The PE will have the freedom to remain in regular contact with educated peers outside the four sessions, and may also record details of regular contacts in the reporting tools. 
The Global Fund contribution is as follows: 4,735 (45 percent) in 2018, 5,150 (48 percent) in 2019, and 5,580 (51 percent) in 2020. PEPFAR’s annual contribution is 3,578 in 2018 and 2019 (34 percent in 2018 and 33 percent in 2019). In 2020, BRC will increase its contribution to cover all seven provinces with a high concentration of MSM (according to the PLACE 2013 study, i.e. Bujumbura Mairie, Cibitoke, Kayanza, Ngozi, Gitega, Rumonge and Makamba), since the PEPFAR-funded Linkages Project will end in 2019. PEPFAR’s intervention covers 69 percent of the target in the following five provinces: Bujumbura Mairie, Bujumbura Rural, Kayanza, Ngozi and Kirundo.  
In terms of programmatic gaps, available supplies of condoms and lubricant gels are insufficient to set aside a buffer stock. For the first year, 25 percent of needs are included in the PAAR. 
Each contact will receive eight male condoms and eight gels, but this figure may be adjusted where necessary.  The quantified number of male condoms per MSM per year is 96 on average, with a ratio of one male condom to one gel.  The ratio for female condoms is 0.48 on average, although this figure is flexible depending on recipient needs.  The male and female condoms and gels will also be available on demand at fixed locations (bars, hotels/guest houses, universities/university campuses, etc.).
PEs currently have access to all reporting tools. The focus for the 2018-2020 grant will be on producing more data collection tools and distributing them to MSM PEs.
Each new person will be counted in the PE report, and each person will be included in the figures once they have received awareness-raising on the four themes concerned.  The PEs will submit their reports on a monthly basis, and the nongovernmental organizations (NGOs) will submit quarterly reports to the principal recipient (PR). Data verification and audit missions will take place at the end of each half-year period.
</t>
  </si>
  <si>
    <t xml:space="preserve">Numérateur : Nombre de professionnels du sexe ayant bénéficié du paquet défini de services de prévention du VIH 
Dénominateur : Estimation du nombre de professionnels du sexe au niveau national 
La donnée de base se réfère aux résultats rapportés par les différents acteurs menant des activités parmi les populations clés, financés par le FM et PEPFAR (résultats nationaux).
Le dénominateur représente le nombre estimé de PS par année, calculée sur la base d'une augmentation de 2,4% du nombre base de donnée de 2016 de 55278 en 2016, soit 57963 en 2018 , 59354 en 2019 et 60779 en 2020.
Les cibles annuelles du pays sont 83% (48109/57963) en 2018, 85 % (50451/59354) en 2019 et 87 % (52878/60779) en 2020 et sont contenues dans le PSN 2018-2022.
La contribution annuelle de PEPFAR est de 27529 en 2018 et 28869 en 2019 dans les provinces (Bujumbura Mairie, Bujumbura Rural, Kayanza, Ngozi et Kirundo), ce qui correspond à 57% en 2018, 57% en 2019 de la cible nationale tandis que les contributions de la CRB vont augmenter en 2020 pour occuper toutes les 9 provinces (Bujumbura Mairie, Bujumbura Rural, Gitega, Muyinga, Rumonge, Makamba, Kirundo, Ngozi et Kayanza) parce que le Projet Linkages financé par PEPFAR prendra fin en 2019 soit 52878 PS qui bénéficient des programmes de prévention. 
La contribution du FM est de 20580 en 2018 (43%), 21582(43%) en 2019, 52878 (87%) en 2020. Ce sont ces cibles qui vont être monitorées pour le compte de cette subvention en même temps que les cibles du pays prenant en compte la contribution des autres partenaires (comme PEPFAR, etc.) pour le compte des résultats du programme. 
Pour atteindre les cibles, 320 PE ont été budgétisées.  Cependant, le nombre minimum de PE nécessaire, sur la base d'une estimation de 12 nouvelles TS sensibiliées par mois par PE, et de 142, 150 et 367 PE en 2018, 2019 et 2020 respectivement.
Dans la subvention en cours (2015-2017), la CRB a mis en place le dispositif d'intervention en faveur des PS dans 9 provinces (Bujumbura Mairie, Bujumbura Rural, Gitega, Muyinga, Rumonge, Makamba, Kirundo, Ngozi et Kayanza) et la présente subvention (2018-2020) va continuer de cibler les PS dans les 4 provinces non couvertes par PEPFAR (Gitega, Muyinga, Rumonge et Makamba) par le renforcement des centres conviviaux (rémunération d’une(e) conseiller(ère), location des bureaux). 
Le paquet minimum d'activité est bien défini dans le manuel de stratégie de pair  éducation  et comprend un minimum de 4 séances ou thèmes de sensibilisation parmi une liste de 7 thèmes prédéfinis (transmission et prévention VIH; promotion de CDV et points de distribution de préservatifs; santé sexuelle et reproductive et accès aux services; diagnostic et traitement des IST; accès aux services VIH pré-TAR et TAR et soutien à l'observance), la distribution de préservatifs et gel, et la référence aux services dépistage VIH, et soins pour les IST et VIH.       
Les gaps programmatiques sont de 9854 en 2018, 8903 en 2019 et 7901 en 2020 soit respectivement 17% en 2018, 15% en 2019 et 13% en 2020 considérés comme des PS difficilement atteignables. Toutefois les montants disponibles ne permettant de garantir un stock de sécurité pour les préservatifs et gels lubrifiants. Aussi 25% des besoins de la première année ont été pris en compte dans le PAAR. 
Le FM couvrira 43% des besoins en 2018, 43% en 2019 et 100% en 2020. Pour les résultats du Programme national, le nombre total de PS touchées à travers les activités CCC dans le cadre de cette subvention va s'ajouter aux PS ayant bénéficié du paquet de service CCC dans le cadre d'autres projets comme le PEPFAR et ceci sera mentionné dans le PUDR.
Le nombre quantifié de préservatifs masculins par PS par année est de 240 ; 240 pour les gels, et 9.6 pour les préservatifs féminins.   Les préservatifs masculins, féminins et gels seront également rendus disponibles à la demande dans des points fixes (bars, hôtels/Guest house, etc.).
Actuellement tous les outils de rapportage sont mis à la disposition des PE. Pour la subvention 2018-2020, il sera question de multiplier les outils de collecte des données pour les distribuer aux PE des PS.
Chaque personne nouvelle sera comptabilisée dans le rapport du PE, et une personne sera comptabilisée comme sensibilisée une fois les 4 thèmes abordés.  Le rapportage des PE sera mensuel, et le rapportage des ONGs au PR sera trimestriel. Les missions de vérification et d’audit des données seront organisées à la fin de chaque semestre.
</t>
  </si>
  <si>
    <t xml:space="preserve">Numerator: Number of SWs having benefited from the defined package of HIV prevention services.
Denominator: Estimated number of SWs at the national level.
The denominator represents the estimated number of SWs in each year. It is calculated by applying a 2.4 percent progression rate to the 2016 baseline figure of 55,278, which gives 57,963 in 2018, 59,354 in 2019, and 60,779 in 2020.
The country’s annual targets come from the NSP 2018-2022, i.e. 83 percent (48,109/57,963) in 2018, 85 percent (50,451/59,354) in 2019, and 87 percent (52,878/60,779) in 2020.
PEPFAR’s annual contribution stands at 27,529 in 2018 and 28,869 in 2019 in Bujumbura Mairie, Bujumbura Rural, Kayanza, Ngozi and Kirundo provinces (57 percent of the national target in each of the two years). BRC’s contributions, meanwhile, will increase in 2020 to cover all nine provinces (Bujumbura Mairie, Bujumbura Rural, Gitega, Muyinga, Rumonge, Makamba, Kirundo, Ngozi and Kayanza) because the PEPFAR-funded Linkages Project will end in 2019. As such, 52,878 SWs will benefit from prevention programs. 
The Global Fund contribution is as follows: 20,580 (43 percent) in 2018, 21,582 (43 percent) in 2019, and 52,878 (100 percent) in 2020. These targets will be monitored under this grant, alongside the national targets, which include contributions from other partners (such as PEPFAR) to program outcomes.  The contribution by each partner will be mentioned in the comments of the PU/DR.
To reach the targets, 320 PE have been budgeted. However, the minimum number of PE required to reach the targets, based on an assumption of 12 new SW reached per month per PE is: 142, 150 and 367 PE in 2018, 2019 and 2020 respectively.
Under the current grant (2015-2017), BRC has set up interventions for SWs in nine provinces (Bujumbura Mairie, Bujumbura Rural, Gitega, Muyinga, Rumonge, Makamba, Kirundo, Ngozi and Kayanza). This new grant (2018-2020) will continue to target SWs in the four provinces not covered by PEPFAR (Gitega, Muyinga, Rumonge and Makamba), through strengthening of SW-friendly centers (counselor’s wages, office rental). 
The minimum package of activities is clearly defined in the PE strategy manual, and includes a minimum of four awareness-raising sessions or themes from a list of seven predefined themes (HIV transmission and prevention; promotion of VCT and condom distribution points; sexual and reproductive health (SRH) and access to services; STI diagnosis and treatment; access to HIV services (pre-ART, ART and observance support); distribution of condoms and gels; and referral to HIV screening services and STI and HIV treatment services).       
Available supplies of condoms and lubricant gels are insufficient to set aside a buffer stock. In addition, for the first year, 25 percent of needs are included in the PAAR. 
The quantified figures per SW per year are as follows: 240 male condoms, 240 gels and 9.6 female condoms.   The male and female condoms and gels will also be available on demand at fixed locations (bars, hotels/guest houses, etc.).
PEs currently have access to all reporting tools. The focus for the 2018-2020 grant will be on producing more data collection tools and distributing them to SW PEs.
Each new person will be counted in the PE report, and each person will be included in the figures once they have received awareness-raising on the four themes concerned.  The PEs will submit their reports on a monthly basis, and the NGOs will submit quarterly reports to the PR. Data verification and audit missions will take place at the end of each half-year period.
</t>
  </si>
  <si>
    <t>Numérateur: Nombre de femmes enceintes venues en CPN1, dépistées et qui ont récupéré les résultats.
Dénominateur: Nombre estimé de femmes enceintes dans les 12 derniers mois (Nombre de Grossesses attendues par année = PT x 0,05) 
La donnée de base qui est de 65,8% (171057/ 260 024) provient des données dur programme PNLS/IST de juin 2017 et concernent le premier semestre 2017.
Les taux de couverture du test VIH chez les Femmes enceintes qui sont de 90% (468042/520047) en 2018, 95% (507878/534608) en 2019 et 96%(527594/549577) en 2020 sont ceux retenus dans le PSN 2018-2022.  Cependant, sur la base d'une progression plus réaliste à partir de la valeur de base, une progression de 80%, 90% et 95% a été retenue dans le cadre des cibles prévues pour financement.  Le numérateur de ces cibles est également compris dans l'indicateur portant sur le test VIH pour la  population générale (HTS-1).
Les principales interventions prévues sont: la disponibilité des tests de dépistage au niveau de tous les sites PTME, la systématisation du dépistage VIH chez toutes les femmes reçues en CPN, l'intégration du dépistage de la syphilis,  la mise en place des interventions communautaires avec les médiateurs et ASC (agents de santé communautaire) dans le domaine de la sensibilisation pour le test et le suivi des femmes enceintes séropositives, la promotion du dépistage du couple. Les activités de plaidoyer et de sensibilisation avec la Première Dame viendront renforcer la demande et l'offre de service PTME. 
Les contributions pour les tests de dépistage VIH sont: PEPFAR 416-432k kits, et env. 91-115k tests sur financement FM.  Les tests demandés par le pays sont DUO (syphillis/VIH) - à discuter avec PEPFAR dont les achats prévus en 2018 n'avaient pas prévu de DUO.  De plus, le pays est demandé de partager les directives nationales en lien avec l'utilisation du test DUO.  Les cibles du cadre de performance sont celles financées, en alignement avec les documents GAS (80%, 90% et 95%).</t>
  </si>
  <si>
    <t xml:space="preserve">Numerator: Number of adults and children currently receiving ART in line with the treatment protocol approved at the national level (or to World Health Organization (WHO) standards) at the end of the reporting period.
Denominator: Estimated number of adults and children living with HIV, HIV-positive pregnant women, HIV-positive children, TB/HIV co-infected patients, HIV-positive MSM and HIV-positive SWs. 
The figures come from SPECTRUM 2016. PLHIV (adults) aged 15 years or older: 75,307 in 2018, 75,449 in 2019, and 75,523 in 2020; children aged 0-14 years: 6,738 in 2018, 6,084 in 2019, and 5,494 in 2020.
The baseline figures for June 2017 are: 69.1 percent (57,121/82,664), i.e. 71.5 percent (53,760/75,204) among adults and 45.1 percent (3,361/7,460) among children.
Burundi has signed up to the global targets and will therefore need to achieve the national coverage targets:
- For children: 60 percent (4,043/6,738) in 2018, 70 percent (4,259/6,084) in 2019, and 75 percent (4,121/5,494) in 2020.
- For adults: 75 percent (56,480/75,307) in 2018, 80 percent (60,359/75,449) in 2019, and 85 percent (64,195/75,523) in 2020.
However, current funding (from the government, partners and the Global Fund) is sufficient to cover 60,685 patients in 2018, 2019 and 2020.  In order to achieve the national targets, the government will need to provide additional funding to cover the additional patients in 2018, 2019 and 2020.
The main interventions planned for this grant are as follows: decentralizing ART to the provincial level (all provinces); adopting and scaling up the test and treat initiative; task-shifting; developing linkages between screening and treatment services; and capacity building for treatment staff. The grant will also cover community interventions such as strengthening support groups; providing nutrition support to adults and children; and searching for patients lost to follow-up to improve retention among PLHIV on treatment (including strong involvement from health mediators).  On pediatric care, the plans include mentor-led supervisions, as well as efforts to strengthen family screening and psychosocial support for children and their parents.
The health medicators (351, financed by the GF) contribute to reaching the results.  Most health mediators are PLHIV in health facilities, and act as liaisons between the health facilities and the beneficiaries.  It is planned that each health mediator support 100 PLHIV, or 35,100 PLHIV each year (to be reported in the comments of the PU), in addition to punctual support to PLHIV.  The interventions by health mediators will strengthen treatment adherence sessions, psycho-social support for children and adolescents living with HIV at pediatric ART sites and PMTCT sites.
The total target (adults and children combined) is 60,685 patients (of which 4,360 children).  The annual contributions are as follows: Global Fund: 55,500 patients (of which 3,500 children); government: 3,085 patients (4 percent, of which 2,825 adults and 260 children); U.S. President’s Emergency Plan for AIDS Relief (PEPFAR): 1,500 patients (2 percent, ARVs for pregnant women); and UNICEF: 600 (children).  The government’s annual contribution for 2018-2020 stands at 4 percent, i.e. 2,788 patients (2017 Finance Act, assuming that the contribution remains constant).  The national targets are as follows: 64K and 68K ART patients in 2019 and 2020, with an increase in the government’s contribution (8K and 12K patients in 2019 and 2020) and/or a funding request via the PAAR.  The PNLS will work in close collaboraiton with the government to ensure the financial mobilisation by the government, as per the programmatic gaps tables, to cover the following number of ART patients: 4,487 ART patients in 2018, 8,366 in 2019, and 12,201 in 2020.
Estimates point to approximately 3,000 pre-ART patients per year (June 2017 estimate: approximately 6,000 pre-ART patients).  If the country adopts the test and treat strategy, the NACP will need to explain how these patients will be funded.
An ART patient cohort audit is currently ongoing (Q4 2017). The findings will be used to update the baseline value and the targets, if required.  The country will need to continue lobbying the government and partners to secure funding for the ART patient cohort in line with national targets.
Regarding VL coverage: The funded targets for VL are 50 percent, 55 percent and 60 percent in 2018, 2019 and 2020 respectively (national targets: 60 percent, 75 percent and 90 percent – included in the PAAR).  The number of CD4 tests will fall as VL coverage increases. The Global Fund will receive an operational document, including details of the proposed CD4 strategy for patients that cannot receive a VL test.
The baseline figure for VL coverage among ART patients is: 38.1 percent (21,735/57,121).  The interventions planned for this grant for increasing VL coverage are as follows: expanding the number of VL machines (six new machines); using the GeneXpert machines purchased by the TB program (once pre-qualified by the WHO) [there are currently seven GeneXpert machines; a further 10 machines have been acquired under the current grant and seven more are on order]; capacity building for biologists; strengthening the VL sample transport and results reporting system at treatment sites; and signing contracts with private sector firms to carry out preventive and curative maintenance on VL machines.
The Global Fund covers VL needs, but the national targets are only partially covered.  Funding for the gaps will be requested via the PAAR. The remainder will be mobilized from OPP-ERA and other technical and financial partners (TFPs).
Regarding nutritional support: The allocation takes into account 50% of needs among eligible individuals (ART patients with severe and moderate clinically diagnosed malnutrition, pregnant women in PMTCT, and infants of HIV-positive mothers in PMTCT), and 50% of the needs are in the PAAR request.  The monitoring of nutritional support will be done via quarterly reports from the WFP transmitted to CRB (and to to the GF every 6 months), as well as through supervisions by CRB staff (from intermediary or central level) every 6 months at ART sites.
</t>
  </si>
  <si>
    <t>Numerator: The number of TTCs reporting in the timeframe set out by the national guidelines
Denominator: All 170 TTCs.
The number of reporting TTCs is 170. According to national guidelines, TCs report to TTCs in their catchment area. TTCs alone compile the data to be transmitted to the next tier of the healthcare system.
In the first half of 2017, of 2,320 PTB+ reported, 219 new patients were referred by 487 TCs, or 9% of the total number referred.
The completeness of the TTC reports will also be noted during the PU/DRs.
The number of health facilities (non-TTCs) reporting to TTCs (of the total number of health facilities electing to carry out testing and treatment as part of the decentralization of services) will be reported in the comments.</t>
  </si>
  <si>
    <t>TB O-5(M): Couverture de traitement de la TB: Pourcentage de nouveaux cas et rechutes qui ont été notifiés et traités parmi le nombre estimé de cas de TB dans la même année</t>
  </si>
  <si>
    <t>3.8</t>
  </si>
  <si>
    <r>
      <t>Numérateur : Nombre de décès dus à la tuberculose (toutes formes confondues) quel que soit le statut sérologique VIH par an
Dénominateur: Nombre total de tuberculeux toutes formes confondues, exprimé pour 100,000
Selon la définition internationale de l'indicateur, le numérateur se réfère aux cas de décès dus à la tuberculose (toutes formes confondues) parmi les personnes séronégatives.  Le PNLT prendra des mesures pour permettre de renseigner l'indicateur selon la définition internationale.
L'OMS recommande de mesurer le nombre de décès dus à la tuberculose en utilisant un système national de registre d'état civil dans lequel les causes des décès sont codées selon la classification internationale des maladies (CIM-10).  Cette dernière n'est pas encore appliquée au Burundi. Au Burundi, on ne fait pas non plus d'autopsie pour mettre en exergue la cause de décès.  Provisoirement, le système utilisé au Burundi est l'enregistrement des décès  dus à la tuberculose. Ainsi, pour la cohorte 2015, sur 6969 TTF, 371 décès ont été enregistrés, soit un taux de décès de 5,3%. 
La stratégie mettre fin à la tuberculose, fixe la réduction de la mortalité à 35% d'ici 2020. Comparés aux décès de 2015, une réduction annuelle de 0,5% est projetée. 
Ainsi, le taux de mortalité est estimé à 3.8 en 2016, et 3.0 en 2018, 2.7 en 2019 et 2.3 en 2020. 
On observe une mortalité élevée chez les patients co-infectés TB/VIH (10,8% pour la cohorte 2015). 
Les stratégies mises en place pour réduire la mortalité chez les patients co-infectés TB/VIH sont notamment le screening  de la TB chez les PVVIH, la mise sous INH chez les PVVIH screenées TB négatives et l'initiation rapide du traitement ARV dans le cadre de l'approche "tester et traiter" adoptée au Burundi depuis septembre 2016.</t>
    </r>
    <r>
      <rPr>
        <b/>
        <sz val="12"/>
        <rFont val="Calibri"/>
        <family val="2"/>
        <scheme val="minor"/>
      </rPr>
      <t/>
    </r>
  </si>
  <si>
    <t>The numerator is the total number of deaths due to tuberculosis (all forms), regardless of the HIV status, each year
The denominator is the total number of TB cases (all forms), per 100,000 
WHO recommends measuring the number of deaths from tuberculosis using a national registry system in which the causes of death are coded according to the International Classification of Diseases (ICD-10). The latter has not yet been implemented in Burundi. Furthermore, in Burundi, no post-mortem is done to identify cause of death. For the time being, the system used in Burundi is the registration of deaths due to tuberculosis. For the 2015 cohort, of 6,969 AFTB cases, 371 deaths were thus recorded - a mortality rate of 5.3 percent.
The strategy to end tuberculosis aims to reduce mortality by 35 percent by 2020. An annual reduction of 0.5 percent is projected compared to the mortality rate in 2015.
The estimated mortality rate is thus 3.8 in 2016, 3.0 in 2018, 2.7 in 2019 and 2.3 in 2020.
There is high mortality among TB/HIV coinfected patients (10.8 percent in the 2015 cohort).
Strategies to reduce mortality among TB/HIV co-infected patients include screening for TB in PLHIV, implementing IPT in TB-negative patients with HIV, and initiating ART  promptly using the "test and treat" approach adopted in Burundi in September 2016.</t>
  </si>
  <si>
    <t>Numérateur: Nombre d'hommes ayant des rapports sexuels avec des hommes qui ont déclaré avoir utilisé un préservatif lors du dernier rapport anal
Dénominateur: Nombre d'hommes ayant des rapports sexuels avec des hommes interrogés dans l'enquête
Cet indicateur sera renseigné par une étude IBBSS (demandée à travers le PAAR).
L'enquête IBBSS qui était prévue en 2016 a été retardée et elle est dans sa phase préparatoire avec un objectif de réalisation d'ici la fin de l'année 2017, avec une cible de 75% pour 2017, et 85% pour 2020.  Il est prévu de faire  la désagrégation par tranches d'âge. 
Les activités de sensibilisation sur l’utilisation du préservatif sont prévues à travers les médiateurs de santé, ainsi que les pairs éducateurs.</t>
  </si>
  <si>
    <t xml:space="preserve">Numerator: Number of MSM reporting the use of a condom the last time they had anal sex.
Denominator: Number of MSM surveyed.
The data for this indicator will come from an IBBSS (requested via the PAAR).
The IBBSS scheduled for 2016 has been postponed. Preparations are currently ongoing, and the aim is to complete the survey before end-2017, with a target of 75% for 2017 and and 85% for 2020.  The intention is to disaggregate the data by age range. 
The intention is to use health mediators and peer educators (PEs) to conduct condom use awareness-raising activities.
</t>
  </si>
  <si>
    <t>Numerator: Estimated number of children newly infected with HIV as a result of mother-to-child transmission (MTCT), out of all newborns born to HIV-positive mothers in the last 12 months.
Denominator: Estimated number of HIV-positive mothers who gave birth in the last 12 months.
The indicator is calculated from SPECTRUM projections.  The target was set at &lt;2% each year, in alignment with international targets.
There are also plans for a study on MTCT of HIV, to provide non-estimated data for this indicator. The study will be completed in 2019 (requested under the prioritized above-allocation request (PAAR)).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</si>
</sst>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 numFmtId="173" formatCode="#,##0.0"/>
  </numFmts>
  <fonts count="43"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22"/>
      <color theme="1"/>
      <name val="Calibri"/>
      <family val="2"/>
      <scheme val="minor"/>
    </font>
    <font>
      <b/>
      <sz val="28"/>
      <color theme="1"/>
      <name val="Calibri"/>
      <family val="2"/>
      <scheme val="minor"/>
    </font>
    <font>
      <b/>
      <sz val="18"/>
      <color theme="1"/>
      <name val="Calibri"/>
      <family val="2"/>
      <scheme val="minor"/>
    </font>
    <font>
      <sz val="18"/>
      <color theme="1"/>
      <name val="Calibri"/>
      <family val="2"/>
      <scheme val="minor"/>
    </font>
    <font>
      <b/>
      <sz val="36"/>
      <color theme="1"/>
      <name val="Calibri"/>
      <family val="2"/>
      <scheme val="minor"/>
    </font>
    <font>
      <sz val="25"/>
      <color theme="1"/>
      <name val="Calibri"/>
      <family val="2"/>
      <scheme val="minor"/>
    </font>
    <font>
      <b/>
      <sz val="20"/>
      <color theme="1"/>
      <name val="Calibri"/>
      <family val="2"/>
      <scheme val="minor"/>
    </font>
    <font>
      <sz val="20"/>
      <color theme="1"/>
      <name val="Calibri"/>
      <family val="2"/>
      <scheme val="minor"/>
    </font>
    <font>
      <sz val="22"/>
      <color theme="1"/>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b/>
      <sz val="9"/>
      <color theme="0"/>
      <name val="Calibri"/>
      <family val="2"/>
      <scheme val="minor"/>
    </font>
    <font>
      <sz val="9"/>
      <color theme="0"/>
      <name val="Calibri"/>
      <family val="2"/>
      <scheme val="minor"/>
    </font>
    <font>
      <sz val="12"/>
      <color theme="1" tint="0.249977111117893"/>
      <name val="Calibri"/>
      <family val="2"/>
      <scheme val="minor"/>
    </font>
    <font>
      <b/>
      <sz val="12"/>
      <color theme="1" tint="0.249977111117893"/>
      <name val="Calibri"/>
      <family val="2"/>
      <scheme val="minor"/>
    </font>
    <font>
      <sz val="12"/>
      <name val="Calibri"/>
      <family val="2"/>
      <scheme val="minor"/>
    </font>
    <font>
      <sz val="12"/>
      <color theme="0"/>
      <name val="Calibri"/>
      <family val="2"/>
      <scheme val="minor"/>
    </font>
    <font>
      <i/>
      <sz val="12"/>
      <name val="Calibri"/>
      <family val="2"/>
      <scheme val="minor"/>
    </font>
    <font>
      <i/>
      <sz val="12"/>
      <color theme="1"/>
      <name val="Calibri"/>
      <family val="2"/>
      <scheme val="minor"/>
    </font>
    <font>
      <sz val="12"/>
      <color indexed="10"/>
      <name val="Calibri"/>
      <family val="2"/>
    </font>
    <font>
      <sz val="12"/>
      <color indexed="8"/>
      <name val="Calibri"/>
      <family val="2"/>
    </font>
    <font>
      <sz val="8.4"/>
      <color indexed="8"/>
      <name val="Calibri"/>
      <family val="2"/>
    </font>
  </fonts>
  <fills count="11">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s>
  <borders count="74">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hair">
        <color theme="8"/>
      </left>
      <right style="hair">
        <color theme="8"/>
      </right>
      <top style="hair">
        <color theme="8"/>
      </top>
      <bottom style="hair">
        <color theme="8"/>
      </bottom>
      <diagonal/>
    </border>
    <border>
      <left/>
      <right style="hair">
        <color theme="8"/>
      </right>
      <top style="hair">
        <color theme="8"/>
      </top>
      <bottom style="hair">
        <color theme="8"/>
      </bottom>
      <diagonal/>
    </border>
    <border>
      <left/>
      <right style="hair">
        <color theme="8"/>
      </right>
      <top style="hair">
        <color theme="8"/>
      </top>
      <bottom/>
      <diagonal/>
    </border>
    <border>
      <left style="hair">
        <color theme="8"/>
      </left>
      <right style="hair">
        <color theme="8"/>
      </right>
      <top style="hair">
        <color theme="8"/>
      </top>
      <bottom/>
      <diagonal/>
    </border>
    <border>
      <left style="hair">
        <color auto="1"/>
      </left>
      <right style="hair">
        <color indexed="64"/>
      </right>
      <top style="hair">
        <color auto="1"/>
      </top>
      <bottom style="hair">
        <color indexed="64"/>
      </bottom>
      <diagonal/>
    </border>
  </borders>
  <cellStyleXfs count="3">
    <xf numFmtId="0" fontId="0" fillId="0" borderId="0"/>
    <xf numFmtId="0" fontId="2" fillId="0" borderId="0" applyNumberFormat="0" applyFill="0" applyBorder="0" applyAlignment="0" applyProtection="0"/>
    <xf numFmtId="0" fontId="3" fillId="0" borderId="0"/>
  </cellStyleXfs>
  <cellXfs count="708">
    <xf numFmtId="0" fontId="0" fillId="0" borderId="0" xfId="0"/>
    <xf numFmtId="0" fontId="3" fillId="0" borderId="0" xfId="2"/>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2"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4" xfId="0" applyFont="1" applyBorder="1" applyProtection="1"/>
    <xf numFmtId="0" fontId="8" fillId="0" borderId="13" xfId="0" applyFont="1" applyBorder="1" applyProtection="1"/>
    <xf numFmtId="0" fontId="8" fillId="0" borderId="20" xfId="0" applyFont="1" applyBorder="1" applyProtection="1"/>
    <xf numFmtId="0" fontId="8" fillId="0" borderId="21"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12" fillId="8" borderId="11" xfId="1" applyFont="1" applyFill="1" applyBorder="1" applyAlignment="1" applyProtection="1">
      <alignment horizontal="center" vertical="center"/>
    </xf>
    <xf numFmtId="0" fontId="8" fillId="2" borderId="20" xfId="0" applyFont="1" applyFill="1" applyBorder="1" applyAlignment="1" applyProtection="1">
      <alignment horizontal="center" vertical="center"/>
    </xf>
    <xf numFmtId="0" fontId="8" fillId="4" borderId="21" xfId="0" applyFont="1" applyFill="1" applyBorder="1" applyAlignment="1" applyProtection="1">
      <alignment horizontal="left" vertical="center" wrapText="1"/>
    </xf>
    <xf numFmtId="0" fontId="8" fillId="4" borderId="21" xfId="0" applyFont="1" applyFill="1" applyBorder="1" applyAlignment="1" applyProtection="1">
      <alignment vertical="center" wrapText="1"/>
    </xf>
    <xf numFmtId="0" fontId="8" fillId="3" borderId="21" xfId="0" applyFont="1" applyFill="1" applyBorder="1" applyAlignment="1" applyProtection="1">
      <alignment vertical="center" wrapText="1"/>
    </xf>
    <xf numFmtId="0" fontId="9" fillId="4" borderId="21" xfId="0" applyFont="1" applyFill="1" applyBorder="1" applyAlignment="1" applyProtection="1">
      <alignment vertical="center" wrapText="1"/>
    </xf>
    <xf numFmtId="0" fontId="8" fillId="4" borderId="22"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12" fillId="8" borderId="11" xfId="1" applyFont="1" applyFill="1" applyBorder="1" applyAlignment="1" applyProtection="1">
      <alignment horizontal="center" vertical="center" wrapText="1"/>
    </xf>
    <xf numFmtId="0" fontId="1" fillId="8" borderId="11"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3" xfId="0" applyFont="1" applyBorder="1" applyProtection="1"/>
    <xf numFmtId="0" fontId="0" fillId="0" borderId="19" xfId="0" applyFont="1" applyBorder="1" applyProtection="1"/>
    <xf numFmtId="0" fontId="0" fillId="0" borderId="0" xfId="0" applyFont="1" applyBorder="1" applyProtection="1"/>
    <xf numFmtId="0" fontId="0" fillId="4" borderId="21" xfId="0" applyFont="1" applyFill="1" applyBorder="1" applyAlignment="1" applyProtection="1">
      <alignment vertical="center" wrapText="1"/>
    </xf>
    <xf numFmtId="0" fontId="0" fillId="4" borderId="21" xfId="0" applyFont="1" applyFill="1" applyBorder="1" applyAlignment="1" applyProtection="1">
      <alignment vertical="center"/>
    </xf>
    <xf numFmtId="0" fontId="0" fillId="3" borderId="21" xfId="0" applyFont="1" applyFill="1" applyBorder="1" applyAlignment="1" applyProtection="1">
      <alignment vertical="center"/>
    </xf>
    <xf numFmtId="0" fontId="0" fillId="4" borderId="32"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1" xfId="0" applyFont="1" applyBorder="1" applyAlignment="1" applyProtection="1">
      <alignment horizontal="center" vertical="center"/>
    </xf>
    <xf numFmtId="0" fontId="0" fillId="0" borderId="22" xfId="0" applyFont="1" applyBorder="1" applyProtection="1"/>
    <xf numFmtId="0" fontId="2" fillId="0" borderId="0" xfId="1" applyFont="1" applyProtection="1"/>
    <xf numFmtId="17" fontId="0" fillId="0" borderId="0" xfId="0" applyNumberFormat="1" applyFont="1" applyProtection="1"/>
    <xf numFmtId="0" fontId="11" fillId="6" borderId="24" xfId="0" applyFont="1" applyFill="1" applyBorder="1" applyAlignment="1" applyProtection="1">
      <alignment horizontal="center" vertical="center"/>
    </xf>
    <xf numFmtId="0" fontId="0" fillId="0" borderId="20" xfId="0" applyFont="1" applyBorder="1" applyProtection="1"/>
    <xf numFmtId="0" fontId="0" fillId="0" borderId="21"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19" xfId="0" applyFont="1" applyFill="1" applyBorder="1" applyAlignment="1" applyProtection="1">
      <alignment horizontal="center" vertical="center"/>
    </xf>
    <xf numFmtId="0" fontId="0" fillId="8" borderId="15"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4" xfId="0" applyFont="1" applyFill="1" applyBorder="1" applyAlignment="1" applyProtection="1">
      <alignment horizontal="center" vertical="center"/>
    </xf>
    <xf numFmtId="0" fontId="11" fillId="8" borderId="20" xfId="0" applyFont="1" applyFill="1" applyBorder="1" applyAlignment="1" applyProtection="1">
      <alignment horizontal="center" vertical="center"/>
    </xf>
    <xf numFmtId="0" fontId="11" fillId="8" borderId="21"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4"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19"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17" fontId="2" fillId="4" borderId="21"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19"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20" xfId="0" applyFont="1" applyFill="1" applyBorder="1" applyAlignment="1" applyProtection="1"/>
    <xf numFmtId="0" fontId="0" fillId="4" borderId="21" xfId="0" applyFont="1" applyFill="1" applyBorder="1" applyAlignment="1" applyProtection="1"/>
    <xf numFmtId="0" fontId="0" fillId="4" borderId="22"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4" xfId="0" applyFont="1" applyFill="1" applyBorder="1" applyAlignment="1" applyProtection="1">
      <alignment vertical="center"/>
    </xf>
    <xf numFmtId="0" fontId="11" fillId="0" borderId="24" xfId="0" applyFont="1" applyFill="1" applyBorder="1" applyAlignment="1" applyProtection="1">
      <alignment vertical="center"/>
    </xf>
    <xf numFmtId="0" fontId="0" fillId="0" borderId="24" xfId="0" applyFont="1" applyFill="1" applyBorder="1" applyProtection="1"/>
    <xf numFmtId="0" fontId="0" fillId="0" borderId="30" xfId="0" applyFont="1" applyBorder="1" applyProtection="1"/>
    <xf numFmtId="0" fontId="0" fillId="0" borderId="31" xfId="0" applyFont="1" applyBorder="1" applyProtection="1"/>
    <xf numFmtId="0" fontId="0" fillId="0" borderId="21" xfId="0" applyFont="1" applyFill="1" applyBorder="1" applyProtection="1"/>
    <xf numFmtId="0" fontId="0" fillId="4" borderId="20" xfId="0" applyFont="1" applyFill="1" applyBorder="1" applyAlignment="1" applyProtection="1">
      <alignment horizontal="left" wrapText="1"/>
    </xf>
    <xf numFmtId="0" fontId="0" fillId="4" borderId="21" xfId="0" applyFont="1" applyFill="1" applyBorder="1" applyAlignment="1" applyProtection="1">
      <alignment horizontal="left" wrapText="1"/>
    </xf>
    <xf numFmtId="0" fontId="0" fillId="4" borderId="21"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5" fillId="0" borderId="0" xfId="0" quotePrefix="1" applyFont="1" applyAlignment="1" applyProtection="1">
      <alignment horizontal="left"/>
    </xf>
    <xf numFmtId="0" fontId="0" fillId="0" borderId="21" xfId="0" applyFont="1" applyBorder="1" applyAlignment="1" applyProtection="1">
      <alignment horizontal="center"/>
    </xf>
    <xf numFmtId="0" fontId="0" fillId="0" borderId="0" xfId="0" applyFont="1" applyAlignment="1" applyProtection="1">
      <alignment horizontal="center"/>
    </xf>
    <xf numFmtId="0" fontId="13" fillId="6" borderId="2" xfId="0" applyFont="1" applyFill="1" applyBorder="1" applyAlignment="1" applyProtection="1">
      <alignment horizontal="center" vertical="center" wrapText="1"/>
    </xf>
    <xf numFmtId="0" fontId="13" fillId="6" borderId="2" xfId="0" quotePrefix="1" applyFont="1" applyFill="1" applyBorder="1" applyAlignment="1" applyProtection="1">
      <alignment horizontal="center" vertical="center" wrapText="1"/>
    </xf>
    <xf numFmtId="0" fontId="6" fillId="4" borderId="21" xfId="0" applyFont="1" applyFill="1" applyBorder="1" applyProtection="1"/>
    <xf numFmtId="0" fontId="17" fillId="0" borderId="0" xfId="0" applyFont="1" applyProtection="1"/>
    <xf numFmtId="0" fontId="11" fillId="6" borderId="14"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24"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8" fillId="4" borderId="19" xfId="0" applyFont="1" applyFill="1" applyBorder="1" applyAlignment="1" applyProtection="1">
      <alignment vertical="center" wrapText="1"/>
    </xf>
    <xf numFmtId="0" fontId="16" fillId="0" borderId="19" xfId="0" applyFont="1" applyBorder="1" applyProtection="1"/>
    <xf numFmtId="0" fontId="6" fillId="0" borderId="24" xfId="0" applyFont="1" applyBorder="1" applyProtection="1"/>
    <xf numFmtId="0" fontId="6" fillId="0" borderId="21"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0" fontId="0" fillId="4" borderId="0" xfId="0" applyFill="1" applyProtection="1"/>
    <xf numFmtId="0" fontId="21" fillId="6" borderId="11" xfId="0" applyFont="1" applyFill="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0" borderId="43" xfId="0" applyFont="1" applyBorder="1" applyAlignment="1" applyProtection="1">
      <alignment horizontal="center" vertical="center" wrapText="1"/>
    </xf>
    <xf numFmtId="0" fontId="22" fillId="0" borderId="55" xfId="0" applyFont="1" applyBorder="1" applyAlignment="1" applyProtection="1">
      <alignment horizontal="center" vertical="center" wrapText="1"/>
    </xf>
    <xf numFmtId="0" fontId="22" fillId="0" borderId="48"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47" xfId="0" applyFont="1" applyBorder="1" applyAlignment="1" applyProtection="1">
      <alignment horizontal="center" vertical="center" wrapText="1"/>
    </xf>
    <xf numFmtId="0" fontId="22" fillId="0" borderId="58" xfId="0" applyFont="1" applyBorder="1" applyAlignment="1" applyProtection="1">
      <alignment horizontal="center" vertical="center" wrapText="1"/>
    </xf>
    <xf numFmtId="15" fontId="0" fillId="4" borderId="0" xfId="0" applyNumberFormat="1" applyFill="1" applyAlignment="1" applyProtection="1">
      <alignment wrapText="1"/>
    </xf>
    <xf numFmtId="0" fontId="22" fillId="0" borderId="45" xfId="0" applyFont="1" applyBorder="1" applyAlignment="1" applyProtection="1">
      <alignment horizontal="left" vertical="center" wrapText="1"/>
    </xf>
    <xf numFmtId="0" fontId="22" fillId="0" borderId="49" xfId="0" applyFont="1" applyBorder="1" applyAlignment="1" applyProtection="1">
      <alignment horizontal="left" vertical="center" wrapText="1"/>
    </xf>
    <xf numFmtId="0" fontId="0" fillId="0" borderId="44" xfId="0" applyBorder="1" applyProtection="1"/>
    <xf numFmtId="0" fontId="0" fillId="0" borderId="45" xfId="0" applyBorder="1" applyProtection="1"/>
    <xf numFmtId="0" fontId="0" fillId="0" borderId="48" xfId="0" applyBorder="1" applyProtection="1"/>
    <xf numFmtId="0" fontId="0" fillId="0" borderId="49" xfId="0" applyBorder="1" applyProtection="1"/>
    <xf numFmtId="0" fontId="22" fillId="4" borderId="0" xfId="0" applyFont="1" applyFill="1" applyBorder="1" applyAlignment="1" applyProtection="1">
      <alignment horizontal="center" vertical="center"/>
    </xf>
    <xf numFmtId="0" fontId="22" fillId="4" borderId="0" xfId="0" applyFont="1" applyFill="1" applyBorder="1" applyAlignment="1" applyProtection="1">
      <alignment horizontal="left" wrapText="1"/>
    </xf>
    <xf numFmtId="0" fontId="22" fillId="4" borderId="0" xfId="0" applyFont="1" applyFill="1" applyBorder="1" applyAlignment="1" applyProtection="1">
      <alignment wrapText="1"/>
    </xf>
    <xf numFmtId="0" fontId="0" fillId="0" borderId="0" xfId="0" applyProtection="1"/>
    <xf numFmtId="49" fontId="0" fillId="0" borderId="43" xfId="0" applyNumberFormat="1" applyBorder="1" applyProtection="1"/>
    <xf numFmtId="0" fontId="0" fillId="0" borderId="16" xfId="0" applyBorder="1" applyProtection="1"/>
    <xf numFmtId="49" fontId="0" fillId="0" borderId="47" xfId="0" applyNumberFormat="1" applyBorder="1" applyProtection="1"/>
    <xf numFmtId="0" fontId="0" fillId="0" borderId="17" xfId="0" applyBorder="1" applyProtection="1"/>
    <xf numFmtId="49" fontId="0" fillId="0" borderId="0" xfId="0" applyNumberFormat="1" applyProtection="1"/>
    <xf numFmtId="0" fontId="22" fillId="8" borderId="33" xfId="0" quotePrefix="1" applyNumberFormat="1" applyFont="1" applyFill="1" applyBorder="1" applyAlignment="1" applyProtection="1">
      <alignment horizontal="center" vertical="center" wrapText="1"/>
    </xf>
    <xf numFmtId="15" fontId="22" fillId="8" borderId="33" xfId="0" quotePrefix="1" applyNumberFormat="1" applyFont="1" applyFill="1" applyBorder="1" applyAlignment="1" applyProtection="1">
      <alignment horizontal="center" vertical="center" wrapText="1"/>
    </xf>
    <xf numFmtId="0" fontId="6" fillId="4" borderId="0" xfId="0" applyFont="1" applyFill="1" applyProtection="1"/>
    <xf numFmtId="0" fontId="22" fillId="0" borderId="53" xfId="0" applyFont="1" applyBorder="1" applyAlignment="1" applyProtection="1">
      <alignment horizontal="center" vertical="center" wrapText="1"/>
    </xf>
    <xf numFmtId="15" fontId="22" fillId="0" borderId="45" xfId="0" applyNumberFormat="1" applyFont="1" applyBorder="1" applyAlignment="1" applyProtection="1">
      <alignment horizontal="center" vertical="center" wrapText="1"/>
    </xf>
    <xf numFmtId="15" fontId="22" fillId="0" borderId="49" xfId="0" applyNumberFormat="1" applyFont="1" applyBorder="1" applyAlignment="1" applyProtection="1">
      <alignment horizontal="center" vertical="center" wrapText="1"/>
    </xf>
    <xf numFmtId="15" fontId="22" fillId="0" borderId="55" xfId="0" applyNumberFormat="1" applyFont="1" applyBorder="1" applyAlignment="1" applyProtection="1">
      <alignment horizontal="center" vertical="center" wrapText="1"/>
    </xf>
    <xf numFmtId="15" fontId="22" fillId="0" borderId="58" xfId="0" applyNumberFormat="1" applyFont="1" applyBorder="1" applyAlignment="1" applyProtection="1">
      <alignment horizontal="center" vertical="center" wrapText="1"/>
    </xf>
    <xf numFmtId="15" fontId="25" fillId="9" borderId="13" xfId="0" applyNumberFormat="1" applyFont="1" applyFill="1" applyBorder="1" applyAlignment="1" applyProtection="1">
      <alignment horizontal="center" vertical="center"/>
    </xf>
    <xf numFmtId="0" fontId="25" fillId="6" borderId="57" xfId="0" applyNumberFormat="1" applyFont="1" applyFill="1" applyBorder="1" applyAlignment="1" applyProtection="1">
      <alignment horizontal="center" vertical="center" wrapText="1"/>
    </xf>
    <xf numFmtId="0" fontId="0" fillId="0" borderId="34" xfId="0" applyBorder="1" applyAlignment="1" applyProtection="1">
      <alignment horizontal="center"/>
    </xf>
    <xf numFmtId="0" fontId="0" fillId="0" borderId="39" xfId="0" applyBorder="1" applyAlignment="1" applyProtection="1">
      <alignment horizontal="center"/>
    </xf>
    <xf numFmtId="0" fontId="22" fillId="0" borderId="53" xfId="0" applyFont="1" applyBorder="1" applyAlignment="1" applyProtection="1">
      <alignment horizontal="left" vertical="center" wrapText="1"/>
    </xf>
    <xf numFmtId="0" fontId="22" fillId="0" borderId="52" xfId="0" applyFont="1" applyBorder="1" applyAlignment="1" applyProtection="1">
      <alignment horizontal="center" vertical="center" wrapText="1"/>
    </xf>
    <xf numFmtId="15" fontId="22" fillId="0" borderId="54" xfId="0" applyNumberFormat="1" applyFont="1" applyBorder="1" applyAlignment="1" applyProtection="1">
      <alignment horizontal="center" vertical="center" wrapText="1"/>
    </xf>
    <xf numFmtId="0" fontId="22" fillId="0" borderId="54" xfId="0" applyFont="1" applyBorder="1" applyAlignment="1" applyProtection="1">
      <alignment horizontal="center" vertical="center" wrapText="1"/>
    </xf>
    <xf numFmtId="0" fontId="0" fillId="0" borderId="60" xfId="0" applyBorder="1"/>
    <xf numFmtId="0" fontId="17" fillId="0" borderId="0" xfId="0" applyFont="1"/>
    <xf numFmtId="0" fontId="25" fillId="9" borderId="65" xfId="0" applyFont="1" applyFill="1" applyBorder="1" applyAlignment="1" applyProtection="1">
      <alignment vertical="center" wrapText="1"/>
    </xf>
    <xf numFmtId="0" fontId="25" fillId="9" borderId="8" xfId="0" applyFont="1" applyFill="1" applyBorder="1" applyAlignment="1" applyProtection="1">
      <alignment vertical="center" wrapText="1"/>
    </xf>
    <xf numFmtId="0" fontId="25" fillId="9" borderId="10" xfId="0" applyFont="1" applyFill="1" applyBorder="1" applyAlignment="1" applyProtection="1">
      <alignment vertical="center" wrapText="1"/>
    </xf>
    <xf numFmtId="0" fontId="22" fillId="0" borderId="66" xfId="0" applyFont="1" applyBorder="1" applyAlignment="1" applyProtection="1">
      <alignment horizontal="center" vertical="center" wrapText="1"/>
    </xf>
    <xf numFmtId="15" fontId="22" fillId="0" borderId="66" xfId="0" applyNumberFormat="1" applyFont="1" applyBorder="1" applyAlignment="1" applyProtection="1">
      <alignment horizontal="center" vertical="center" wrapText="1"/>
    </xf>
    <xf numFmtId="0" fontId="25" fillId="9" borderId="32" xfId="0" applyFont="1" applyFill="1" applyBorder="1" applyAlignment="1" applyProtection="1">
      <alignment vertical="center" wrapText="1"/>
    </xf>
    <xf numFmtId="0" fontId="25" fillId="10" borderId="13" xfId="0" applyFont="1" applyFill="1" applyBorder="1" applyAlignment="1" applyProtection="1">
      <alignment horizontal="center" vertical="center" wrapText="1"/>
    </xf>
    <xf numFmtId="0" fontId="25" fillId="10" borderId="19" xfId="0" applyFont="1" applyFill="1" applyBorder="1" applyAlignment="1" applyProtection="1">
      <alignment vertical="center" wrapText="1"/>
    </xf>
    <xf numFmtId="0" fontId="22" fillId="10" borderId="19" xfId="0" applyFont="1" applyFill="1" applyBorder="1" applyAlignment="1" applyProtection="1">
      <alignment horizontal="left" vertical="center" wrapText="1"/>
    </xf>
    <xf numFmtId="0" fontId="22" fillId="10" borderId="22" xfId="0" applyFont="1" applyFill="1" applyBorder="1" applyAlignment="1" applyProtection="1">
      <alignment horizontal="left" vertical="center" wrapText="1"/>
    </xf>
    <xf numFmtId="0" fontId="22" fillId="0" borderId="54" xfId="0" applyFont="1" applyBorder="1" applyAlignment="1" applyProtection="1">
      <alignment horizontal="left" vertical="center" wrapText="1"/>
    </xf>
    <xf numFmtId="0" fontId="22" fillId="4" borderId="53" xfId="0" applyNumberFormat="1" applyFont="1" applyFill="1" applyBorder="1" applyAlignment="1" applyProtection="1">
      <alignment horizontal="left" vertical="center" wrapText="1"/>
    </xf>
    <xf numFmtId="0" fontId="25" fillId="9" borderId="58" xfId="0" applyFont="1" applyFill="1" applyBorder="1" applyAlignment="1" applyProtection="1">
      <alignment horizontal="center" vertical="center" wrapText="1"/>
    </xf>
    <xf numFmtId="0" fontId="0" fillId="0" borderId="44" xfId="0" applyBorder="1" applyAlignment="1" applyProtection="1">
      <alignment wrapText="1"/>
    </xf>
    <xf numFmtId="0" fontId="0" fillId="0" borderId="45" xfId="0" applyBorder="1" applyAlignment="1" applyProtection="1">
      <alignment wrapText="1"/>
    </xf>
    <xf numFmtId="0" fontId="0" fillId="0" borderId="55" xfId="0" applyBorder="1" applyAlignment="1" applyProtection="1">
      <alignment wrapText="1"/>
    </xf>
    <xf numFmtId="0" fontId="0" fillId="0" borderId="66" xfId="0" applyBorder="1" applyAlignment="1" applyProtection="1">
      <alignment wrapText="1"/>
    </xf>
    <xf numFmtId="0" fontId="0" fillId="0" borderId="53" xfId="0" applyBorder="1" applyAlignment="1" applyProtection="1">
      <alignment wrapText="1"/>
    </xf>
    <xf numFmtId="0" fontId="0" fillId="0" borderId="64" xfId="0" applyBorder="1" applyAlignment="1" applyProtection="1">
      <alignment wrapText="1"/>
    </xf>
    <xf numFmtId="0" fontId="0" fillId="0" borderId="54" xfId="0" applyBorder="1" applyAlignment="1" applyProtection="1">
      <alignment wrapText="1"/>
    </xf>
    <xf numFmtId="0" fontId="0" fillId="0" borderId="57" xfId="0" applyBorder="1" applyAlignment="1" applyProtection="1">
      <alignment wrapText="1"/>
    </xf>
    <xf numFmtId="0" fontId="0" fillId="0" borderId="0" xfId="0" applyAlignment="1">
      <alignment wrapText="1"/>
    </xf>
    <xf numFmtId="0" fontId="0" fillId="0" borderId="56" xfId="0" applyBorder="1" applyAlignment="1" applyProtection="1">
      <alignment wrapText="1"/>
    </xf>
    <xf numFmtId="15" fontId="25" fillId="9" borderId="41" xfId="0" applyNumberFormat="1" applyFont="1" applyFill="1" applyBorder="1" applyAlignment="1" applyProtection="1">
      <alignment vertical="center"/>
    </xf>
    <xf numFmtId="15" fontId="25" fillId="9" borderId="42" xfId="0" applyNumberFormat="1" applyFont="1" applyFill="1" applyBorder="1" applyAlignment="1" applyProtection="1">
      <alignment vertical="center"/>
    </xf>
    <xf numFmtId="0" fontId="25" fillId="6" borderId="44" xfId="0" applyNumberFormat="1" applyFont="1" applyFill="1" applyBorder="1" applyAlignment="1" applyProtection="1">
      <alignment vertical="center" wrapText="1"/>
    </xf>
    <xf numFmtId="15" fontId="25" fillId="9" borderId="40" xfId="0" applyNumberFormat="1" applyFont="1" applyFill="1" applyBorder="1" applyAlignment="1" applyProtection="1">
      <alignment vertical="center"/>
    </xf>
    <xf numFmtId="0" fontId="25" fillId="6" borderId="44" xfId="0" quotePrefix="1" applyNumberFormat="1" applyFont="1" applyFill="1" applyBorder="1" applyAlignment="1" applyProtection="1">
      <alignment vertical="center" wrapText="1"/>
    </xf>
    <xf numFmtId="0" fontId="25" fillId="6" borderId="45" xfId="0" applyNumberFormat="1" applyFont="1" applyFill="1" applyBorder="1" applyAlignment="1" applyProtection="1">
      <alignment vertical="center" wrapText="1"/>
    </xf>
    <xf numFmtId="0" fontId="25" fillId="6" borderId="43" xfId="0" applyNumberFormat="1" applyFont="1" applyFill="1" applyBorder="1" applyAlignment="1" applyProtection="1">
      <alignment vertical="center" wrapText="1"/>
    </xf>
    <xf numFmtId="0" fontId="0" fillId="0" borderId="52" xfId="0" applyBorder="1" applyAlignment="1" applyProtection="1">
      <alignment wrapText="1"/>
    </xf>
    <xf numFmtId="0" fontId="25" fillId="9" borderId="48" xfId="0" applyFont="1" applyFill="1" applyBorder="1" applyAlignment="1" applyProtection="1">
      <alignment horizontal="center" vertical="center" wrapText="1"/>
    </xf>
    <xf numFmtId="0" fontId="25" fillId="9" borderId="49" xfId="0"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0" fontId="0" fillId="8" borderId="16" xfId="0" quotePrefix="1" applyFont="1" applyFill="1" applyBorder="1" applyAlignment="1" applyProtection="1">
      <alignment horizontal="center" vertical="center" wrapText="1"/>
    </xf>
    <xf numFmtId="0" fontId="0" fillId="4" borderId="0" xfId="0" applyFill="1" applyAlignment="1" applyProtection="1">
      <alignment wrapText="1"/>
    </xf>
    <xf numFmtId="1" fontId="22" fillId="8" borderId="52" xfId="0" applyNumberFormat="1" applyFont="1" applyFill="1" applyBorder="1" applyAlignment="1" applyProtection="1">
      <alignment horizontal="center" vertical="center" wrapText="1"/>
    </xf>
    <xf numFmtId="1" fontId="22" fillId="8" borderId="43" xfId="0" applyNumberFormat="1" applyFont="1" applyFill="1" applyBorder="1" applyAlignment="1" applyProtection="1">
      <alignment horizontal="center" vertical="center" wrapText="1"/>
    </xf>
    <xf numFmtId="1" fontId="22" fillId="8" borderId="47" xfId="0" applyNumberFormat="1" applyFont="1" applyFill="1" applyBorder="1" applyAlignment="1" applyProtection="1">
      <alignment horizontal="center" vertical="center" wrapText="1"/>
    </xf>
    <xf numFmtId="0" fontId="25" fillId="6" borderId="43" xfId="0" quotePrefix="1" applyNumberFormat="1" applyFont="1" applyFill="1" applyBorder="1" applyAlignment="1" applyProtection="1">
      <alignment horizontal="left" vertical="center" wrapText="1"/>
    </xf>
    <xf numFmtId="15" fontId="22" fillId="8" borderId="55" xfId="0" applyNumberFormat="1" applyFont="1" applyFill="1" applyBorder="1" applyAlignment="1" applyProtection="1">
      <alignment horizontal="center" vertical="center" wrapText="1"/>
    </xf>
    <xf numFmtId="0" fontId="19" fillId="10" borderId="13" xfId="0" applyFont="1" applyFill="1" applyBorder="1" applyAlignment="1" applyProtection="1">
      <alignment horizontal="center" vertical="center" wrapText="1"/>
    </xf>
    <xf numFmtId="0" fontId="19" fillId="9" borderId="65" xfId="0" applyFont="1" applyFill="1" applyBorder="1" applyAlignment="1" applyProtection="1">
      <alignment vertical="center" wrapText="1"/>
    </xf>
    <xf numFmtId="0" fontId="19" fillId="9" borderId="8" xfId="0" applyFont="1" applyFill="1" applyBorder="1" applyAlignment="1" applyProtection="1">
      <alignment vertical="center" wrapText="1"/>
    </xf>
    <xf numFmtId="0" fontId="19" fillId="9" borderId="10" xfId="0" applyFont="1" applyFill="1" applyBorder="1" applyAlignment="1" applyProtection="1">
      <alignment vertical="center" wrapText="1"/>
    </xf>
    <xf numFmtId="0" fontId="19" fillId="9" borderId="9" xfId="0" applyFont="1" applyFill="1" applyBorder="1" applyAlignment="1" applyProtection="1">
      <alignment vertical="center" wrapText="1"/>
    </xf>
    <xf numFmtId="0" fontId="19" fillId="10" borderId="19" xfId="0" applyFont="1" applyFill="1" applyBorder="1" applyAlignment="1" applyProtection="1">
      <alignment vertical="center" wrapText="1"/>
    </xf>
    <xf numFmtId="0" fontId="27" fillId="0" borderId="53" xfId="0" applyFont="1" applyBorder="1" applyAlignment="1" applyProtection="1">
      <alignment horizontal="left" vertical="center" wrapText="1"/>
    </xf>
    <xf numFmtId="0" fontId="27" fillId="0" borderId="52" xfId="0" applyFont="1" applyBorder="1" applyAlignment="1" applyProtection="1">
      <alignment horizontal="center" vertical="center" wrapText="1"/>
    </xf>
    <xf numFmtId="0" fontId="27" fillId="0" borderId="53" xfId="0" applyFont="1" applyBorder="1" applyAlignment="1" applyProtection="1">
      <alignment horizontal="center" vertical="center" wrapText="1"/>
    </xf>
    <xf numFmtId="15" fontId="27" fillId="0" borderId="54" xfId="0" applyNumberFormat="1" applyFont="1" applyBorder="1" applyAlignment="1" applyProtection="1">
      <alignment horizontal="center" vertical="center" wrapText="1"/>
    </xf>
    <xf numFmtId="0" fontId="27" fillId="0" borderId="54" xfId="0" applyFont="1" applyBorder="1" applyAlignment="1" applyProtection="1">
      <alignment horizontal="center" vertical="center" wrapText="1"/>
    </xf>
    <xf numFmtId="15" fontId="27" fillId="0" borderId="52" xfId="0" applyNumberFormat="1" applyFont="1" applyBorder="1" applyAlignment="1" applyProtection="1">
      <alignment horizontal="center" vertical="center" wrapText="1"/>
    </xf>
    <xf numFmtId="0" fontId="27" fillId="0" borderId="64" xfId="0" applyFont="1" applyBorder="1" applyAlignment="1" applyProtection="1">
      <alignment horizontal="center" vertical="center" wrapText="1"/>
    </xf>
    <xf numFmtId="0" fontId="27" fillId="0" borderId="54" xfId="0" applyFont="1" applyBorder="1" applyAlignment="1" applyProtection="1">
      <alignment horizontal="left" vertical="center" wrapText="1"/>
    </xf>
    <xf numFmtId="0" fontId="27" fillId="10" borderId="19" xfId="0" applyFont="1" applyFill="1" applyBorder="1" applyAlignment="1" applyProtection="1">
      <alignment horizontal="left" vertical="center" wrapText="1"/>
    </xf>
    <xf numFmtId="0" fontId="27" fillId="0" borderId="60" xfId="0" applyFont="1" applyBorder="1"/>
    <xf numFmtId="0" fontId="27" fillId="0" borderId="43" xfId="0" applyFont="1" applyBorder="1" applyAlignment="1" applyProtection="1">
      <alignment horizontal="center" vertical="center" wrapText="1"/>
    </xf>
    <xf numFmtId="0" fontId="27" fillId="0" borderId="44" xfId="0" applyFont="1" applyBorder="1" applyAlignment="1" applyProtection="1">
      <alignment horizontal="center" vertical="center" wrapText="1"/>
    </xf>
    <xf numFmtId="15" fontId="27" fillId="0" borderId="45" xfId="0" applyNumberFormat="1" applyFont="1" applyBorder="1" applyAlignment="1" applyProtection="1">
      <alignment horizontal="center" vertical="center" wrapText="1"/>
    </xf>
    <xf numFmtId="0" fontId="27" fillId="0" borderId="45" xfId="0" applyFont="1" applyBorder="1" applyAlignment="1" applyProtection="1">
      <alignment horizontal="center" vertical="center" wrapText="1"/>
    </xf>
    <xf numFmtId="15" fontId="27" fillId="0" borderId="43" xfId="0" applyNumberFormat="1" applyFont="1" applyBorder="1" applyAlignment="1" applyProtection="1">
      <alignment horizontal="center" vertical="center" wrapText="1"/>
    </xf>
    <xf numFmtId="0" fontId="27" fillId="0" borderId="56" xfId="0" applyFont="1" applyBorder="1" applyAlignment="1" applyProtection="1">
      <alignment horizontal="center" vertical="center" wrapText="1"/>
    </xf>
    <xf numFmtId="0" fontId="27" fillId="0" borderId="44" xfId="0" applyFont="1" applyBorder="1" applyAlignment="1" applyProtection="1">
      <alignment horizontal="left" vertical="center" wrapText="1"/>
    </xf>
    <xf numFmtId="0" fontId="27" fillId="0" borderId="45" xfId="0" applyFont="1" applyBorder="1" applyAlignment="1" applyProtection="1">
      <alignment horizontal="left" vertical="center" wrapText="1"/>
    </xf>
    <xf numFmtId="0" fontId="27" fillId="0" borderId="47" xfId="0" applyFont="1" applyBorder="1" applyAlignment="1" applyProtection="1">
      <alignment horizontal="center" vertical="center" wrapText="1"/>
    </xf>
    <xf numFmtId="0" fontId="27" fillId="0" borderId="48" xfId="0" applyFont="1" applyBorder="1" applyAlignment="1" applyProtection="1">
      <alignment horizontal="center" vertical="center" wrapText="1"/>
    </xf>
    <xf numFmtId="15" fontId="27" fillId="0" borderId="49" xfId="0" applyNumberFormat="1" applyFont="1" applyBorder="1" applyAlignment="1" applyProtection="1">
      <alignment horizontal="center" vertical="center" wrapText="1"/>
    </xf>
    <xf numFmtId="0" fontId="27" fillId="0" borderId="49" xfId="0" applyFont="1" applyBorder="1" applyAlignment="1" applyProtection="1">
      <alignment horizontal="center" vertical="center" wrapText="1"/>
    </xf>
    <xf numFmtId="0" fontId="27" fillId="0" borderId="59" xfId="0" applyFont="1" applyBorder="1" applyAlignment="1" applyProtection="1">
      <alignment horizontal="center" vertical="center" wrapText="1"/>
    </xf>
    <xf numFmtId="0" fontId="27" fillId="0" borderId="48" xfId="0" applyFont="1" applyBorder="1" applyAlignment="1" applyProtection="1">
      <alignment horizontal="left" vertical="center" wrapText="1"/>
    </xf>
    <xf numFmtId="0" fontId="27" fillId="0" borderId="49" xfId="0" applyFont="1" applyBorder="1" applyAlignment="1" applyProtection="1">
      <alignment horizontal="left" vertical="center" wrapText="1"/>
    </xf>
    <xf numFmtId="0" fontId="27" fillId="10" borderId="22" xfId="0" applyFont="1" applyFill="1" applyBorder="1" applyAlignment="1" applyProtection="1">
      <alignment horizontal="left" vertical="center" wrapText="1"/>
    </xf>
    <xf numFmtId="0" fontId="22" fillId="8" borderId="53" xfId="0" applyFont="1" applyFill="1" applyBorder="1" applyAlignment="1" applyProtection="1">
      <alignment horizontal="left" vertical="center" wrapText="1"/>
    </xf>
    <xf numFmtId="0" fontId="22" fillId="8" borderId="43" xfId="0" applyFont="1" applyFill="1" applyBorder="1" applyAlignment="1" applyProtection="1">
      <alignment horizontal="center" vertical="center" wrapText="1"/>
    </xf>
    <xf numFmtId="0" fontId="22" fillId="8" borderId="44" xfId="0" applyFont="1" applyFill="1" applyBorder="1" applyAlignment="1" applyProtection="1">
      <alignment horizontal="center" vertical="center" wrapText="1"/>
    </xf>
    <xf numFmtId="0" fontId="22" fillId="8" borderId="45" xfId="0" applyFont="1" applyFill="1" applyBorder="1" applyAlignment="1" applyProtection="1">
      <alignment horizontal="center" vertical="center" wrapText="1"/>
    </xf>
    <xf numFmtId="0" fontId="22" fillId="8" borderId="55" xfId="0" applyFont="1" applyFill="1" applyBorder="1" applyAlignment="1" applyProtection="1">
      <alignment horizontal="center" vertical="center" wrapText="1"/>
    </xf>
    <xf numFmtId="15" fontId="22" fillId="8" borderId="45" xfId="0" applyNumberFormat="1" applyFont="1" applyFill="1" applyBorder="1" applyAlignment="1" applyProtection="1">
      <alignment horizontal="center" vertical="center" wrapText="1"/>
    </xf>
    <xf numFmtId="0" fontId="22" fillId="8" borderId="45" xfId="0" applyFont="1" applyFill="1" applyBorder="1" applyAlignment="1" applyProtection="1">
      <alignment horizontal="left" vertical="center" wrapText="1"/>
    </xf>
    <xf numFmtId="0" fontId="0" fillId="8" borderId="60" xfId="0" applyFill="1" applyBorder="1"/>
    <xf numFmtId="1" fontId="27" fillId="8" borderId="52" xfId="0" applyNumberFormat="1" applyFont="1" applyFill="1" applyBorder="1" applyAlignment="1" applyProtection="1">
      <alignment horizontal="center" vertical="center" wrapText="1"/>
    </xf>
    <xf numFmtId="1" fontId="27" fillId="8" borderId="43" xfId="0" applyNumberFormat="1" applyFont="1" applyFill="1" applyBorder="1" applyAlignment="1" applyProtection="1">
      <alignment horizontal="center" vertical="center" wrapText="1"/>
    </xf>
    <xf numFmtId="0" fontId="27" fillId="8" borderId="53" xfId="0" applyFont="1" applyFill="1" applyBorder="1" applyAlignment="1" applyProtection="1">
      <alignment horizontal="left" vertical="center" wrapText="1"/>
    </xf>
    <xf numFmtId="0" fontId="27" fillId="8" borderId="43" xfId="0" applyFont="1" applyFill="1" applyBorder="1" applyAlignment="1" applyProtection="1">
      <alignment horizontal="center" vertical="center" wrapText="1"/>
    </xf>
    <xf numFmtId="0" fontId="27" fillId="8" borderId="44" xfId="0" applyFont="1" applyFill="1" applyBorder="1" applyAlignment="1" applyProtection="1">
      <alignment horizontal="center" vertical="center" wrapText="1"/>
    </xf>
    <xf numFmtId="15" fontId="27" fillId="8" borderId="45" xfId="0" applyNumberFormat="1" applyFont="1" applyFill="1" applyBorder="1" applyAlignment="1" applyProtection="1">
      <alignment horizontal="center" vertical="center" wrapText="1"/>
    </xf>
    <xf numFmtId="0" fontId="27" fillId="8" borderId="45" xfId="0" applyFont="1" applyFill="1" applyBorder="1" applyAlignment="1" applyProtection="1">
      <alignment horizontal="center" vertical="center" wrapText="1"/>
    </xf>
    <xf numFmtId="15" fontId="27" fillId="8" borderId="43" xfId="0" applyNumberFormat="1" applyFont="1" applyFill="1" applyBorder="1" applyAlignment="1" applyProtection="1">
      <alignment horizontal="center" vertical="center" wrapText="1"/>
    </xf>
    <xf numFmtId="0" fontId="27" fillId="8" borderId="56" xfId="0" applyFont="1" applyFill="1" applyBorder="1" applyAlignment="1" applyProtection="1">
      <alignment horizontal="center" vertical="center" wrapText="1"/>
    </xf>
    <xf numFmtId="0" fontId="27" fillId="8" borderId="44" xfId="0" applyFont="1" applyFill="1" applyBorder="1" applyAlignment="1" applyProtection="1">
      <alignment horizontal="left" vertical="center" wrapText="1"/>
    </xf>
    <xf numFmtId="0" fontId="27" fillId="8" borderId="45" xfId="0" applyFont="1" applyFill="1" applyBorder="1" applyAlignment="1" applyProtection="1">
      <alignment horizontal="left" vertical="center" wrapText="1"/>
    </xf>
    <xf numFmtId="0" fontId="27" fillId="8" borderId="60" xfId="0" applyFont="1" applyFill="1" applyBorder="1"/>
    <xf numFmtId="0" fontId="22" fillId="8" borderId="53" xfId="0" applyNumberFormat="1" applyFont="1" applyFill="1" applyBorder="1" applyAlignment="1" applyProtection="1">
      <alignment horizontal="left" vertical="center" wrapText="1"/>
    </xf>
    <xf numFmtId="0" fontId="0" fillId="8" borderId="52" xfId="0" applyFill="1" applyBorder="1" applyAlignment="1" applyProtection="1">
      <alignment wrapText="1"/>
    </xf>
    <xf numFmtId="0" fontId="0" fillId="8" borderId="53" xfId="0" applyFill="1" applyBorder="1" applyAlignment="1" applyProtection="1">
      <alignment wrapText="1"/>
    </xf>
    <xf numFmtId="0" fontId="0" fillId="8" borderId="54" xfId="0" applyFill="1" applyBorder="1" applyAlignment="1" applyProtection="1">
      <alignment wrapText="1"/>
    </xf>
    <xf numFmtId="0" fontId="0" fillId="8" borderId="66" xfId="0" applyFill="1" applyBorder="1" applyAlignment="1" applyProtection="1">
      <alignment wrapText="1"/>
    </xf>
    <xf numFmtId="0" fontId="0" fillId="8" borderId="55" xfId="0" applyFill="1" applyBorder="1" applyAlignment="1" applyProtection="1">
      <alignment wrapText="1"/>
    </xf>
    <xf numFmtId="0" fontId="0" fillId="8" borderId="44" xfId="0" applyFill="1" applyBorder="1" applyAlignment="1" applyProtection="1">
      <alignment wrapText="1"/>
    </xf>
    <xf numFmtId="0" fontId="0" fillId="8" borderId="45" xfId="0" applyFill="1" applyBorder="1" applyAlignment="1" applyProtection="1">
      <alignment wrapText="1"/>
    </xf>
    <xf numFmtId="0" fontId="0" fillId="8" borderId="56" xfId="0" applyFill="1" applyBorder="1" applyAlignment="1" applyProtection="1">
      <alignment wrapText="1"/>
    </xf>
    <xf numFmtId="0" fontId="0" fillId="8" borderId="57" xfId="0" applyFill="1" applyBorder="1" applyAlignment="1" applyProtection="1">
      <alignment wrapText="1"/>
    </xf>
    <xf numFmtId="0" fontId="22" fillId="8" borderId="8" xfId="0" applyNumberFormat="1" applyFont="1" applyFill="1" applyBorder="1" applyAlignment="1" applyProtection="1">
      <alignment horizontal="left" vertical="center" wrapText="1"/>
    </xf>
    <xf numFmtId="0" fontId="0" fillId="8" borderId="65" xfId="0" applyFill="1" applyBorder="1" applyAlignment="1" applyProtection="1">
      <alignment wrapText="1"/>
    </xf>
    <xf numFmtId="0" fontId="0" fillId="8" borderId="8" xfId="0" applyFill="1" applyBorder="1" applyAlignment="1" applyProtection="1">
      <alignment wrapText="1"/>
    </xf>
    <xf numFmtId="0" fontId="0" fillId="8" borderId="10" xfId="0" applyFill="1" applyBorder="1" applyAlignment="1" applyProtection="1">
      <alignment wrapText="1"/>
    </xf>
    <xf numFmtId="0" fontId="0" fillId="8" borderId="32" xfId="0" applyFill="1" applyBorder="1" applyAlignment="1" applyProtection="1">
      <alignment wrapText="1"/>
    </xf>
    <xf numFmtId="0" fontId="0" fillId="8" borderId="58" xfId="0" applyFill="1" applyBorder="1" applyAlignment="1" applyProtection="1">
      <alignment wrapText="1"/>
    </xf>
    <xf numFmtId="0" fontId="0" fillId="8" borderId="48" xfId="0" applyFill="1" applyBorder="1" applyAlignment="1" applyProtection="1">
      <alignment wrapText="1"/>
    </xf>
    <xf numFmtId="0" fontId="0" fillId="8" borderId="49" xfId="0" applyFill="1" applyBorder="1" applyAlignment="1" applyProtection="1">
      <alignment wrapText="1"/>
    </xf>
    <xf numFmtId="0" fontId="0" fillId="8" borderId="59" xfId="0" applyFill="1" applyBorder="1" applyAlignment="1" applyProtection="1">
      <alignment wrapText="1"/>
    </xf>
    <xf numFmtId="0" fontId="0" fillId="8" borderId="22" xfId="0" applyFill="1" applyBorder="1" applyAlignment="1" applyProtection="1">
      <alignment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9" xfId="0" quotePrefix="1"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19" xfId="0" applyFont="1" applyFill="1" applyBorder="1" applyAlignment="1" applyProtection="1">
      <alignment horizontal="left" wrapText="1"/>
    </xf>
    <xf numFmtId="17" fontId="11" fillId="6" borderId="69" xfId="0" applyNumberFormat="1" applyFont="1" applyFill="1" applyBorder="1" applyAlignment="1" applyProtection="1">
      <alignment horizontal="center" vertical="center" wrapText="1"/>
    </xf>
    <xf numFmtId="0" fontId="11" fillId="6" borderId="24"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19" xfId="0" applyFont="1" applyBorder="1" applyProtection="1">
      <protection locked="0"/>
    </xf>
    <xf numFmtId="0" fontId="8" fillId="0" borderId="21" xfId="0" applyFont="1" applyBorder="1" applyProtection="1">
      <protection locked="0"/>
    </xf>
    <xf numFmtId="0" fontId="8" fillId="0" borderId="22" xfId="0" applyFont="1" applyBorder="1" applyProtection="1">
      <protection locked="0"/>
    </xf>
    <xf numFmtId="0" fontId="11" fillId="4" borderId="24"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19" xfId="0" applyFont="1" applyFill="1" applyBorder="1" applyAlignment="1" applyProtection="1">
      <alignment horizontal="center" vertical="center" wrapText="1"/>
      <protection locked="0"/>
    </xf>
    <xf numFmtId="165" fontId="0" fillId="4" borderId="19" xfId="0" applyNumberFormat="1" applyFont="1" applyFill="1" applyBorder="1" applyAlignment="1" applyProtection="1">
      <alignment horizontal="center" vertical="center" wrapText="1"/>
      <protection locked="0"/>
    </xf>
    <xf numFmtId="0" fontId="0" fillId="0" borderId="21" xfId="0" applyFont="1" applyBorder="1" applyProtection="1">
      <protection locked="0"/>
    </xf>
    <xf numFmtId="0" fontId="0" fillId="0" borderId="22" xfId="0" applyFont="1" applyBorder="1" applyProtection="1">
      <protection locked="0"/>
    </xf>
    <xf numFmtId="0" fontId="15" fillId="5" borderId="0"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3" fillId="6" borderId="24" xfId="0" applyFont="1" applyFill="1" applyBorder="1" applyAlignment="1" applyProtection="1">
      <alignment horizontal="center" vertical="center"/>
    </xf>
    <xf numFmtId="0" fontId="0" fillId="0" borderId="24" xfId="0" applyFont="1" applyBorder="1" applyProtection="1">
      <protection locked="0"/>
    </xf>
    <xf numFmtId="0" fontId="0" fillId="0" borderId="7" xfId="0" applyFont="1" applyBorder="1" applyProtection="1"/>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6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9" xfId="0" applyNumberFormat="1" applyFont="1" applyBorder="1" applyProtection="1"/>
    <xf numFmtId="17" fontId="0" fillId="0" borderId="21" xfId="0" applyNumberFormat="1" applyFont="1" applyBorder="1" applyProtection="1"/>
    <xf numFmtId="0" fontId="11" fillId="4" borderId="21" xfId="0" applyFont="1" applyFill="1" applyBorder="1" applyAlignment="1" applyProtection="1">
      <alignment vertical="center"/>
    </xf>
    <xf numFmtId="0" fontId="0" fillId="0" borderId="13" xfId="0" applyFont="1" applyFill="1" applyBorder="1" applyProtection="1"/>
    <xf numFmtId="0" fontId="0" fillId="0" borderId="19" xfId="0" applyFont="1" applyFill="1" applyBorder="1" applyProtection="1"/>
    <xf numFmtId="0" fontId="0" fillId="0" borderId="22" xfId="0" applyFont="1" applyFill="1" applyBorder="1" applyProtection="1"/>
    <xf numFmtId="0" fontId="29" fillId="0" borderId="0" xfId="0" applyFont="1" applyProtection="1"/>
    <xf numFmtId="49" fontId="0" fillId="0" borderId="7" xfId="0" applyNumberFormat="1" applyFont="1" applyBorder="1" applyAlignment="1" applyProtection="1">
      <alignment horizontal="center" vertical="center"/>
    </xf>
    <xf numFmtId="49" fontId="0" fillId="8" borderId="7" xfId="0" applyNumberFormat="1" applyFont="1" applyFill="1" applyBorder="1" applyAlignment="1" applyProtection="1">
      <alignment horizontal="center" vertical="center"/>
    </xf>
    <xf numFmtId="0" fontId="4" fillId="0" borderId="0" xfId="2" quotePrefix="1" applyFont="1" applyAlignment="1">
      <alignment horizontal="left"/>
    </xf>
    <xf numFmtId="0" fontId="11" fillId="6" borderId="4" xfId="0" quotePrefix="1" applyFont="1" applyFill="1" applyBorder="1" applyAlignment="1" applyProtection="1">
      <alignment horizontal="center" vertical="center"/>
    </xf>
    <xf numFmtId="0" fontId="2" fillId="8" borderId="3" xfId="1" quotePrefix="1" applyFont="1" applyFill="1" applyBorder="1" applyAlignment="1" applyProtection="1">
      <alignment horizontal="center" vertical="center"/>
    </xf>
    <xf numFmtId="0" fontId="2" fillId="8" borderId="11" xfId="1" quotePrefix="1" applyFont="1" applyFill="1" applyBorder="1" applyAlignment="1" applyProtection="1">
      <alignment horizontal="center" vertical="center"/>
    </xf>
    <xf numFmtId="0" fontId="2" fillId="8" borderId="2" xfId="1" quotePrefix="1" applyFont="1" applyFill="1" applyBorder="1" applyAlignment="1" applyProtection="1">
      <alignment horizontal="center" vertical="center"/>
    </xf>
    <xf numFmtId="0" fontId="11" fillId="6" borderId="18" xfId="0" quotePrefix="1" applyFont="1" applyFill="1" applyBorder="1" applyAlignment="1" applyProtection="1">
      <alignment horizontal="left" vertical="center" wrapText="1"/>
    </xf>
    <xf numFmtId="17" fontId="11" fillId="6" borderId="7" xfId="0" quotePrefix="1" applyNumberFormat="1" applyFont="1" applyFill="1" applyBorder="1" applyAlignment="1" applyProtection="1">
      <alignment horizontal="center" vertical="center" wrapText="1"/>
    </xf>
    <xf numFmtId="0" fontId="12" fillId="8" borderId="11" xfId="1" quotePrefix="1" applyFont="1" applyFill="1" applyBorder="1" applyAlignment="1" applyProtection="1">
      <alignment horizontal="center" vertical="center"/>
    </xf>
    <xf numFmtId="0" fontId="12" fillId="8" borderId="11" xfId="1" quotePrefix="1" applyFont="1" applyFill="1" applyBorder="1" applyAlignment="1" applyProtection="1">
      <alignment horizontal="center" vertical="center" wrapText="1"/>
    </xf>
    <xf numFmtId="0" fontId="2" fillId="8" borderId="11" xfId="1" quotePrefix="1" applyFont="1" applyFill="1" applyBorder="1" applyAlignment="1" applyProtection="1">
      <alignment horizontal="center" vertical="center" wrapText="1"/>
    </xf>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6" fillId="0" borderId="0" xfId="0" applyFont="1" applyBorder="1" applyProtection="1"/>
    <xf numFmtId="0" fontId="2" fillId="8" borderId="2" xfId="1" quotePrefix="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9" fillId="0" borderId="13" xfId="0" applyFont="1" applyBorder="1" applyProtection="1"/>
    <xf numFmtId="15" fontId="6" fillId="0" borderId="0" xfId="0" applyNumberFormat="1" applyFont="1" applyFill="1" applyBorder="1" applyAlignment="1" applyProtection="1">
      <alignment horizontal="center" vertical="center" wrapText="1"/>
    </xf>
    <xf numFmtId="0" fontId="13" fillId="6" borderId="4" xfId="0" quotePrefix="1" applyFont="1" applyFill="1" applyBorder="1" applyAlignment="1" applyProtection="1">
      <alignment horizontal="center" vertical="center"/>
    </xf>
    <xf numFmtId="11" fontId="0" fillId="0" borderId="0" xfId="0" applyNumberFormat="1"/>
    <xf numFmtId="0" fontId="13" fillId="6" borderId="4" xfId="0" applyFont="1" applyFill="1" applyBorder="1" applyAlignment="1" applyProtection="1">
      <alignment horizontal="center" vertical="center" wrapText="1"/>
    </xf>
    <xf numFmtId="17" fontId="13" fillId="6" borderId="69" xfId="0" applyNumberFormat="1"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0" fontId="0" fillId="0" borderId="0" xfId="0" applyFont="1" applyAlignment="1" applyProtection="1">
      <alignment horizontal="left"/>
      <protection locked="0"/>
    </xf>
    <xf numFmtId="0" fontId="0" fillId="0" borderId="24" xfId="0" applyFont="1" applyBorder="1" applyAlignment="1" applyProtection="1">
      <alignment horizontal="left"/>
      <protection locked="0"/>
    </xf>
    <xf numFmtId="0" fontId="0" fillId="0" borderId="21" xfId="0" applyFont="1" applyBorder="1" applyAlignment="1" applyProtection="1">
      <alignment horizontal="center" vertical="center"/>
      <protection locked="0"/>
    </xf>
    <xf numFmtId="15" fontId="6" fillId="0" borderId="0" xfId="0" applyNumberFormat="1"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30" fillId="0" borderId="24" xfId="0" applyFont="1" applyFill="1" applyBorder="1" applyAlignment="1" applyProtection="1">
      <alignment horizontal="center" vertical="center"/>
    </xf>
    <xf numFmtId="0" fontId="0" fillId="8" borderId="53" xfId="0" applyFont="1" applyFill="1" applyBorder="1" applyProtection="1"/>
    <xf numFmtId="0" fontId="0" fillId="0" borderId="53" xfId="0" applyFont="1" applyBorder="1" applyProtection="1"/>
    <xf numFmtId="0" fontId="15" fillId="6" borderId="0" xfId="0" quotePrefix="1" applyFont="1" applyFill="1" applyBorder="1" applyAlignment="1" applyProtection="1"/>
    <xf numFmtId="0" fontId="0" fillId="0" borderId="7" xfId="0" applyNumberFormat="1" applyFont="1" applyBorder="1" applyAlignment="1" applyProtection="1">
      <alignment horizontal="center" vertical="center"/>
    </xf>
    <xf numFmtId="0" fontId="0" fillId="0" borderId="7" xfId="0" applyNumberFormat="1" applyFont="1" applyBorder="1" applyAlignment="1" applyProtection="1">
      <alignment horizontal="left" vertical="center"/>
      <protection locked="0"/>
    </xf>
    <xf numFmtId="0" fontId="6" fillId="0" borderId="19" xfId="0" applyFont="1" applyBorder="1" applyProtection="1"/>
    <xf numFmtId="0" fontId="35" fillId="0" borderId="24" xfId="0" quotePrefix="1" applyFont="1" applyFill="1" applyBorder="1" applyAlignment="1" applyProtection="1">
      <alignment horizontal="center" vertical="center" wrapText="1"/>
    </xf>
    <xf numFmtId="0" fontId="34" fillId="0" borderId="19" xfId="0" applyFont="1" applyBorder="1" applyProtection="1"/>
    <xf numFmtId="0" fontId="34" fillId="0" borderId="0" xfId="0" applyFont="1" applyFill="1" applyBorder="1" applyAlignment="1" applyProtection="1">
      <alignment horizontal="left" vertical="center" wrapText="1"/>
    </xf>
    <xf numFmtId="0" fontId="0" fillId="0" borderId="0" xfId="0" applyNumberFormat="1" applyFont="1" applyBorder="1" applyAlignment="1" applyProtection="1">
      <alignment horizontal="left" vertical="center"/>
    </xf>
    <xf numFmtId="15" fontId="0" fillId="4" borderId="17" xfId="0" applyNumberFormat="1" applyFont="1" applyFill="1" applyBorder="1" applyAlignment="1" applyProtection="1">
      <alignment horizontal="center" vertical="center"/>
      <protection locked="0"/>
    </xf>
    <xf numFmtId="0" fontId="6" fillId="0" borderId="0" xfId="0" applyFont="1" applyBorder="1" applyAlignment="1" applyProtection="1">
      <alignment wrapText="1"/>
    </xf>
    <xf numFmtId="17"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7" fontId="6" fillId="0" borderId="0" xfId="0" applyNumberFormat="1" applyFont="1" applyBorder="1" applyProtection="1"/>
    <xf numFmtId="0" fontId="29" fillId="0" borderId="19" xfId="0" applyFont="1" applyBorder="1" applyProtection="1"/>
    <xf numFmtId="0" fontId="0" fillId="0" borderId="0" xfId="0" applyFont="1" applyFill="1" applyAlignment="1" applyProtection="1">
      <alignment horizontal="center" wrapText="1"/>
    </xf>
    <xf numFmtId="0" fontId="0" fillId="0" borderId="0" xfId="0" applyFont="1" applyFill="1" applyAlignment="1" applyProtection="1">
      <alignment horizontal="center" vertic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29" fillId="0" borderId="0" xfId="0" applyNumberFormat="1" applyFont="1" applyProtection="1"/>
    <xf numFmtId="49" fontId="3" fillId="0" borderId="0" xfId="2" applyNumberFormat="1"/>
    <xf numFmtId="169" fontId="6" fillId="0" borderId="0" xfId="0" applyNumberFormat="1" applyFont="1" applyProtection="1"/>
    <xf numFmtId="17" fontId="13" fillId="6" borderId="69" xfId="0" quotePrefix="1" applyNumberFormat="1" applyFont="1" applyFill="1" applyBorder="1" applyAlignment="1" applyProtection="1">
      <alignment horizontal="left" vertical="center" wrapText="1"/>
    </xf>
    <xf numFmtId="17" fontId="13" fillId="6" borderId="69" xfId="0" quotePrefix="1" applyNumberFormat="1" applyFont="1" applyFill="1" applyBorder="1" applyAlignment="1" applyProtection="1">
      <alignment horizontal="center" vertical="center" wrapText="1"/>
    </xf>
    <xf numFmtId="17" fontId="31" fillId="6" borderId="69" xfId="0" applyNumberFormat="1" applyFont="1" applyFill="1" applyBorder="1" applyAlignment="1" applyProtection="1">
      <alignment horizontal="center" vertical="center" wrapText="1"/>
    </xf>
    <xf numFmtId="0" fontId="13" fillId="6" borderId="69" xfId="0" quotePrefix="1" applyFont="1" applyFill="1" applyBorder="1" applyAlignment="1" applyProtection="1">
      <alignment horizontal="center" vertical="center" wrapText="1"/>
    </xf>
    <xf numFmtId="0" fontId="33" fillId="4" borderId="69" xfId="0" applyFont="1" applyFill="1" applyBorder="1" applyProtection="1"/>
    <xf numFmtId="0" fontId="33" fillId="4" borderId="69" xfId="0" applyFont="1" applyFill="1" applyBorder="1" applyAlignment="1" applyProtection="1">
      <alignment vertical="center" wrapText="1"/>
    </xf>
    <xf numFmtId="0" fontId="33" fillId="4" borderId="69" xfId="0" quotePrefix="1" applyFont="1" applyFill="1" applyBorder="1" applyAlignment="1" applyProtection="1">
      <alignment horizontal="left" vertical="center" wrapText="1"/>
    </xf>
    <xf numFmtId="17" fontId="14" fillId="0" borderId="69" xfId="0" quotePrefix="1" applyNumberFormat="1"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wrapText="1"/>
    </xf>
    <xf numFmtId="0" fontId="0" fillId="4" borderId="69" xfId="0"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center" vertical="center" wrapText="1"/>
      <protection locked="0"/>
    </xf>
    <xf numFmtId="0" fontId="0" fillId="7" borderId="69" xfId="0" applyFont="1" applyFill="1" applyBorder="1" applyAlignment="1" applyProtection="1">
      <alignment horizontal="center" vertical="center" wrapText="1"/>
    </xf>
    <xf numFmtId="0" fontId="0" fillId="0" borderId="69" xfId="0"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wrapText="1"/>
    </xf>
    <xf numFmtId="0" fontId="5" fillId="4" borderId="69" xfId="0" quotePrefix="1" applyFont="1" applyFill="1" applyBorder="1" applyAlignment="1" applyProtection="1">
      <alignment horizontal="center" vertical="center" wrapText="1"/>
      <protection locked="0"/>
    </xf>
    <xf numFmtId="0" fontId="18" fillId="4" borderId="69" xfId="0" applyFont="1" applyFill="1" applyBorder="1" applyProtection="1"/>
    <xf numFmtId="49" fontId="5" fillId="4" borderId="69" xfId="0" quotePrefix="1" applyNumberFormat="1" applyFont="1" applyFill="1" applyBorder="1" applyAlignment="1" applyProtection="1">
      <alignment horizontal="left" vertical="center" wrapText="1"/>
      <protection locked="0"/>
    </xf>
    <xf numFmtId="49" fontId="33" fillId="4" borderId="69" xfId="0" applyNumberFormat="1" applyFont="1" applyFill="1" applyBorder="1" applyAlignment="1" applyProtection="1">
      <alignment vertical="center" wrapText="1"/>
    </xf>
    <xf numFmtId="49" fontId="5" fillId="4" borderId="69" xfId="0" quotePrefix="1" applyNumberFormat="1" applyFont="1" applyFill="1" applyBorder="1" applyAlignment="1" applyProtection="1">
      <alignment horizontal="center" vertical="center" wrapText="1"/>
      <protection locked="0"/>
    </xf>
    <xf numFmtId="0" fontId="6" fillId="0" borderId="69" xfId="0" quotePrefix="1" applyFont="1" applyFill="1" applyBorder="1" applyAlignment="1" applyProtection="1">
      <alignment horizontal="center" vertical="center" wrapText="1"/>
      <protection locked="0"/>
    </xf>
    <xf numFmtId="0" fontId="11" fillId="6" borderId="69" xfId="0" quotePrefix="1"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wrapText="1"/>
    </xf>
    <xf numFmtId="0" fontId="11" fillId="4" borderId="69" xfId="0" quotePrefix="1" applyFont="1" applyFill="1" applyBorder="1" applyAlignment="1" applyProtection="1">
      <alignment horizontal="center" vertical="center" wrapText="1"/>
    </xf>
    <xf numFmtId="0" fontId="14" fillId="4" borderId="69" xfId="0" applyFont="1" applyFill="1" applyBorder="1" applyAlignment="1" applyProtection="1">
      <alignment horizontal="center" vertical="center" wrapText="1"/>
    </xf>
    <xf numFmtId="0" fontId="14" fillId="0" borderId="69" xfId="0" applyFont="1" applyFill="1" applyBorder="1" applyAlignment="1" applyProtection="1">
      <alignment horizontal="center" vertical="center" wrapText="1"/>
    </xf>
    <xf numFmtId="0" fontId="0" fillId="8" borderId="69" xfId="0" applyFont="1" applyFill="1" applyBorder="1" applyAlignment="1" applyProtection="1">
      <alignment horizontal="left" vertical="center" wrapText="1"/>
    </xf>
    <xf numFmtId="0" fontId="0" fillId="0" borderId="69" xfId="0" applyNumberFormat="1" applyFont="1" applyFill="1" applyBorder="1" applyAlignment="1" applyProtection="1">
      <alignment horizontal="center" vertical="center" wrapText="1"/>
    </xf>
    <xf numFmtId="4"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166" fontId="0" fillId="4" borderId="69" xfId="0" applyNumberFormat="1" applyFont="1" applyFill="1" applyBorder="1" applyAlignment="1" applyProtection="1">
      <alignment horizontal="center" vertical="center" wrapText="1"/>
      <protection locked="0"/>
    </xf>
    <xf numFmtId="15"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165" fontId="0" fillId="4" borderId="69" xfId="0" applyNumberFormat="1" applyFont="1" applyFill="1" applyBorder="1" applyAlignment="1" applyProtection="1">
      <alignment horizontal="center" vertical="center" wrapText="1"/>
    </xf>
    <xf numFmtId="15" fontId="6" fillId="4" borderId="69" xfId="0" applyNumberFormat="1" applyFont="1" applyFill="1" applyBorder="1" applyAlignment="1" applyProtection="1">
      <alignment horizontal="center" vertical="center" wrapText="1"/>
    </xf>
    <xf numFmtId="49" fontId="6" fillId="4" borderId="69" xfId="0" applyNumberFormat="1" applyFont="1" applyFill="1" applyBorder="1" applyAlignment="1" applyProtection="1">
      <alignment horizontal="center" vertical="center" wrapText="1"/>
    </xf>
    <xf numFmtId="165" fontId="6" fillId="4" borderId="69" xfId="0" applyNumberFormat="1" applyFont="1" applyFill="1" applyBorder="1" applyAlignment="1" applyProtection="1">
      <alignment horizontal="center" vertical="center" wrapText="1"/>
    </xf>
    <xf numFmtId="0" fontId="11" fillId="6" borderId="69" xfId="0" quotePrefix="1" applyFont="1" applyFill="1" applyBorder="1" applyAlignment="1" applyProtection="1">
      <alignment horizontal="left" vertical="center" wrapText="1"/>
    </xf>
    <xf numFmtId="0" fontId="11" fillId="0" borderId="69" xfId="0" applyFont="1" applyFill="1" applyBorder="1" applyAlignment="1" applyProtection="1">
      <alignment horizontal="center" vertical="center" wrapText="1"/>
    </xf>
    <xf numFmtId="49" fontId="0" fillId="8" borderId="69" xfId="0" applyNumberFormat="1" applyFont="1" applyFill="1" applyBorder="1" applyAlignment="1" applyProtection="1">
      <alignment horizontal="center" vertical="center"/>
    </xf>
    <xf numFmtId="49" fontId="0" fillId="8" borderId="69" xfId="0" applyNumberFormat="1" applyFont="1" applyFill="1" applyBorder="1" applyAlignment="1" applyProtection="1">
      <alignment horizontal="left" vertical="center"/>
    </xf>
    <xf numFmtId="0" fontId="0" fillId="0" borderId="69" xfId="0" quotePrefix="1" applyFont="1" applyFill="1" applyBorder="1" applyAlignment="1" applyProtection="1">
      <alignment horizontal="left" vertical="center" wrapText="1"/>
      <protection locked="0"/>
    </xf>
    <xf numFmtId="0" fontId="6" fillId="0" borderId="69" xfId="0" quotePrefix="1" applyFont="1" applyFill="1" applyBorder="1" applyAlignment="1" applyProtection="1">
      <alignment horizontal="left" vertical="center" wrapText="1"/>
    </xf>
    <xf numFmtId="0" fontId="13" fillId="6" borderId="69" xfId="0" applyFont="1" applyFill="1" applyBorder="1" applyAlignment="1" applyProtection="1">
      <alignment horizontal="center" vertical="center"/>
    </xf>
    <xf numFmtId="17" fontId="13" fillId="6" borderId="69" xfId="0" applyNumberFormat="1" applyFont="1" applyFill="1" applyBorder="1" applyAlignment="1" applyProtection="1">
      <alignment horizontal="center" vertical="center"/>
    </xf>
    <xf numFmtId="17" fontId="14" fillId="0" borderId="69" xfId="0" applyNumberFormat="1" applyFont="1" applyFill="1" applyBorder="1" applyAlignment="1" applyProtection="1">
      <alignment horizontal="center" vertical="center"/>
    </xf>
    <xf numFmtId="49" fontId="0" fillId="4" borderId="69" xfId="0" applyNumberFormat="1" applyFont="1" applyFill="1" applyBorder="1" applyAlignment="1" applyProtection="1">
      <alignment horizontal="left" vertical="center" wrapText="1"/>
      <protection locked="0"/>
    </xf>
    <xf numFmtId="0" fontId="6" fillId="0" borderId="69" xfId="0" applyFont="1" applyFill="1" applyBorder="1" applyAlignment="1" applyProtection="1">
      <alignment horizontal="left" wrapText="1"/>
    </xf>
    <xf numFmtId="0" fontId="13" fillId="6" borderId="69" xfId="0" quotePrefix="1" applyFont="1" applyFill="1" applyBorder="1" applyAlignment="1" applyProtection="1">
      <alignment horizontal="center" vertical="center"/>
    </xf>
    <xf numFmtId="0" fontId="14" fillId="0" borderId="69" xfId="0" applyFont="1" applyFill="1" applyBorder="1" applyAlignment="1" applyProtection="1">
      <alignment horizontal="center" vertical="center"/>
    </xf>
    <xf numFmtId="0" fontId="0" fillId="4" borderId="69" xfId="0" quotePrefix="1" applyFont="1" applyFill="1" applyBorder="1" applyAlignment="1" applyProtection="1">
      <alignment horizontal="left" vertical="center" wrapText="1"/>
      <protection locked="0"/>
    </xf>
    <xf numFmtId="0" fontId="6" fillId="0" borderId="69" xfId="0" quotePrefix="1" applyFont="1" applyFill="1" applyBorder="1" applyAlignment="1" applyProtection="1">
      <alignment horizontal="left" wrapText="1"/>
    </xf>
    <xf numFmtId="0" fontId="6" fillId="0" borderId="69" xfId="0" quotePrefix="1" applyFont="1" applyFill="1" applyBorder="1" applyAlignment="1" applyProtection="1">
      <alignment horizontal="center" wrapText="1"/>
    </xf>
    <xf numFmtId="0" fontId="28" fillId="6" borderId="69" xfId="0" applyFont="1" applyFill="1" applyBorder="1" applyAlignment="1" applyProtection="1">
      <alignment horizontal="center" vertical="center"/>
    </xf>
    <xf numFmtId="17" fontId="14" fillId="4" borderId="69" xfId="0" applyNumberFormat="1" applyFont="1" applyFill="1" applyBorder="1" applyAlignment="1" applyProtection="1">
      <alignment vertical="center"/>
    </xf>
    <xf numFmtId="17" fontId="30" fillId="4" borderId="69" xfId="0" applyNumberFormat="1" applyFont="1" applyFill="1" applyBorder="1" applyAlignment="1" applyProtection="1">
      <alignment vertical="center"/>
    </xf>
    <xf numFmtId="17" fontId="14" fillId="4" borderId="69" xfId="0" quotePrefix="1" applyNumberFormat="1" applyFont="1" applyFill="1" applyBorder="1" applyAlignment="1" applyProtection="1">
      <alignment horizontal="center" vertical="center" wrapText="1"/>
    </xf>
    <xf numFmtId="49" fontId="6" fillId="4" borderId="69" xfId="0" applyNumberFormat="1" applyFont="1" applyFill="1" applyBorder="1" applyAlignment="1" applyProtection="1">
      <alignment horizontal="center" vertical="center"/>
    </xf>
    <xf numFmtId="0" fontId="5" fillId="4" borderId="69" xfId="0" applyFont="1" applyFill="1" applyBorder="1" applyAlignment="1" applyProtection="1">
      <alignment horizontal="left" vertical="center" wrapText="1"/>
      <protection locked="0"/>
    </xf>
    <xf numFmtId="49" fontId="5" fillId="4" borderId="69" xfId="0" applyNumberFormat="1" applyFont="1" applyFill="1" applyBorder="1" applyAlignment="1" applyProtection="1">
      <alignment horizontal="left" vertical="center" wrapText="1"/>
      <protection locked="0"/>
    </xf>
    <xf numFmtId="0" fontId="5" fillId="4" borderId="69" xfId="0" applyFont="1" applyFill="1" applyBorder="1" applyAlignment="1" applyProtection="1">
      <alignment horizontal="left" vertical="center" wrapText="1"/>
    </xf>
    <xf numFmtId="0" fontId="6" fillId="4" borderId="69" xfId="0" applyFont="1" applyFill="1" applyBorder="1" applyProtection="1"/>
    <xf numFmtId="0" fontId="36" fillId="4" borderId="70" xfId="0" applyFont="1" applyFill="1" applyBorder="1" applyAlignment="1" applyProtection="1">
      <alignment horizontal="left" vertical="center" wrapText="1"/>
      <protection locked="0"/>
    </xf>
    <xf numFmtId="0" fontId="36" fillId="4" borderId="69" xfId="0" applyFont="1" applyFill="1" applyBorder="1" applyAlignment="1" applyProtection="1">
      <alignment horizontal="left" vertical="center" wrapText="1"/>
      <protection locked="0"/>
    </xf>
    <xf numFmtId="49" fontId="36" fillId="4" borderId="69" xfId="0" applyNumberFormat="1" applyFont="1" applyFill="1" applyBorder="1" applyAlignment="1" applyProtection="1">
      <alignment horizontal="left" vertical="center" wrapText="1"/>
      <protection locked="0"/>
    </xf>
    <xf numFmtId="0" fontId="36" fillId="4" borderId="69" xfId="0" applyFont="1" applyFill="1" applyBorder="1" applyAlignment="1" applyProtection="1">
      <alignment horizontal="left" vertical="center" wrapText="1"/>
    </xf>
    <xf numFmtId="0" fontId="37" fillId="4" borderId="69" xfId="0" applyFont="1" applyFill="1" applyBorder="1" applyProtection="1"/>
    <xf numFmtId="0" fontId="36" fillId="4" borderId="71" xfId="0" applyFont="1" applyFill="1" applyBorder="1" applyAlignment="1" applyProtection="1">
      <alignment horizontal="left" vertical="center" wrapText="1"/>
      <protection locked="0"/>
    </xf>
    <xf numFmtId="0" fontId="36" fillId="4" borderId="72" xfId="0" applyFont="1" applyFill="1" applyBorder="1" applyAlignment="1" applyProtection="1">
      <alignment horizontal="left" vertical="center" wrapText="1"/>
      <protection locked="0"/>
    </xf>
    <xf numFmtId="49" fontId="36" fillId="4" borderId="72" xfId="0" applyNumberFormat="1" applyFont="1" applyFill="1" applyBorder="1" applyAlignment="1" applyProtection="1">
      <alignment horizontal="left" vertical="center" wrapText="1"/>
      <protection locked="0"/>
    </xf>
    <xf numFmtId="0" fontId="36" fillId="4" borderId="72" xfId="0" applyFont="1" applyFill="1" applyBorder="1" applyAlignment="1" applyProtection="1">
      <alignment horizontal="left" vertical="center" wrapText="1"/>
    </xf>
    <xf numFmtId="0" fontId="37" fillId="4" borderId="72" xfId="0" applyFont="1" applyFill="1" applyBorder="1" applyProtection="1"/>
    <xf numFmtId="0" fontId="7" fillId="6" borderId="69" xfId="0" quotePrefix="1" applyFont="1" applyFill="1" applyBorder="1" applyAlignment="1" applyProtection="1">
      <alignment horizontal="center" vertical="center" wrapText="1"/>
    </xf>
    <xf numFmtId="0" fontId="7" fillId="6" borderId="69" xfId="0" applyFont="1" applyFill="1" applyBorder="1" applyAlignment="1" applyProtection="1">
      <alignment horizontal="center" vertical="center" wrapText="1"/>
    </xf>
    <xf numFmtId="0" fontId="32" fillId="0" borderId="69" xfId="0" quotePrefix="1" applyFont="1" applyFill="1" applyBorder="1" applyAlignment="1" applyProtection="1">
      <alignment horizontal="center" vertical="center" wrapText="1"/>
    </xf>
    <xf numFmtId="0" fontId="32" fillId="0" borderId="69" xfId="0" applyFont="1" applyFill="1" applyBorder="1" applyAlignment="1" applyProtection="1">
      <alignment horizontal="center" vertical="center" wrapText="1"/>
    </xf>
    <xf numFmtId="49" fontId="5" fillId="8" borderId="69" xfId="0" applyNumberFormat="1" applyFont="1" applyFill="1" applyBorder="1" applyAlignment="1" applyProtection="1">
      <alignment horizontal="center" vertical="center" wrapText="1"/>
    </xf>
    <xf numFmtId="0" fontId="0" fillId="0" borderId="69" xfId="0" applyNumberFormat="1" applyFont="1" applyFill="1" applyBorder="1" applyAlignment="1" applyProtection="1">
      <alignment horizontal="center" vertical="center" wrapText="1"/>
      <protection locked="0"/>
    </xf>
    <xf numFmtId="167" fontId="0" fillId="4" borderId="69" xfId="0" applyNumberFormat="1" applyFont="1" applyFill="1" applyBorder="1" applyAlignment="1" applyProtection="1">
      <alignment horizontal="center" vertical="center" wrapText="1"/>
      <protection locked="0"/>
    </xf>
    <xf numFmtId="165" fontId="33" fillId="0" borderId="69" xfId="0" applyNumberFormat="1" applyFont="1" applyFill="1" applyBorder="1" applyAlignment="1" applyProtection="1">
      <alignment horizontal="center" vertical="center" wrapText="1"/>
    </xf>
    <xf numFmtId="15" fontId="33" fillId="0" borderId="69" xfId="0" applyNumberFormat="1" applyFont="1" applyFill="1" applyBorder="1" applyAlignment="1" applyProtection="1">
      <alignment horizontal="center" vertical="center" wrapText="1"/>
    </xf>
    <xf numFmtId="0" fontId="33" fillId="0" borderId="69" xfId="0" applyNumberFormat="1"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xf>
    <xf numFmtId="0" fontId="6" fillId="4" borderId="69" xfId="0" quotePrefix="1" applyFont="1" applyFill="1" applyBorder="1" applyAlignment="1" applyProtection="1">
      <alignment horizontal="center" vertical="center"/>
    </xf>
    <xf numFmtId="0" fontId="0" fillId="4" borderId="69" xfId="0" applyFont="1" applyFill="1" applyBorder="1" applyAlignment="1" applyProtection="1">
      <alignment horizontal="center" vertical="center" wrapText="1"/>
      <protection locked="0"/>
    </xf>
    <xf numFmtId="0" fontId="0" fillId="4" borderId="69" xfId="0" applyFont="1" applyFill="1" applyBorder="1" applyAlignment="1" applyProtection="1">
      <alignment horizontal="center" vertical="center" wrapText="1"/>
    </xf>
    <xf numFmtId="0" fontId="6" fillId="0" borderId="69" xfId="0" applyFont="1" applyBorder="1" applyAlignment="1" applyProtection="1">
      <alignment horizontal="center" vertical="center"/>
    </xf>
    <xf numFmtId="49" fontId="6" fillId="0" borderId="69" xfId="0" applyNumberFormat="1" applyFont="1" applyBorder="1" applyAlignment="1" applyProtection="1">
      <alignment horizontal="center" vertical="center"/>
    </xf>
    <xf numFmtId="0" fontId="13" fillId="6" borderId="69" xfId="0" applyFont="1" applyFill="1" applyBorder="1" applyAlignment="1" applyProtection="1">
      <alignment horizontal="center" vertical="center" wrapText="1"/>
    </xf>
    <xf numFmtId="0" fontId="6" fillId="0" borderId="69" xfId="0" applyFont="1" applyBorder="1" applyProtection="1"/>
    <xf numFmtId="0" fontId="6" fillId="4" borderId="69" xfId="0" applyFont="1" applyFill="1" applyBorder="1" applyAlignment="1" applyProtection="1">
      <alignment wrapText="1"/>
    </xf>
    <xf numFmtId="0" fontId="6" fillId="4" borderId="69" xfId="0" quotePrefix="1" applyFont="1" applyFill="1" applyBorder="1" applyAlignment="1" applyProtection="1">
      <alignment horizontal="left" wrapText="1"/>
    </xf>
    <xf numFmtId="0" fontId="6" fillId="4" borderId="69" xfId="0" quotePrefix="1" applyFont="1" applyFill="1" applyBorder="1" applyAlignment="1" applyProtection="1">
      <alignment horizontal="center" vertical="center" wrapText="1"/>
    </xf>
    <xf numFmtId="168" fontId="0" fillId="4" borderId="69" xfId="0" applyNumberFormat="1" applyFont="1" applyFill="1" applyBorder="1" applyAlignment="1" applyProtection="1">
      <alignment horizontal="center" vertical="center" wrapText="1"/>
      <protection locked="0"/>
    </xf>
    <xf numFmtId="0" fontId="0" fillId="0" borderId="69" xfId="0" applyFont="1" applyFill="1" applyBorder="1" applyAlignment="1" applyProtection="1">
      <alignment horizontal="left" vertical="center" wrapText="1"/>
      <protection locked="0"/>
    </xf>
    <xf numFmtId="49" fontId="6" fillId="4" borderId="69" xfId="0" applyNumberFormat="1" applyFont="1" applyFill="1" applyBorder="1" applyProtection="1"/>
    <xf numFmtId="170" fontId="6" fillId="4" borderId="69" xfId="0" applyNumberFormat="1" applyFont="1" applyFill="1" applyBorder="1" applyProtection="1"/>
    <xf numFmtId="49" fontId="6" fillId="4" borderId="69" xfId="0" quotePrefix="1" applyNumberFormat="1" applyFont="1" applyFill="1" applyBorder="1" applyAlignment="1" applyProtection="1">
      <alignment horizontal="left" wrapText="1"/>
    </xf>
    <xf numFmtId="0" fontId="11" fillId="4" borderId="69" xfId="0" applyFont="1" applyFill="1" applyBorder="1" applyAlignment="1" applyProtection="1">
      <alignment horizontal="center" vertical="center" wrapText="1"/>
    </xf>
    <xf numFmtId="0" fontId="0" fillId="8" borderId="69" xfId="0" applyNumberFormat="1" applyFont="1" applyFill="1" applyBorder="1" applyAlignment="1" applyProtection="1">
      <alignment horizontal="center" vertical="center" wrapText="1"/>
    </xf>
    <xf numFmtId="171" fontId="6" fillId="4" borderId="69" xfId="0" applyNumberFormat="1" applyFont="1" applyFill="1" applyBorder="1" applyAlignment="1" applyProtection="1">
      <alignment horizontal="center" vertical="center" wrapText="1"/>
    </xf>
    <xf numFmtId="0" fontId="6" fillId="0" borderId="69" xfId="0" applyFont="1" applyFill="1" applyBorder="1" applyAlignment="1" applyProtection="1">
      <alignment horizontal="center" vertical="center" wrapText="1"/>
    </xf>
    <xf numFmtId="0" fontId="6" fillId="0" borderId="69" xfId="0" quotePrefix="1" applyFont="1" applyFill="1" applyBorder="1" applyAlignment="1" applyProtection="1">
      <alignment horizontal="center" vertical="center" wrapText="1"/>
    </xf>
    <xf numFmtId="0" fontId="0" fillId="0" borderId="69" xfId="0" applyFont="1" applyBorder="1" applyAlignment="1" applyProtection="1">
      <alignment horizontal="left" vertical="center" wrapText="1"/>
      <protection locked="0"/>
    </xf>
    <xf numFmtId="49" fontId="0" fillId="0" borderId="69" xfId="0" applyNumberFormat="1" applyFont="1" applyBorder="1" applyAlignment="1" applyProtection="1">
      <alignment horizontal="left" vertical="center" wrapText="1"/>
      <protection locked="0"/>
    </xf>
    <xf numFmtId="0" fontId="0" fillId="0" borderId="69"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5" fillId="0" borderId="69" xfId="0" applyFont="1" applyBorder="1" applyAlignment="1" applyProtection="1">
      <alignment horizontal="center" vertical="center" wrapText="1"/>
      <protection locked="0"/>
    </xf>
    <xf numFmtId="49" fontId="0" fillId="0" borderId="69" xfId="0" quotePrefix="1" applyNumberFormat="1" applyFont="1" applyBorder="1" applyAlignment="1" applyProtection="1">
      <alignment horizontal="left" vertical="center" wrapText="1"/>
      <protection locked="0"/>
    </xf>
    <xf numFmtId="0" fontId="0" fillId="0" borderId="69" xfId="0" quotePrefix="1" applyFont="1" applyBorder="1" applyAlignment="1" applyProtection="1">
      <alignment horizontal="left" vertical="center" wrapText="1"/>
      <protection locked="0"/>
    </xf>
    <xf numFmtId="49" fontId="0" fillId="0" borderId="69" xfId="0" quotePrefix="1" applyNumberFormat="1" applyFont="1" applyBorder="1" applyAlignment="1" applyProtection="1">
      <alignment horizontal="center" vertical="center" wrapText="1"/>
      <protection locked="0"/>
    </xf>
    <xf numFmtId="0" fontId="6" fillId="0" borderId="69" xfId="0" applyFont="1" applyFill="1" applyBorder="1" applyAlignment="1" applyProtection="1">
      <alignment horizontal="center" vertical="center"/>
    </xf>
    <xf numFmtId="0" fontId="6" fillId="0" borderId="69" xfId="0" applyFont="1" applyFill="1" applyBorder="1" applyAlignment="1" applyProtection="1">
      <alignment horizontal="left" vertical="center" wrapText="1"/>
    </xf>
    <xf numFmtId="49" fontId="6" fillId="0" borderId="69" xfId="0" applyNumberFormat="1" applyFont="1" applyFill="1" applyBorder="1" applyAlignment="1" applyProtection="1">
      <alignment horizontal="left" vertical="center" wrapText="1"/>
    </xf>
    <xf numFmtId="0" fontId="13" fillId="0" borderId="69" xfId="0" applyFont="1" applyFill="1" applyBorder="1" applyAlignment="1" applyProtection="1">
      <alignment horizontal="center" vertical="center" wrapText="1"/>
    </xf>
    <xf numFmtId="49" fontId="5" fillId="0" borderId="69" xfId="0" applyNumberFormat="1"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xf>
    <xf numFmtId="15" fontId="6" fillId="0" borderId="69" xfId="0" applyNumberFormat="1" applyFont="1" applyFill="1" applyBorder="1" applyAlignment="1" applyProtection="1">
      <alignment horizontal="center" vertical="center" wrapText="1"/>
    </xf>
    <xf numFmtId="0" fontId="5" fillId="0" borderId="69" xfId="0" applyFont="1" applyFill="1" applyBorder="1" applyAlignment="1" applyProtection="1">
      <alignment horizontal="center" vertical="center" wrapText="1"/>
    </xf>
    <xf numFmtId="0" fontId="14" fillId="0" borderId="69" xfId="0" quotePrefix="1" applyFont="1" applyFill="1" applyBorder="1" applyAlignment="1" applyProtection="1">
      <alignment horizontal="center" vertical="center" wrapText="1"/>
    </xf>
    <xf numFmtId="0" fontId="0" fillId="8" borderId="69" xfId="0" applyFont="1" applyFill="1" applyBorder="1" applyAlignment="1" applyProtection="1">
      <alignment horizontal="center" vertical="center" wrapText="1"/>
    </xf>
    <xf numFmtId="0" fontId="6" fillId="0" borderId="69" xfId="0" applyFont="1" applyBorder="1" applyAlignment="1" applyProtection="1">
      <alignment horizontal="center" vertical="center" wrapText="1"/>
    </xf>
    <xf numFmtId="0" fontId="6" fillId="0" borderId="69" xfId="0" applyFont="1" applyBorder="1" applyAlignment="1" applyProtection="1">
      <alignment horizontal="center" vertical="center"/>
      <protection locked="0"/>
    </xf>
    <xf numFmtId="0" fontId="6" fillId="0" borderId="69" xfId="0" applyFont="1" applyBorder="1" applyAlignment="1" applyProtection="1">
      <alignment wrapText="1"/>
    </xf>
    <xf numFmtId="0" fontId="30" fillId="0" borderId="69" xfId="0" applyFont="1" applyFill="1" applyBorder="1" applyAlignment="1" applyProtection="1">
      <alignment horizontal="center" vertical="center" wrapText="1"/>
    </xf>
    <xf numFmtId="0" fontId="29" fillId="0" borderId="69" xfId="0" applyFont="1" applyFill="1" applyBorder="1" applyAlignment="1" applyProtection="1">
      <alignment horizontal="center" vertical="center"/>
    </xf>
    <xf numFmtId="17" fontId="11" fillId="6" borderId="69" xfId="0" quotePrefix="1" applyNumberFormat="1" applyFont="1" applyFill="1" applyBorder="1" applyAlignment="1" applyProtection="1">
      <alignment horizontal="center" vertical="center" wrapText="1"/>
    </xf>
    <xf numFmtId="0" fontId="14" fillId="4" borderId="69" xfId="0" applyFont="1" applyFill="1" applyBorder="1" applyAlignment="1" applyProtection="1">
      <alignment vertical="center"/>
    </xf>
    <xf numFmtId="0" fontId="0" fillId="0" borderId="69" xfId="0" applyFont="1" applyBorder="1" applyProtection="1"/>
    <xf numFmtId="15" fontId="0" fillId="8" borderId="69" xfId="0" applyNumberFormat="1" applyFont="1" applyFill="1" applyBorder="1" applyAlignment="1" applyProtection="1">
      <alignment horizontal="center" vertical="center"/>
    </xf>
    <xf numFmtId="0" fontId="0" fillId="0" borderId="69" xfId="0" applyNumberFormat="1" applyFont="1" applyBorder="1" applyAlignment="1" applyProtection="1">
      <alignment horizontal="center" vertical="center"/>
    </xf>
    <xf numFmtId="15" fontId="0" fillId="0" borderId="69" xfId="0" applyNumberFormat="1" applyFont="1" applyFill="1" applyBorder="1" applyAlignment="1" applyProtection="1">
      <alignment horizontal="center" vertical="center"/>
      <protection locked="0"/>
    </xf>
    <xf numFmtId="0" fontId="0" fillId="0" borderId="69" xfId="0" applyNumberFormat="1" applyFont="1" applyFill="1" applyBorder="1" applyAlignment="1" applyProtection="1">
      <alignment horizontal="center" vertical="center"/>
      <protection locked="0"/>
    </xf>
    <xf numFmtId="14" fontId="6" fillId="0" borderId="69" xfId="0" applyNumberFormat="1" applyFont="1" applyBorder="1" applyProtection="1"/>
    <xf numFmtId="15" fontId="0" fillId="0" borderId="69" xfId="0" applyNumberFormat="1" applyFont="1" applyBorder="1" applyAlignment="1" applyProtection="1">
      <alignment horizontal="center" vertical="center"/>
    </xf>
    <xf numFmtId="0" fontId="3" fillId="0" borderId="69" xfId="2" applyFill="1" applyBorder="1"/>
    <xf numFmtId="49" fontId="3" fillId="0" borderId="69" xfId="2" applyNumberFormat="1" applyFill="1" applyBorder="1"/>
    <xf numFmtId="0" fontId="3" fillId="0" borderId="69" xfId="2" applyFont="1" applyFill="1" applyBorder="1"/>
    <xf numFmtId="49" fontId="3" fillId="0" borderId="69" xfId="2" quotePrefix="1" applyNumberFormat="1" applyFill="1" applyBorder="1"/>
    <xf numFmtId="0" fontId="0" fillId="0" borderId="69" xfId="0" quotePrefix="1" applyFont="1" applyFill="1" applyBorder="1" applyAlignment="1" applyProtection="1">
      <alignment horizontal="center" wrapText="1"/>
    </xf>
    <xf numFmtId="0" fontId="3" fillId="0" borderId="69" xfId="2" quotePrefix="1" applyFill="1" applyBorder="1" applyAlignment="1">
      <alignment horizontal="left"/>
    </xf>
    <xf numFmtId="0" fontId="3" fillId="0" borderId="69" xfId="2" quotePrefix="1" applyFill="1" applyBorder="1"/>
    <xf numFmtId="0" fontId="3" fillId="0" borderId="73" xfId="2" quotePrefix="1" applyFill="1" applyBorder="1" applyAlignment="1">
      <alignment horizontal="left"/>
    </xf>
    <xf numFmtId="0" fontId="3" fillId="0" borderId="73" xfId="2" applyFill="1" applyBorder="1"/>
    <xf numFmtId="49" fontId="3" fillId="0" borderId="73" xfId="2" applyNumberFormat="1" applyFill="1" applyBorder="1"/>
    <xf numFmtId="49" fontId="3" fillId="0" borderId="73" xfId="2" quotePrefix="1" applyNumberFormat="1" applyFill="1" applyBorder="1"/>
    <xf numFmtId="172" fontId="3" fillId="0" borderId="69" xfId="2" applyNumberFormat="1" applyFill="1" applyBorder="1"/>
    <xf numFmtId="170" fontId="3" fillId="0" borderId="69" xfId="2" applyNumberFormat="1" applyFill="1" applyBorder="1"/>
    <xf numFmtId="173" fontId="0" fillId="4" borderId="69" xfId="0" applyNumberFormat="1" applyFont="1" applyFill="1" applyBorder="1" applyAlignment="1" applyProtection="1">
      <alignment horizontal="center" vertical="center" wrapText="1"/>
      <protection locked="0"/>
    </xf>
    <xf numFmtId="49" fontId="0" fillId="0" borderId="69" xfId="0" applyNumberFormat="1" applyFont="1" applyFill="1" applyBorder="1" applyAlignment="1" applyProtection="1">
      <alignment horizontal="left" vertical="center" wrapText="1"/>
      <protection locked="0"/>
    </xf>
    <xf numFmtId="3" fontId="0" fillId="0" borderId="69" xfId="0" applyNumberFormat="1" applyFont="1" applyFill="1" applyBorder="1" applyAlignment="1" applyProtection="1">
      <alignment horizontal="center" vertical="center" wrapText="1"/>
      <protection locked="0"/>
    </xf>
    <xf numFmtId="49" fontId="0" fillId="4" borderId="69" xfId="0" applyNumberFormat="1" applyFill="1" applyBorder="1" applyAlignment="1" applyProtection="1">
      <alignment horizontal="left" vertical="center" wrapText="1"/>
      <protection locked="0"/>
    </xf>
    <xf numFmtId="0" fontId="0" fillId="0" borderId="0" xfId="0" applyFont="1" applyFill="1" applyAlignment="1" applyProtection="1">
      <alignment wrapText="1"/>
      <protection locked="0"/>
    </xf>
    <xf numFmtId="0" fontId="5" fillId="4" borderId="69" xfId="0" quotePrefix="1" applyNumberFormat="1" applyFont="1" applyFill="1" applyBorder="1" applyAlignment="1" applyProtection="1">
      <alignment horizontal="left" vertical="center" wrapText="1"/>
      <protection locked="0"/>
    </xf>
    <xf numFmtId="0" fontId="0" fillId="4" borderId="69" xfId="0" applyNumberFormat="1" applyFont="1" applyFill="1" applyBorder="1" applyAlignment="1" applyProtection="1">
      <alignment horizontal="left" vertical="center" wrapText="1"/>
      <protection locked="0"/>
    </xf>
    <xf numFmtId="0" fontId="0" fillId="0" borderId="69" xfId="0" applyFill="1" applyBorder="1" applyAlignment="1" applyProtection="1">
      <alignment horizontal="left" vertical="center" wrapText="1"/>
      <protection locked="0"/>
    </xf>
    <xf numFmtId="49" fontId="41" fillId="0" borderId="69" xfId="0" applyNumberFormat="1" applyFont="1" applyFill="1" applyBorder="1" applyAlignment="1" applyProtection="1">
      <alignment horizontal="left" vertical="center" wrapText="1"/>
      <protection locked="0"/>
    </xf>
    <xf numFmtId="49" fontId="0" fillId="4" borderId="69" xfId="0" quotePrefix="1" applyNumberFormat="1" applyFill="1" applyBorder="1" applyAlignment="1" applyProtection="1">
      <alignment horizontal="left" vertical="center" wrapText="1"/>
      <protection locked="0"/>
    </xf>
    <xf numFmtId="49" fontId="0" fillId="4" borderId="69" xfId="0" applyNumberFormat="1" applyFill="1" applyBorder="1" applyAlignment="1" applyProtection="1">
      <alignment horizontal="center" vertical="center" wrapText="1"/>
      <protection locked="0"/>
    </xf>
    <xf numFmtId="49" fontId="0" fillId="4" borderId="69" xfId="0" quotePrefix="1" applyNumberFormat="1" applyFont="1" applyFill="1" applyBorder="1" applyAlignment="1" applyProtection="1">
      <alignment horizontal="left" vertical="center" wrapText="1"/>
      <protection locked="0"/>
    </xf>
    <xf numFmtId="49" fontId="0" fillId="4" borderId="69" xfId="0" quotePrefix="1"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3" fontId="0" fillId="4" borderId="69" xfId="0" applyNumberFormat="1" applyFont="1" applyFill="1" applyBorder="1" applyAlignment="1" applyProtection="1">
      <alignment horizontal="center" vertical="center" wrapText="1"/>
      <protection locked="0"/>
    </xf>
    <xf numFmtId="49" fontId="0" fillId="4" borderId="69" xfId="0" applyNumberFormat="1" applyFont="1" applyFill="1" applyBorder="1" applyAlignment="1" applyProtection="1">
      <alignment horizontal="center" vertical="center" wrapText="1"/>
      <protection locked="0"/>
    </xf>
    <xf numFmtId="1" fontId="0" fillId="4" borderId="69" xfId="0" applyNumberFormat="1" applyFont="1" applyFill="1" applyBorder="1" applyAlignment="1" applyProtection="1">
      <alignment horizontal="center" vertical="center" wrapText="1"/>
      <protection locked="0"/>
    </xf>
    <xf numFmtId="49" fontId="5" fillId="0" borderId="69" xfId="0" quotePrefix="1" applyNumberFormat="1" applyFont="1" applyFill="1" applyBorder="1" applyAlignment="1" applyProtection="1">
      <alignment horizontal="left" vertical="center" wrapText="1"/>
      <protection locked="0"/>
    </xf>
    <xf numFmtId="49" fontId="5" fillId="4" borderId="69" xfId="0" quotePrefix="1" applyNumberFormat="1" applyFont="1" applyFill="1" applyBorder="1" applyAlignment="1" applyProtection="1">
      <alignment horizontal="left" vertical="top" wrapText="1"/>
      <protection locked="0"/>
    </xf>
    <xf numFmtId="49" fontId="0" fillId="4" borderId="69" xfId="0" applyNumberFormat="1" applyFont="1" applyFill="1" applyBorder="1" applyAlignment="1" applyProtection="1">
      <alignment horizontal="left" vertical="top" wrapText="1"/>
      <protection locked="0"/>
    </xf>
    <xf numFmtId="49" fontId="0" fillId="0" borderId="69" xfId="0" quotePrefix="1" applyNumberFormat="1" applyFont="1" applyBorder="1" applyAlignment="1" applyProtection="1">
      <alignment horizontal="left" vertical="top" wrapText="1"/>
      <protection locked="0"/>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 xfId="0" quotePrefix="1" applyFont="1" applyFill="1" applyBorder="1" applyAlignment="1" applyProtection="1">
      <alignment horizontal="center" vertical="center"/>
    </xf>
    <xf numFmtId="0" fontId="11" fillId="6" borderId="0" xfId="0" quotePrefix="1" applyFont="1" applyFill="1" applyBorder="1" applyAlignment="1" applyProtection="1">
      <alignment horizontal="center" vertical="center"/>
    </xf>
    <xf numFmtId="0" fontId="11" fillId="6" borderId="20" xfId="0" quotePrefix="1" applyFont="1" applyFill="1" applyBorder="1" applyAlignment="1" applyProtection="1">
      <alignment horizontal="center" vertical="center"/>
    </xf>
    <xf numFmtId="0" fontId="11" fillId="6" borderId="21" xfId="0" quotePrefix="1" applyFont="1" applyFill="1" applyBorder="1" applyAlignment="1" applyProtection="1">
      <alignment horizontal="center" vertical="center"/>
    </xf>
    <xf numFmtId="0" fontId="11" fillId="6" borderId="4" xfId="0" quotePrefix="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23"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29" xfId="0" applyFont="1" applyFill="1" applyBorder="1" applyAlignment="1" applyProtection="1">
      <alignment horizontal="center" vertical="center"/>
    </xf>
    <xf numFmtId="0" fontId="11" fillId="5" borderId="25"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11" fillId="5" borderId="27"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1" fillId="6" borderId="5" xfId="0" quotePrefix="1" applyFont="1" applyFill="1" applyBorder="1" applyAlignment="1" applyProtection="1">
      <alignment horizontal="center" vertical="center"/>
    </xf>
    <xf numFmtId="0" fontId="7" fillId="6" borderId="4" xfId="0" quotePrefix="1"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4"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20" xfId="0" quotePrefix="1" applyFont="1" applyFill="1" applyBorder="1" applyAlignment="1" applyProtection="1">
      <alignment horizontal="center" vertical="center"/>
    </xf>
    <xf numFmtId="0" fontId="15" fillId="6" borderId="21"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1" fillId="6" borderId="2" xfId="0" quotePrefix="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3" fillId="6" borderId="4" xfId="0" quotePrefix="1"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5" fillId="6" borderId="12" xfId="0" quotePrefix="1" applyFont="1" applyFill="1" applyBorder="1" applyAlignment="1" applyProtection="1">
      <alignment horizontal="center"/>
    </xf>
    <xf numFmtId="0" fontId="15" fillId="6" borderId="24" xfId="0" quotePrefix="1" applyFont="1" applyFill="1" applyBorder="1" applyAlignment="1" applyProtection="1">
      <alignment horizontal="center"/>
    </xf>
    <xf numFmtId="0" fontId="15" fillId="6" borderId="13" xfId="0" quotePrefix="1" applyFont="1" applyFill="1" applyBorder="1" applyAlignment="1" applyProtection="1">
      <alignment horizontal="center"/>
    </xf>
    <xf numFmtId="0" fontId="15" fillId="6" borderId="20" xfId="0" quotePrefix="1" applyFont="1" applyFill="1" applyBorder="1" applyAlignment="1" applyProtection="1">
      <alignment horizontal="center"/>
    </xf>
    <xf numFmtId="0" fontId="15" fillId="6" borderId="21" xfId="0" quotePrefix="1" applyFont="1" applyFill="1" applyBorder="1" applyAlignment="1" applyProtection="1">
      <alignment horizontal="center"/>
    </xf>
    <xf numFmtId="0" fontId="15" fillId="6" borderId="22" xfId="0" quotePrefix="1" applyFont="1" applyFill="1" applyBorder="1" applyAlignment="1" applyProtection="1">
      <alignment horizontal="center"/>
    </xf>
    <xf numFmtId="15" fontId="22" fillId="8" borderId="35" xfId="0" applyNumberFormat="1" applyFont="1" applyFill="1" applyBorder="1" applyAlignment="1" applyProtection="1">
      <alignment horizontal="center" vertical="center" wrapText="1"/>
    </xf>
    <xf numFmtId="15" fontId="22" fillId="8" borderId="55" xfId="0" applyNumberFormat="1" applyFont="1" applyFill="1" applyBorder="1" applyAlignment="1" applyProtection="1">
      <alignment horizontal="center" vertical="center" wrapText="1"/>
    </xf>
    <xf numFmtId="15" fontId="25" fillId="9" borderId="67" xfId="0" applyNumberFormat="1" applyFont="1" applyFill="1" applyBorder="1" applyAlignment="1" applyProtection="1">
      <alignment horizontal="center" vertical="center"/>
    </xf>
    <xf numFmtId="15" fontId="25" fillId="9" borderId="33" xfId="0" applyNumberFormat="1" applyFont="1" applyFill="1" applyBorder="1" applyAlignment="1" applyProtection="1">
      <alignment horizontal="center" vertical="center"/>
    </xf>
    <xf numFmtId="15" fontId="25" fillId="9" borderId="62" xfId="0" applyNumberFormat="1" applyFont="1" applyFill="1" applyBorder="1" applyAlignment="1" applyProtection="1">
      <alignment horizontal="center" vertical="center"/>
    </xf>
    <xf numFmtId="17" fontId="19" fillId="9" borderId="36" xfId="0" applyNumberFormat="1" applyFont="1" applyFill="1" applyBorder="1" applyAlignment="1" applyProtection="1">
      <alignment horizontal="center" vertical="center" wrapText="1"/>
    </xf>
    <xf numFmtId="17" fontId="19" fillId="9" borderId="37" xfId="0" applyNumberFormat="1" applyFont="1" applyFill="1" applyBorder="1" applyAlignment="1" applyProtection="1">
      <alignment horizontal="center" vertical="center" wrapText="1"/>
    </xf>
    <xf numFmtId="0" fontId="25" fillId="9" borderId="23" xfId="0" applyFont="1" applyFill="1" applyBorder="1" applyAlignment="1" applyProtection="1">
      <alignment horizontal="center" vertical="center" wrapText="1"/>
    </xf>
    <xf numFmtId="0" fontId="25" fillId="9" borderId="6" xfId="0" applyFont="1" applyFill="1" applyBorder="1" applyAlignment="1" applyProtection="1">
      <alignment horizontal="center" vertical="center" wrapText="1"/>
    </xf>
    <xf numFmtId="0" fontId="25" fillId="9" borderId="50" xfId="0" applyFont="1" applyFill="1" applyBorder="1" applyAlignment="1" applyProtection="1">
      <alignment horizontal="center" vertical="center" wrapText="1"/>
    </xf>
    <xf numFmtId="0" fontId="25" fillId="9" borderId="5" xfId="0" applyFont="1" applyFill="1" applyBorder="1" applyAlignment="1" applyProtection="1">
      <alignment horizontal="center" vertical="center" wrapText="1"/>
    </xf>
    <xf numFmtId="17" fontId="25" fillId="9" borderId="15" xfId="0" applyNumberFormat="1" applyFont="1" applyFill="1" applyBorder="1" applyAlignment="1" applyProtection="1">
      <alignment horizontal="center" vertical="center" wrapText="1"/>
    </xf>
    <xf numFmtId="17" fontId="25" fillId="9" borderId="17" xfId="0" applyNumberFormat="1" applyFont="1" applyFill="1" applyBorder="1" applyAlignment="1" applyProtection="1">
      <alignment horizontal="center" vertical="center" wrapText="1"/>
    </xf>
    <xf numFmtId="0" fontId="24" fillId="8" borderId="43" xfId="0" applyNumberFormat="1" applyFont="1" applyFill="1" applyBorder="1" applyAlignment="1" applyProtection="1">
      <alignment horizontal="left" vertical="center" wrapText="1"/>
    </xf>
    <xf numFmtId="0" fontId="24" fillId="8" borderId="44" xfId="0" applyNumberFormat="1" applyFont="1" applyFill="1" applyBorder="1" applyAlignment="1" applyProtection="1">
      <alignment horizontal="left" vertical="center" wrapText="1"/>
    </xf>
    <xf numFmtId="0" fontId="24" fillId="8" borderId="45" xfId="0" applyNumberFormat="1" applyFont="1" applyFill="1" applyBorder="1" applyAlignment="1" applyProtection="1">
      <alignment horizontal="left" vertical="center" wrapText="1"/>
    </xf>
    <xf numFmtId="0" fontId="19" fillId="9" borderId="5" xfId="0" applyFont="1" applyFill="1" applyBorder="1" applyAlignment="1" applyProtection="1">
      <alignment horizontal="center" vertical="center" wrapText="1"/>
    </xf>
    <xf numFmtId="0" fontId="19" fillId="9" borderId="6" xfId="0" applyFont="1" applyFill="1" applyBorder="1" applyAlignment="1" applyProtection="1">
      <alignment horizontal="center" vertical="center" wrapText="1"/>
    </xf>
    <xf numFmtId="0" fontId="19" fillId="9" borderId="50" xfId="0" applyFont="1" applyFill="1" applyBorder="1" applyAlignment="1" applyProtection="1">
      <alignment horizontal="center" vertical="center" wrapText="1"/>
    </xf>
    <xf numFmtId="0" fontId="19" fillId="9" borderId="4" xfId="0" applyFont="1" applyFill="1" applyBorder="1" applyAlignment="1" applyProtection="1">
      <alignment horizontal="center" vertical="center" wrapText="1"/>
    </xf>
    <xf numFmtId="0" fontId="19" fillId="9" borderId="2" xfId="0" applyFont="1" applyFill="1" applyBorder="1" applyAlignment="1" applyProtection="1">
      <alignment horizontal="center" vertical="center" wrapText="1"/>
    </xf>
    <xf numFmtId="0" fontId="19" fillId="9" borderId="3" xfId="0" applyFont="1" applyFill="1" applyBorder="1" applyAlignment="1" applyProtection="1">
      <alignment horizontal="center" vertical="center" wrapText="1"/>
    </xf>
    <xf numFmtId="17" fontId="25" fillId="9" borderId="68" xfId="0" applyNumberFormat="1" applyFont="1" applyFill="1" applyBorder="1" applyAlignment="1" applyProtection="1">
      <alignment horizontal="center" vertical="center" wrapText="1"/>
    </xf>
    <xf numFmtId="17" fontId="25" fillId="9" borderId="10" xfId="0" applyNumberFormat="1" applyFont="1" applyFill="1" applyBorder="1" applyAlignment="1" applyProtection="1">
      <alignment horizontal="center" vertical="center" wrapText="1"/>
    </xf>
    <xf numFmtId="0" fontId="0" fillId="0" borderId="56" xfId="0" applyBorder="1" applyAlignment="1" applyProtection="1">
      <alignment horizontal="center"/>
    </xf>
    <xf numFmtId="0" fontId="0" fillId="0" borderId="63" xfId="0" applyBorder="1" applyAlignment="1" applyProtection="1">
      <alignment horizontal="center"/>
    </xf>
    <xf numFmtId="0" fontId="0" fillId="0" borderId="34" xfId="0" applyBorder="1" applyAlignment="1" applyProtection="1">
      <alignment horizontal="center"/>
    </xf>
    <xf numFmtId="0" fontId="0" fillId="0" borderId="35" xfId="0" applyBorder="1" applyAlignment="1" applyProtection="1">
      <alignment horizontal="center"/>
    </xf>
    <xf numFmtId="0" fontId="0" fillId="0" borderId="55" xfId="0" applyBorder="1" applyAlignment="1" applyProtection="1">
      <alignment horizontal="center"/>
    </xf>
    <xf numFmtId="0" fontId="0" fillId="0" borderId="46" xfId="0" applyBorder="1" applyAlignment="1" applyProtection="1">
      <alignment horizontal="center"/>
    </xf>
    <xf numFmtId="0" fontId="0" fillId="0" borderId="58" xfId="0" applyBorder="1" applyAlignment="1" applyProtection="1">
      <alignment horizontal="center"/>
    </xf>
    <xf numFmtId="0" fontId="0" fillId="0" borderId="59" xfId="0" applyBorder="1" applyAlignment="1" applyProtection="1">
      <alignment horizontal="center"/>
    </xf>
    <xf numFmtId="0" fontId="0" fillId="0" borderId="39" xfId="0" applyBorder="1" applyAlignment="1" applyProtection="1">
      <alignment horizontal="center"/>
    </xf>
    <xf numFmtId="0" fontId="0" fillId="0" borderId="38" xfId="0" applyBorder="1" applyAlignment="1" applyProtection="1">
      <alignment horizontal="center"/>
    </xf>
    <xf numFmtId="15" fontId="25" fillId="9" borderId="36" xfId="0" applyNumberFormat="1" applyFont="1" applyFill="1" applyBorder="1" applyAlignment="1" applyProtection="1">
      <alignment horizontal="center" vertical="center"/>
    </xf>
    <xf numFmtId="15" fontId="25" fillId="9" borderId="60" xfId="0" applyNumberFormat="1"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6" xfId="0" applyFont="1" applyFill="1" applyBorder="1" applyAlignment="1" applyProtection="1">
      <alignment horizontal="center" vertical="center" wrapText="1"/>
    </xf>
    <xf numFmtId="0" fontId="23" fillId="6" borderId="50" xfId="0" applyFont="1" applyFill="1" applyBorder="1" applyAlignment="1" applyProtection="1">
      <alignment horizontal="center" vertical="center" wrapText="1"/>
    </xf>
    <xf numFmtId="0" fontId="21" fillId="6" borderId="40" xfId="0" applyFont="1" applyFill="1" applyBorder="1" applyAlignment="1" applyProtection="1">
      <alignment horizontal="center" vertical="center" wrapText="1"/>
    </xf>
    <xf numFmtId="0" fontId="21" fillId="6" borderId="43" xfId="0" applyFont="1" applyFill="1" applyBorder="1" applyAlignment="1" applyProtection="1">
      <alignment horizontal="center" vertical="center" wrapText="1"/>
    </xf>
    <xf numFmtId="17" fontId="25" fillId="9" borderId="27" xfId="0" applyNumberFormat="1" applyFont="1" applyFill="1" applyBorder="1" applyAlignment="1" applyProtection="1">
      <alignment horizontal="center" vertical="center" wrapText="1"/>
    </xf>
    <xf numFmtId="17" fontId="25" fillId="9" borderId="8" xfId="0" applyNumberFormat="1" applyFont="1" applyFill="1" applyBorder="1" applyAlignment="1" applyProtection="1">
      <alignment horizontal="center" vertical="center" wrapText="1"/>
    </xf>
    <xf numFmtId="17" fontId="25" fillId="9" borderId="36" xfId="0" applyNumberFormat="1" applyFont="1" applyFill="1" applyBorder="1" applyAlignment="1" applyProtection="1">
      <alignment horizontal="center" vertical="center" wrapText="1"/>
    </xf>
    <xf numFmtId="17" fontId="25" fillId="9" borderId="37" xfId="0" applyNumberFormat="1" applyFont="1" applyFill="1" applyBorder="1" applyAlignment="1" applyProtection="1">
      <alignment horizontal="center" vertical="center" wrapText="1"/>
    </xf>
    <xf numFmtId="0" fontId="25" fillId="9" borderId="61" xfId="0" applyFont="1" applyFill="1" applyBorder="1" applyAlignment="1" applyProtection="1">
      <alignment horizontal="center" vertical="center"/>
    </xf>
    <xf numFmtId="0" fontId="25" fillId="9" borderId="62" xfId="0" applyFont="1" applyFill="1" applyBorder="1" applyAlignment="1" applyProtection="1">
      <alignment horizontal="center" vertical="center"/>
    </xf>
    <xf numFmtId="0" fontId="26" fillId="9" borderId="67" xfId="0" applyFont="1" applyFill="1" applyBorder="1" applyAlignment="1" applyProtection="1">
      <alignment horizontal="center"/>
    </xf>
    <xf numFmtId="0" fontId="26" fillId="9" borderId="51" xfId="0" applyFont="1" applyFill="1" applyBorder="1" applyAlignment="1" applyProtection="1">
      <alignment horizontal="center"/>
    </xf>
    <xf numFmtId="0" fontId="26" fillId="9" borderId="33" xfId="0" applyFont="1" applyFill="1" applyBorder="1" applyAlignment="1" applyProtection="1">
      <alignment horizontal="center"/>
    </xf>
    <xf numFmtId="0" fontId="25" fillId="9" borderId="33" xfId="0" applyFont="1" applyFill="1" applyBorder="1" applyAlignment="1" applyProtection="1">
      <alignment horizontal="center" vertical="center"/>
    </xf>
    <xf numFmtId="0" fontId="25" fillId="9" borderId="67" xfId="0" applyFont="1" applyFill="1" applyBorder="1" applyAlignment="1" applyProtection="1">
      <alignment horizontal="center" vertical="center"/>
    </xf>
    <xf numFmtId="17" fontId="25" fillId="9" borderId="25" xfId="0" applyNumberFormat="1" applyFont="1" applyFill="1" applyBorder="1" applyAlignment="1" applyProtection="1">
      <alignment horizontal="center" vertical="center" wrapText="1"/>
    </xf>
    <xf numFmtId="17" fontId="25" fillId="9" borderId="65" xfId="0" applyNumberFormat="1" applyFont="1" applyFill="1" applyBorder="1" applyAlignment="1" applyProtection="1">
      <alignment horizontal="center" vertical="center" wrapText="1"/>
    </xf>
    <xf numFmtId="17" fontId="25" fillId="9" borderId="41" xfId="0" applyNumberFormat="1" applyFont="1" applyFill="1" applyBorder="1" applyAlignment="1" applyProtection="1">
      <alignment horizontal="center" vertical="center" wrapText="1"/>
    </xf>
    <xf numFmtId="0" fontId="25" fillId="9" borderId="48" xfId="0" applyFont="1" applyFill="1" applyBorder="1" applyAlignment="1" applyProtection="1">
      <alignment horizontal="center" vertical="center" wrapText="1"/>
    </xf>
    <xf numFmtId="17" fontId="25" fillId="9" borderId="42" xfId="0" applyNumberFormat="1" applyFont="1" applyFill="1" applyBorder="1" applyAlignment="1" applyProtection="1">
      <alignment horizontal="center" vertical="center" wrapText="1"/>
    </xf>
    <xf numFmtId="0" fontId="25" fillId="9" borderId="49" xfId="0" applyFont="1" applyFill="1" applyBorder="1" applyAlignment="1" applyProtection="1">
      <alignment horizontal="center" vertical="center" wrapText="1"/>
    </xf>
    <xf numFmtId="17" fontId="25" fillId="9" borderId="40" xfId="0" applyNumberFormat="1"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17" fontId="19" fillId="9" borderId="25" xfId="0" applyNumberFormat="1" applyFont="1" applyFill="1" applyBorder="1" applyAlignment="1" applyProtection="1">
      <alignment horizontal="center" vertical="center" wrapText="1"/>
    </xf>
    <xf numFmtId="0" fontId="19" fillId="9" borderId="65" xfId="0" applyFont="1" applyFill="1" applyBorder="1" applyAlignment="1" applyProtection="1">
      <alignment horizontal="center" vertical="center" wrapText="1"/>
    </xf>
    <xf numFmtId="17" fontId="19" fillId="9" borderId="27" xfId="0" applyNumberFormat="1" applyFont="1" applyFill="1" applyBorder="1" applyAlignment="1" applyProtection="1">
      <alignment horizontal="center" vertical="center" wrapText="1"/>
    </xf>
    <xf numFmtId="0" fontId="19" fillId="9" borderId="8" xfId="0" applyFont="1" applyFill="1" applyBorder="1" applyAlignment="1" applyProtection="1">
      <alignment horizontal="center" vertical="center" wrapText="1"/>
    </xf>
    <xf numFmtId="17" fontId="19" fillId="9" borderId="28" xfId="0" applyNumberFormat="1" applyFont="1" applyFill="1" applyBorder="1" applyAlignment="1" applyProtection="1">
      <alignment horizontal="center" vertical="center" wrapText="1"/>
    </xf>
    <xf numFmtId="0" fontId="19" fillId="9" borderId="9" xfId="0" applyFont="1" applyFill="1" applyBorder="1" applyAlignment="1" applyProtection="1">
      <alignment horizontal="center" vertical="center" wrapText="1"/>
    </xf>
    <xf numFmtId="0" fontId="22" fillId="8" borderId="4" xfId="0" applyNumberFormat="1" applyFont="1" applyFill="1" applyBorder="1" applyAlignment="1" applyProtection="1">
      <alignment horizontal="center" vertical="center" wrapText="1"/>
    </xf>
    <xf numFmtId="0" fontId="22" fillId="8" borderId="2" xfId="0" applyNumberFormat="1" applyFont="1" applyFill="1" applyBorder="1" applyAlignment="1" applyProtection="1">
      <alignment horizontal="center" vertical="center" wrapText="1"/>
    </xf>
    <xf numFmtId="0" fontId="22" fillId="8" borderId="3" xfId="0" applyNumberFormat="1" applyFont="1" applyFill="1" applyBorder="1" applyAlignment="1" applyProtection="1">
      <alignment horizontal="center" vertical="center" wrapText="1"/>
    </xf>
    <xf numFmtId="15" fontId="22" fillId="8" borderId="38" xfId="0" applyNumberFormat="1" applyFont="1" applyFill="1" applyBorder="1" applyAlignment="1" applyProtection="1">
      <alignment horizontal="center" vertical="center" wrapText="1"/>
    </xf>
    <xf numFmtId="15" fontId="22" fillId="8" borderId="58" xfId="0" applyNumberFormat="1" applyFont="1" applyFill="1" applyBorder="1" applyAlignment="1" applyProtection="1">
      <alignment horizontal="center" vertical="center" wrapText="1"/>
    </xf>
    <xf numFmtId="0" fontId="23" fillId="6" borderId="40"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23" fillId="6" borderId="42" xfId="0" applyFont="1" applyFill="1" applyBorder="1" applyAlignment="1" applyProtection="1">
      <alignment horizontal="center" vertical="center" wrapText="1"/>
    </xf>
    <xf numFmtId="15" fontId="22" fillId="8" borderId="56" xfId="0" applyNumberFormat="1" applyFont="1" applyFill="1" applyBorder="1" applyAlignment="1" applyProtection="1">
      <alignment horizontal="center" vertical="center" wrapText="1"/>
    </xf>
    <xf numFmtId="15" fontId="22" fillId="8" borderId="34" xfId="0" applyNumberFormat="1" applyFont="1" applyFill="1" applyBorder="1" applyAlignment="1" applyProtection="1">
      <alignment horizontal="center" vertical="center" wrapText="1"/>
    </xf>
    <xf numFmtId="15" fontId="22" fillId="8" borderId="59" xfId="0" applyNumberFormat="1" applyFont="1" applyFill="1" applyBorder="1" applyAlignment="1" applyProtection="1">
      <alignment horizontal="center" vertical="center" wrapText="1"/>
    </xf>
    <xf numFmtId="15" fontId="22" fillId="8" borderId="39" xfId="0" applyNumberFormat="1"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xf>
    <xf numFmtId="0" fontId="19" fillId="5" borderId="0" xfId="0" applyFont="1" applyFill="1" applyBorder="1" applyAlignment="1" applyProtection="1">
      <alignment horizontal="center" vertical="center"/>
    </xf>
    <xf numFmtId="0" fontId="20" fillId="6" borderId="4" xfId="0" applyFont="1" applyFill="1" applyBorder="1" applyAlignment="1" applyProtection="1">
      <alignment horizontal="center"/>
    </xf>
    <xf numFmtId="0" fontId="20" fillId="6" borderId="2" xfId="0" applyFont="1" applyFill="1" applyBorder="1" applyAlignment="1" applyProtection="1">
      <alignment horizontal="center"/>
    </xf>
    <xf numFmtId="0" fontId="21" fillId="6" borderId="4" xfId="0" applyFont="1" applyFill="1" applyBorder="1" applyAlignment="1" applyProtection="1">
      <alignment horizontal="center" vertical="center" wrapText="1"/>
    </xf>
    <xf numFmtId="0" fontId="21" fillId="6" borderId="2" xfId="0" applyFont="1" applyFill="1" applyBorder="1" applyAlignment="1" applyProtection="1">
      <alignment horizontal="center" vertical="center" wrapText="1"/>
    </xf>
    <xf numFmtId="0" fontId="21" fillId="6" borderId="3" xfId="0" applyFont="1" applyFill="1" applyBorder="1" applyAlignment="1" applyProtection="1">
      <alignment horizontal="center" vertical="center" wrapText="1"/>
    </xf>
    <xf numFmtId="17" fontId="21" fillId="6" borderId="4"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xf>
    <xf numFmtId="0" fontId="21" fillId="6" borderId="2" xfId="0" applyNumberFormat="1" applyFont="1" applyFill="1" applyBorder="1" applyAlignment="1" applyProtection="1">
      <alignment horizontal="center" vertical="center" wrapText="1"/>
    </xf>
    <xf numFmtId="0" fontId="21" fillId="6" borderId="3" xfId="0" applyNumberFormat="1" applyFont="1" applyFill="1" applyBorder="1" applyAlignment="1" applyProtection="1">
      <alignment horizontal="center" vertical="center" wrapText="1"/>
    </xf>
    <xf numFmtId="15" fontId="22" fillId="8" borderId="67" xfId="0" applyNumberFormat="1" applyFont="1" applyFill="1" applyBorder="1" applyAlignment="1" applyProtection="1">
      <alignment horizontal="center" vertical="center" wrapText="1"/>
    </xf>
    <xf numFmtId="15" fontId="22" fillId="8" borderId="62" xfId="0" applyNumberFormat="1" applyFont="1" applyFill="1" applyBorder="1" applyAlignment="1" applyProtection="1">
      <alignment horizontal="center" vertical="center" wrapText="1"/>
    </xf>
    <xf numFmtId="15" fontId="22" fillId="8" borderId="61" xfId="0" applyNumberFormat="1" applyFont="1" applyFill="1" applyBorder="1" applyAlignment="1" applyProtection="1">
      <alignment horizontal="center" vertical="center" wrapText="1"/>
    </xf>
    <xf numFmtId="15" fontId="22" fillId="8" borderId="33" xfId="0" applyNumberFormat="1" applyFont="1" applyFill="1" applyBorder="1" applyAlignment="1" applyProtection="1">
      <alignment horizontal="center" vertical="center" wrapText="1"/>
    </xf>
    <xf numFmtId="0" fontId="4" fillId="0" borderId="0" xfId="2" applyFont="1" applyAlignment="1">
      <alignment horizontal="center"/>
    </xf>
  </cellXfs>
  <cellStyles count="3">
    <cellStyle name="Hyperlink" xfId="1" builtinId="8"/>
    <cellStyle name="Normal" xfId="0" builtinId="0"/>
    <cellStyle name="Normal 2" xfId="2" xr:uid="{00000000-0005-0000-0000-000002000000}"/>
  </cellStyles>
  <dxfs count="156">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theme="7" tint="0.79998168889431442"/>
        </patternFill>
      </fill>
    </dxf>
    <dxf>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bgColor rgb="FFFFC000"/>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ont>
        <color rgb="FFFF0000"/>
      </font>
    </dxf>
    <dxf>
      <font>
        <color theme="0" tint="-0.24994659260841701"/>
      </font>
      <fill>
        <patternFill patternType="solid">
          <fgColor theme="0" tint="-0.34998626667073579"/>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patternType="solid">
          <fgColor theme="0" tint="-0.34998626667073579"/>
          <bgColor theme="0" tint="-0.24994659260841701"/>
        </patternFill>
      </fill>
      <border>
        <left/>
        <right/>
        <top/>
        <bottom/>
      </border>
    </dxf>
    <dxf>
      <fill>
        <patternFill>
          <bgColor rgb="FFFF0000"/>
        </patternFill>
      </fill>
    </dxf>
  </dxfs>
  <tableStyles count="0" defaultTableStyle="TableStyleMedium9" defaultPivotStyle="PivotStyleMedium7"/>
  <colors>
    <mruColors>
      <color rgb="FFDAEEF3"/>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561975</xdr:colOff>
          <xdr:row>2</xdr:row>
          <xdr:rowOff>123825</xdr:rowOff>
        </xdr:to>
        <xdr:sp macro="" textlink="">
          <xdr:nvSpPr>
            <xdr:cNvPr id="11265" name="Apttus_App"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123825</xdr:rowOff>
        </xdr:to>
        <xdr:sp macro="" textlink="">
          <xdr:nvSpPr>
            <xdr:cNvPr id="11270" name="Apttus_AppData" hidden="1">
              <a:extLst>
                <a:ext uri="{63B3BB69-23CF-44E3-9099-C40C66FF867C}">
                  <a14:compatExt spid="_x0000_s11270"/>
                </a:ext>
                <a:ext uri="{FF2B5EF4-FFF2-40B4-BE49-F238E27FC236}">
                  <a16:creationId xmlns:a16="http://schemas.microsoft.com/office/drawing/2014/main" id="{00000000-0008-0000-0D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314325</xdr:colOff>
          <xdr:row>2</xdr:row>
          <xdr:rowOff>123825</xdr:rowOff>
        </xdr:to>
        <xdr:sp macro="" textlink="">
          <xdr:nvSpPr>
            <xdr:cNvPr id="11271" name="Apttus_AppDataTracker" hidden="1">
              <a:extLst>
                <a:ext uri="{63B3BB69-23CF-44E3-9099-C40C66FF867C}">
                  <a14:compatExt spid="_x0000_s11271"/>
                </a:ext>
                <a:ext uri="{FF2B5EF4-FFF2-40B4-BE49-F238E27FC236}">
                  <a16:creationId xmlns:a16="http://schemas.microsoft.com/office/drawing/2014/main" id="{00000000-0008-0000-0D00-000007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NDPGVAS004\Profiles$\Users\dragicevic\AppData\Local\Microsoft\Windows\Temporary%20Internet%20Files\Content.Outlook\E25N05F8\Copy%20of%20BDI-Z-MOH_CP_06_09_2017_TB%20FM%2029sept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ragicevic/AppData/Local/Microsoft/Windows/Temporary%20Internet%20Files/Content.Outlook/E25N05F8/Copy%20of%20BDI-H-MOH-CRB_PF_07-09-2017%20FM%2027sept2017%20(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Reference Records"/>
      <sheetName val="Impact Indicators - Section B"/>
      <sheetName val="Outcome Indicators - Section C"/>
      <sheetName val="Coverage Indicators - Section D"/>
      <sheetName val=" Disaggregation - Section E"/>
      <sheetName val="Disaggregation Data"/>
      <sheetName val="WPTM - Section F"/>
      <sheetName val="Print View"/>
      <sheetName val="Disaggregation Records"/>
      <sheetName val="Picklist Mapping"/>
      <sheetName val="Account Role"/>
      <sheetName val="apttusmetadata"/>
      <sheetName val="Compatibility Report"/>
    </sheetNames>
    <sheetDataSet>
      <sheetData sheetId="0" refreshError="1"/>
      <sheetData sheetId="1" refreshError="1"/>
      <sheetData sheetId="2" refreshError="1"/>
      <sheetData sheetId="3" refreshError="1"/>
      <sheetData sheetId="4" refreshError="1"/>
      <sheetData sheetId="5" refreshError="1"/>
      <sheetData sheetId="6">
        <row r="159">
          <cell r="J159" t="str">
            <v>[Outcome Indicator Name FR][Category FR][Disaggregation FR]</v>
          </cell>
          <cell r="K159" t="str">
            <v>[Baseline Value]</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row r="294">
          <cell r="J294">
            <v>0</v>
          </cell>
        </row>
        <row r="295">
          <cell r="J295">
            <v>0</v>
          </cell>
        </row>
        <row r="296">
          <cell r="J296">
            <v>0</v>
          </cell>
        </row>
        <row r="297">
          <cell r="J297">
            <v>0</v>
          </cell>
        </row>
        <row r="298">
          <cell r="J298">
            <v>0</v>
          </cell>
        </row>
        <row r="299">
          <cell r="J299">
            <v>0</v>
          </cell>
        </row>
        <row r="300">
          <cell r="J300">
            <v>0</v>
          </cell>
        </row>
        <row r="301">
          <cell r="J301">
            <v>0</v>
          </cell>
        </row>
        <row r="302">
          <cell r="J302">
            <v>0</v>
          </cell>
        </row>
        <row r="303">
          <cell r="J303">
            <v>0</v>
          </cell>
        </row>
        <row r="304">
          <cell r="J304">
            <v>0</v>
          </cell>
        </row>
        <row r="305">
          <cell r="J305">
            <v>0</v>
          </cell>
        </row>
        <row r="306">
          <cell r="J306">
            <v>0</v>
          </cell>
        </row>
        <row r="307">
          <cell r="J307">
            <v>0</v>
          </cell>
        </row>
        <row r="308">
          <cell r="J308">
            <v>0</v>
          </cell>
        </row>
        <row r="309">
          <cell r="J309">
            <v>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WPTM_Intervention" displayName="WPTM_Intervention" ref="E119:W170" totalsRowShown="0" headerRowDxfId="138" dataDxfId="137">
  <tableColumns count="19">
    <tableColumn id="7" xr3:uid="{00000000-0010-0000-0000-000007000000}" name="Module" dataDxfId="136">
      <calculatedColumnFormula>IFERROR(IF(AND(K120="",T120=""),"",(VLOOKUP(Q120,'Reference records(soft deleted)'!$B$84:$D$127,3,FALSE))),"")</calculatedColumnFormula>
    </tableColumn>
    <tableColumn id="8" xr3:uid="{00000000-0010-0000-0000-000008000000}" name="Column4" dataDxfId="135"/>
    <tableColumn id="9" xr3:uid="{00000000-0010-0000-0000-000009000000}" name="Column5" dataDxfId="134"/>
    <tableColumn id="10" xr3:uid="{00000000-0010-0000-0000-00000A000000}" name="Column6" dataDxfId="133"/>
    <tableColumn id="11" xr3:uid="{00000000-0010-0000-0000-00000B000000}" name="Column7" dataDxfId="132"/>
    <tableColumn id="12" xr3:uid="{00000000-0010-0000-0000-00000C000000}" name="Column8" dataDxfId="131"/>
    <tableColumn id="3" xr3:uid="{00000000-0010-0000-0000-000003000000}" name="Intervention standard" dataDxfId="130">
      <calculatedColumnFormula>IFERROR(VLOOKUP(R120,'Reference records(soft deleted)'!$B$235:$D$426,3,FALSE),"")</calculatedColumnFormula>
    </tableColumn>
    <tableColumn id="14" xr3:uid="{00000000-0010-0000-0000-00000E000000}" name="Column2" dataDxfId="129"/>
    <tableColumn id="15" xr3:uid="{00000000-0010-0000-0000-00000F000000}" name="Column10" dataDxfId="128"/>
    <tableColumn id="16" xr3:uid="{00000000-0010-0000-0000-000010000000}" name="Column11" dataDxfId="127"/>
    <tableColumn id="17" xr3:uid="{00000000-0010-0000-0000-000011000000}" name="Column12" dataDxfId="126"/>
    <tableColumn id="18" xr3:uid="{00000000-0010-0000-0000-000012000000}" name="Column13" dataDxfId="125"/>
    <tableColumn id="19" xr3:uid="{00000000-0010-0000-0000-000013000000}" name="Module Reference (Name)" dataDxfId="124"/>
    <tableColumn id="20" xr3:uid="{00000000-0010-0000-0000-000014000000}" name="Standard Intervention2" dataDxfId="123"/>
    <tableColumn id="21" xr3:uid="{00000000-0010-0000-0000-000015000000}" name="Column9" dataDxfId="122"/>
    <tableColumn id="22" xr3:uid="{00000000-0010-0000-0000-000016000000}" name="Intervention personnalisé (description)" dataDxfId="121"/>
    <tableColumn id="23" xr3:uid="{00000000-0010-0000-0000-000017000000}" name="Column1" dataDxfId="120">
      <calculatedColumnFormula>IFERROR(IF(VLOOKUP(E120,'Reference Records'!$C$131:$D$166,2,FALSE)=0,"",VLOOKUP(E120,'Reference Records'!$C$131:$D$166,2,FALSE)),"")</calculatedColumnFormula>
    </tableColumn>
    <tableColumn id="1" xr3:uid="{00000000-0010-0000-0000-000001000000}" name="Column3" dataDxfId="119"/>
    <tableColumn id="2" xr3:uid="{00000000-0010-0000-0000-000002000000}" name="Concatenation of Names" dataDxfId="118">
      <calculatedColumnFormula>K120&amp;T120</calculatedColumnFormula>
    </tableColumn>
  </tableColumns>
  <tableStyleInfo name="TableStyleMedium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Module" displayName="Module" ref="B130:H165" totalsRowShown="0" headerRowCellStyle="Normal 2" dataCellStyle="Normal 2">
  <autoFilter ref="B130:H165" xr:uid="{00000000-0009-0000-0100-000001000000}"/>
  <tableColumns count="7">
    <tableColumn id="1" xr3:uid="{00000000-0010-0000-0100-000001000000}" name="Name" dataDxfId="117" dataCellStyle="Normal 2">
      <calculatedColumnFormula array="1">IFERROR(INDEX($C$131:$C$166, MATCH(0, COUNTIF($B$130:B130, $C$131:$C$166&amp;"") + IF($C$131:$C$166="",1,0), 0)), "")</calculatedColumnFormula>
    </tableColumn>
    <tableColumn id="2" xr3:uid="{00000000-0010-0000-0100-000002000000}" name="Module Name" dataDxfId="116"/>
    <tableColumn id="3" xr3:uid="{00000000-0010-0000-0100-000003000000}" name="Module-Coverage-Intervention Reference (Name)" dataDxfId="115" dataCellStyle="Normal 2"/>
    <tableColumn id="4" xr3:uid="{00000000-0010-0000-0100-000004000000}" name="Component (Name)" dataDxfId="114" dataCellStyle="Normal 2"/>
    <tableColumn id="5" xr3:uid="{00000000-0010-0000-0100-000005000000}" name="Name to be displayed on Overview Page for display" dataDxfId="113" dataCellStyle="Normal 2">
      <calculatedColumnFormula>C131</calculatedColumnFormula>
    </tableColumn>
    <tableColumn id="6" xr3:uid="{00000000-0010-0000-0100-000006000000}" name="Record ID" dataDxfId="112" dataCellStyle="Normal 2"/>
    <tableColumn id="7" xr3:uid="{00000000-0010-0000-0100-000007000000}" name="Reference Record Id" dataDxfId="111" dataCellStyle="Normal 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Intervention" displayName="Intervention" ref="A168:I334" totalsRowShown="0" headerRowCellStyle="Normal 2" dataCellStyle="Normal 2">
  <autoFilter ref="A168:I334" xr:uid="{00000000-0009-0000-0100-000002000000}"/>
  <tableColumns count="9">
    <tableColumn id="1" xr3:uid="{00000000-0010-0000-0200-000001000000}" name="Module" dataCellStyle="Normal 2"/>
    <tableColumn id="2" xr3:uid="{00000000-0010-0000-0200-000002000000}" name="Name ID" dataCellStyle="Normal 2"/>
    <tableColumn id="3" xr3:uid="{00000000-0010-0000-0200-000003000000}" name="Intervention"/>
    <tableColumn id="4" xr3:uid="{00000000-0010-0000-0200-000004000000}" name="Disaggregation Categories" dataCellStyle="Normal 2"/>
    <tableColumn id="5" xr3:uid="{00000000-0010-0000-0200-000005000000}" name="Record ID" dataCellStyle="Normal 2"/>
    <tableColumn id="6" xr3:uid="{00000000-0010-0000-0200-000006000000}" name="Column1" dataCellStyle="Normal 2"/>
    <tableColumn id="7" xr3:uid="{00000000-0010-0000-0200-000007000000}" name="Column2" dataCellStyle="Normal 2"/>
    <tableColumn id="8" xr3:uid="{00000000-0010-0000-0200-000008000000}" name="Column3" dataCellStyle="Normal 2"/>
    <tableColumn id="9" xr3:uid="{00000000-0010-0000-0200-000009000000}" name="Column4" dataCellStyle="Normal 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Coverage" displayName="Coverage" ref="A59:G127" totalsRowShown="0" headerRowDxfId="110" tableBorderDxfId="109" headerRowCellStyle="Normal 2" dataCellStyle="Normal 2">
  <autoFilter ref="A59:G127" xr:uid="{00000000-0009-0000-0100-000003000000}"/>
  <tableColumns count="7">
    <tableColumn id="1" xr3:uid="{00000000-0010-0000-0300-000001000000}" name="Module" dataCellStyle="Normal 2"/>
    <tableColumn id="2" xr3:uid="{00000000-0010-0000-0300-000002000000}" name="Name ID" dataDxfId="108" dataCellStyle="Normal 2"/>
    <tableColumn id="3" xr3:uid="{00000000-0010-0000-0300-000003000000}" name="Name - FR" dataDxfId="107" dataCellStyle="Normal 2"/>
    <tableColumn id="4" xr3:uid="{00000000-0010-0000-0300-000004000000}" name="Disaggregation Categories FR" dataDxfId="106" dataCellStyle="Normal 2"/>
    <tableColumn id="5" xr3:uid="{00000000-0010-0000-0300-000005000000}" name="Column1" dataCellStyle="Normal 2"/>
    <tableColumn id="6" xr3:uid="{00000000-0010-0000-0300-000006000000}" name="Column2" dataCellStyle="Normal 2"/>
    <tableColumn id="7" xr3:uid="{00000000-0010-0000-0300-000007000000}"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198"/>
  <sheetViews>
    <sheetView showGridLines="0" view="pageBreakPreview" topLeftCell="A61" zoomScaleNormal="80" zoomScaleSheetLayoutView="100" workbookViewId="0">
      <selection activeCell="K123" sqref="K123"/>
    </sheetView>
  </sheetViews>
  <sheetFormatPr defaultColWidth="11" defaultRowHeight="15.75" x14ac:dyDescent="0.25"/>
  <cols>
    <col min="1" max="1" width="32" style="6" customWidth="1"/>
    <col min="2" max="2" width="52.375" style="6" hidden="1" customWidth="1"/>
    <col min="3" max="3" width="54.625" style="6" hidden="1" customWidth="1"/>
    <col min="4" max="4" width="0.25" style="6" customWidth="1"/>
    <col min="5" max="5" width="34.125" style="6" customWidth="1"/>
    <col min="6" max="6" width="29.875" style="6" hidden="1" customWidth="1"/>
    <col min="7" max="7" width="31.25" style="6" hidden="1" customWidth="1"/>
    <col min="8" max="8" width="26.25" style="6" hidden="1" customWidth="1"/>
    <col min="9" max="9" width="24.125" style="6" hidden="1" customWidth="1"/>
    <col min="10" max="10" width="0.375" style="6" customWidth="1"/>
    <col min="11" max="11" width="33.75" style="6" customWidth="1"/>
    <col min="12" max="12" width="28.875" style="6" hidden="1" customWidth="1"/>
    <col min="13" max="13" width="15.375" style="6" hidden="1" customWidth="1"/>
    <col min="14" max="14" width="21.625" style="6" hidden="1" customWidth="1"/>
    <col min="15" max="15" width="17.25" style="6" hidden="1" customWidth="1"/>
    <col min="16" max="16" width="16.75" style="6" hidden="1" customWidth="1"/>
    <col min="17" max="17" width="17.5" style="6" hidden="1" customWidth="1"/>
    <col min="18" max="18" width="12.875" style="6" hidden="1" customWidth="1"/>
    <col min="19" max="19" width="0.375" style="6" customWidth="1"/>
    <col min="20" max="20" width="33.375" style="6" bestFit="1" customWidth="1"/>
    <col min="21" max="21" width="10.75" style="6" hidden="1" customWidth="1"/>
    <col min="22" max="22" width="11.75" style="66" hidden="1" customWidth="1"/>
    <col min="23" max="23" width="8.875" style="66" hidden="1" customWidth="1"/>
    <col min="24" max="24" width="18.375" style="66" hidden="1" customWidth="1"/>
    <col min="25" max="25" width="18.875" style="66" hidden="1" customWidth="1"/>
    <col min="26" max="26" width="19.5" style="66" hidden="1" customWidth="1"/>
    <col min="27" max="27" width="20.875" style="6" hidden="1" customWidth="1"/>
    <col min="28" max="28" width="19" style="6" hidden="1" customWidth="1"/>
    <col min="29" max="29" width="11.875" style="6" hidden="1" customWidth="1"/>
    <col min="30" max="30" width="18.875" style="6" customWidth="1"/>
    <col min="31" max="31" width="26.625" style="6" customWidth="1"/>
    <col min="32" max="32" width="20.375" style="6" customWidth="1"/>
    <col min="33" max="33" width="24.75" style="6" customWidth="1"/>
    <col min="34" max="38" width="11" style="6" customWidth="1"/>
    <col min="39" max="39" width="16.75" style="6" customWidth="1"/>
    <col min="40" max="40" width="11" style="6" customWidth="1"/>
    <col min="41" max="41" width="11" style="9" customWidth="1"/>
    <col min="42" max="42" width="16.25" style="9" customWidth="1"/>
    <col min="43" max="43" width="11" style="9" customWidth="1"/>
    <col min="44" max="50" width="11" style="9"/>
    <col min="51" max="16384" width="11" style="6"/>
  </cols>
  <sheetData>
    <row r="1" spans="1:50" x14ac:dyDescent="0.25">
      <c r="A1" s="579" t="s">
        <v>236</v>
      </c>
      <c r="B1" s="580"/>
      <c r="C1" s="580"/>
      <c r="D1" s="580"/>
      <c r="E1" s="580"/>
      <c r="F1" s="580"/>
      <c r="G1" s="580"/>
      <c r="H1" s="580"/>
      <c r="I1" s="580"/>
      <c r="J1" s="580"/>
      <c r="K1" s="580"/>
      <c r="L1" s="580"/>
      <c r="M1" s="580"/>
      <c r="N1" s="580"/>
      <c r="O1" s="580"/>
      <c r="P1" s="580"/>
      <c r="Q1" s="580"/>
      <c r="R1" s="580"/>
      <c r="S1" s="580"/>
      <c r="T1" s="580"/>
    </row>
    <row r="2" spans="1:50" s="26" customFormat="1" ht="27" customHeight="1" thickBot="1" x14ac:dyDescent="0.3">
      <c r="A2" s="581"/>
      <c r="B2" s="582"/>
      <c r="C2" s="582"/>
      <c r="D2" s="582"/>
      <c r="E2" s="582"/>
      <c r="F2" s="582"/>
      <c r="G2" s="582"/>
      <c r="H2" s="582"/>
      <c r="I2" s="582"/>
      <c r="J2" s="582"/>
      <c r="K2" s="582"/>
      <c r="L2" s="582"/>
      <c r="M2" s="582"/>
      <c r="N2" s="582"/>
      <c r="O2" s="582"/>
      <c r="P2" s="582"/>
      <c r="Q2" s="582"/>
      <c r="R2" s="582"/>
      <c r="S2" s="582"/>
      <c r="T2" s="582"/>
      <c r="V2" s="27"/>
      <c r="W2" s="27"/>
      <c r="X2" s="27"/>
      <c r="Y2" s="27"/>
      <c r="Z2" s="27"/>
      <c r="AO2" s="28"/>
      <c r="AP2" s="28"/>
      <c r="AQ2" s="28"/>
      <c r="AR2" s="28"/>
      <c r="AS2" s="28"/>
      <c r="AT2" s="28"/>
      <c r="AU2" s="28"/>
      <c r="AV2" s="28"/>
      <c r="AW2" s="28"/>
      <c r="AX2" s="28"/>
    </row>
    <row r="3" spans="1:50" x14ac:dyDescent="0.25">
      <c r="A3" s="378" t="s">
        <v>322</v>
      </c>
      <c r="B3" s="379"/>
      <c r="C3" s="379"/>
      <c r="D3" s="379"/>
      <c r="E3" s="378" t="s">
        <v>323</v>
      </c>
    </row>
    <row r="4" spans="1:50" ht="19.5" customHeight="1" thickBot="1" x14ac:dyDescent="0.3">
      <c r="F4" s="66"/>
      <c r="G4" s="66"/>
      <c r="H4" s="66"/>
      <c r="I4" s="66"/>
      <c r="J4" s="66"/>
      <c r="K4" s="66"/>
      <c r="L4" s="68"/>
      <c r="M4" s="68"/>
      <c r="N4" s="68"/>
      <c r="O4" s="68"/>
      <c r="P4" s="68"/>
      <c r="Q4" s="68"/>
      <c r="R4" s="68"/>
      <c r="S4" s="68"/>
      <c r="T4" s="68"/>
      <c r="V4" s="577"/>
      <c r="W4" s="577"/>
    </row>
    <row r="5" spans="1:50" ht="29.1" customHeight="1" thickBot="1" x14ac:dyDescent="0.3">
      <c r="A5" s="349" t="s">
        <v>237</v>
      </c>
      <c r="B5" s="69"/>
      <c r="C5" s="69"/>
      <c r="D5" s="70"/>
      <c r="E5" s="71" t="str">
        <f>IFERROR(IF($AN$5="Funding Request",IF('Reference Records'!$B$343&lt;&gt;"",'Reference Records'!$B$343,'Reference Records'!$B$344),IF(OR($AN$5="Grant Making", $AN$5="Grant Revision"),'Reference Records'!B348,"")),"")</f>
        <v>Burundi</v>
      </c>
      <c r="F5" s="72"/>
      <c r="G5" s="72"/>
      <c r="H5" s="72"/>
      <c r="I5" s="72"/>
      <c r="J5" s="72"/>
      <c r="K5" s="72"/>
      <c r="L5" s="68"/>
      <c r="M5" s="68"/>
      <c r="N5" s="68"/>
      <c r="O5" s="68"/>
      <c r="P5" s="68"/>
      <c r="Q5" s="68"/>
      <c r="R5" s="68"/>
      <c r="S5" s="68"/>
      <c r="T5" s="68"/>
      <c r="V5" s="577"/>
      <c r="W5" s="577"/>
      <c r="AL5" s="9"/>
      <c r="AM5" s="345" t="s">
        <v>193</v>
      </c>
      <c r="AN5" s="398" t="s">
        <v>407</v>
      </c>
      <c r="AO5" s="345"/>
      <c r="AP5" s="345"/>
    </row>
    <row r="6" spans="1:50" ht="28.5" customHeight="1" thickBot="1" x14ac:dyDescent="0.3">
      <c r="A6" s="365" t="s">
        <v>259</v>
      </c>
      <c r="B6" s="69"/>
      <c r="C6" s="69"/>
      <c r="D6" s="70"/>
      <c r="E6" s="217" t="str">
        <f>IF($AN$5="Funding Request",'Reference Records'!$B$342,IF(OR($AN$5="Grant Making", $AN$5="Grant Revision"),'Reference Records'!$B$347,""))</f>
        <v>BDI-C-UNDP</v>
      </c>
      <c r="F6" s="72"/>
      <c r="G6" s="72"/>
      <c r="H6" s="72"/>
      <c r="I6" s="72"/>
      <c r="J6" s="72"/>
      <c r="K6" s="72"/>
      <c r="L6" s="68"/>
      <c r="M6" s="68"/>
      <c r="N6" s="68"/>
      <c r="O6" s="68"/>
      <c r="P6" s="68"/>
      <c r="Q6" s="68"/>
      <c r="R6" s="68"/>
      <c r="S6" s="68"/>
      <c r="T6" s="68"/>
      <c r="V6" s="73"/>
      <c r="W6" s="73"/>
      <c r="AM6" s="345"/>
      <c r="AN6" s="345"/>
      <c r="AO6" s="345"/>
    </row>
    <row r="7" spans="1:50" ht="31.5" customHeight="1" thickBot="1" x14ac:dyDescent="0.3">
      <c r="A7" s="74" t="s">
        <v>238</v>
      </c>
      <c r="B7" s="69"/>
      <c r="C7" s="69"/>
      <c r="D7" s="70"/>
      <c r="E7" s="75">
        <v>43101</v>
      </c>
      <c r="F7" s="76"/>
      <c r="G7" s="76"/>
      <c r="H7" s="76"/>
      <c r="I7" s="76"/>
      <c r="J7" s="76"/>
      <c r="K7" s="76"/>
      <c r="L7" s="68"/>
      <c r="M7" s="68"/>
      <c r="N7" s="68"/>
      <c r="O7" s="68"/>
      <c r="P7" s="68"/>
      <c r="Q7" s="68"/>
      <c r="R7" s="68"/>
      <c r="S7" s="68"/>
      <c r="T7" s="68"/>
      <c r="V7" s="73" t="s">
        <v>14</v>
      </c>
      <c r="W7" s="73"/>
      <c r="AM7" s="345"/>
      <c r="AN7" s="345"/>
      <c r="AO7" s="345"/>
    </row>
    <row r="8" spans="1:50" ht="31.5" customHeight="1" thickBot="1" x14ac:dyDescent="0.3">
      <c r="A8" s="74" t="s">
        <v>239</v>
      </c>
      <c r="B8" s="362"/>
      <c r="C8" s="362"/>
      <c r="D8" s="369" t="s">
        <v>314</v>
      </c>
      <c r="E8" s="75">
        <v>44196</v>
      </c>
      <c r="F8" s="76"/>
      <c r="G8" s="76"/>
      <c r="H8" s="76"/>
      <c r="I8" s="76"/>
      <c r="J8" s="76"/>
      <c r="K8" s="364" t="s">
        <v>315</v>
      </c>
      <c r="L8" s="68"/>
      <c r="M8" s="68"/>
      <c r="N8" s="68"/>
      <c r="O8" s="68"/>
      <c r="P8" s="68"/>
      <c r="Q8" s="68"/>
      <c r="R8" s="68"/>
      <c r="S8" s="68"/>
      <c r="T8" s="68"/>
      <c r="V8" s="73"/>
      <c r="W8" s="73"/>
      <c r="AM8" s="345"/>
      <c r="AN8" s="345"/>
      <c r="AO8" s="345"/>
      <c r="AP8" s="345"/>
    </row>
    <row r="9" spans="1:50" ht="32.25" customHeight="1" thickBot="1" x14ac:dyDescent="0.3">
      <c r="A9" s="367" t="s">
        <v>115</v>
      </c>
      <c r="B9" s="4" t="s">
        <v>115</v>
      </c>
      <c r="C9" s="400">
        <v>12</v>
      </c>
      <c r="D9" s="6" t="s">
        <v>115</v>
      </c>
      <c r="E9" s="397">
        <v>6</v>
      </c>
      <c r="F9" s="72"/>
      <c r="G9" s="72"/>
      <c r="H9" s="72"/>
      <c r="I9" s="72"/>
      <c r="J9" s="72"/>
      <c r="K9" s="72"/>
      <c r="L9" s="68"/>
      <c r="M9" s="68"/>
      <c r="N9" s="68"/>
      <c r="O9" s="68"/>
      <c r="P9" s="68"/>
      <c r="Q9" s="68"/>
      <c r="R9" s="68"/>
      <c r="S9" s="68"/>
      <c r="T9" s="68"/>
      <c r="W9" s="73"/>
      <c r="AM9" s="345" t="s">
        <v>313</v>
      </c>
      <c r="AN9" s="345">
        <f>'Reference Records'!$B$694</f>
        <v>0</v>
      </c>
      <c r="AO9" s="345"/>
    </row>
    <row r="10" spans="1:50" ht="32.25" customHeight="1" thickBot="1" x14ac:dyDescent="0.3">
      <c r="A10" s="74" t="s">
        <v>330</v>
      </c>
      <c r="B10" s="66"/>
      <c r="C10" s="66"/>
      <c r="D10" s="66"/>
      <c r="E10" s="75">
        <v>43101</v>
      </c>
      <c r="F10" s="72"/>
      <c r="G10" s="72"/>
      <c r="H10" s="72"/>
      <c r="I10" s="72"/>
      <c r="J10" s="72"/>
      <c r="K10" s="585" t="str">
        <f>IF(E8&gt;E11,"Please note, the Implementation Period End Date is longer than the Allocation Utilisation Period End Date"," ")</f>
        <v xml:space="preserve"> </v>
      </c>
      <c r="L10" s="68"/>
      <c r="M10" s="68"/>
      <c r="N10" s="68"/>
      <c r="O10" s="68"/>
      <c r="P10" s="68"/>
      <c r="Q10" s="68"/>
      <c r="R10" s="68"/>
      <c r="S10" s="68"/>
      <c r="T10" s="68"/>
      <c r="AK10" s="345"/>
      <c r="AL10" s="345"/>
      <c r="AM10" s="345" t="s">
        <v>318</v>
      </c>
      <c r="AN10" s="345" t="s">
        <v>408</v>
      </c>
    </row>
    <row r="11" spans="1:50" ht="31.9" customHeight="1" thickBot="1" x14ac:dyDescent="0.3">
      <c r="A11" s="74" t="s">
        <v>331</v>
      </c>
      <c r="B11" s="375"/>
      <c r="C11" s="375"/>
      <c r="D11" s="375"/>
      <c r="E11" s="388">
        <v>44196</v>
      </c>
      <c r="F11" s="77"/>
      <c r="G11" s="77"/>
      <c r="H11" s="77"/>
      <c r="I11" s="77"/>
      <c r="J11" s="77"/>
      <c r="K11" s="585"/>
      <c r="L11" s="68"/>
      <c r="M11" s="68"/>
      <c r="N11" s="68"/>
      <c r="O11" s="68"/>
      <c r="P11" s="68"/>
      <c r="Q11" s="68"/>
      <c r="R11" s="68"/>
      <c r="S11" s="68"/>
      <c r="T11" s="78"/>
      <c r="W11" s="73"/>
    </row>
    <row r="12" spans="1:50" s="46" customFormat="1" ht="30" customHeight="1" thickBot="1" x14ac:dyDescent="0.3">
      <c r="A12" s="77"/>
      <c r="B12" s="77"/>
      <c r="C12" s="77"/>
      <c r="D12" s="77"/>
      <c r="E12" s="77"/>
      <c r="F12" s="77"/>
      <c r="G12" s="77"/>
      <c r="H12" s="77"/>
      <c r="I12" s="77"/>
      <c r="J12" s="77"/>
      <c r="K12" s="77"/>
      <c r="L12" s="78"/>
      <c r="M12" s="78"/>
      <c r="N12" s="78"/>
      <c r="O12" s="78"/>
      <c r="P12" s="78"/>
      <c r="Q12" s="78"/>
      <c r="R12" s="78"/>
      <c r="S12" s="78"/>
      <c r="T12" s="44"/>
      <c r="V12" s="66"/>
      <c r="W12" s="73"/>
      <c r="X12" s="66"/>
      <c r="Y12" s="66"/>
      <c r="Z12" s="66"/>
      <c r="AO12" s="3"/>
      <c r="AP12" s="3"/>
      <c r="AQ12" s="3"/>
      <c r="AR12" s="3"/>
      <c r="AS12" s="3"/>
      <c r="AT12" s="3"/>
      <c r="AU12" s="3"/>
      <c r="AV12" s="3"/>
      <c r="AW12" s="3"/>
      <c r="AX12" s="3"/>
    </row>
    <row r="13" spans="1:50" s="46" customFormat="1" ht="35.25" customHeight="1" thickBot="1" x14ac:dyDescent="0.3">
      <c r="A13" s="576" t="s">
        <v>11</v>
      </c>
      <c r="B13" s="79"/>
      <c r="C13" s="80"/>
      <c r="D13" s="80"/>
      <c r="E13" s="350" t="s">
        <v>240</v>
      </c>
      <c r="F13" s="29"/>
      <c r="G13" s="29"/>
      <c r="H13" s="29"/>
      <c r="I13" s="29"/>
      <c r="J13" s="29"/>
      <c r="K13" s="361" t="s">
        <v>241</v>
      </c>
      <c r="L13" s="29"/>
      <c r="M13" s="29"/>
      <c r="N13" s="29"/>
      <c r="O13" s="29"/>
      <c r="P13" s="29"/>
      <c r="Q13" s="29"/>
      <c r="R13" s="29"/>
      <c r="S13" s="29"/>
      <c r="T13" s="351" t="s">
        <v>242</v>
      </c>
      <c r="V13" s="66"/>
      <c r="W13" s="73"/>
      <c r="X13" s="66"/>
      <c r="Y13" s="66"/>
      <c r="Z13" s="66"/>
      <c r="AO13" s="3"/>
      <c r="AP13" s="3"/>
      <c r="AQ13" s="3"/>
      <c r="AR13" s="3"/>
      <c r="AS13" s="3"/>
      <c r="AT13" s="3"/>
      <c r="AU13" s="3"/>
      <c r="AV13" s="3"/>
      <c r="AW13" s="3"/>
      <c r="AX13" s="3"/>
    </row>
    <row r="14" spans="1:50" s="46" customFormat="1" ht="40.5" customHeight="1" thickBot="1" x14ac:dyDescent="0.3">
      <c r="A14" s="576"/>
      <c r="B14" s="81"/>
      <c r="C14" s="82"/>
      <c r="D14" s="82"/>
      <c r="E14" s="350" t="s">
        <v>243</v>
      </c>
      <c r="F14" s="29"/>
      <c r="G14" s="29"/>
      <c r="H14" s="29"/>
      <c r="I14" s="29"/>
      <c r="J14" s="29"/>
      <c r="K14" s="352" t="s">
        <v>1</v>
      </c>
      <c r="L14" s="31"/>
      <c r="M14" s="29"/>
      <c r="N14" s="29"/>
      <c r="O14" s="29"/>
      <c r="P14" s="29"/>
      <c r="Q14" s="29"/>
      <c r="R14" s="29"/>
      <c r="S14" s="29"/>
      <c r="T14" s="351" t="s">
        <v>54</v>
      </c>
      <c r="V14" s="66"/>
      <c r="W14" s="73"/>
      <c r="X14" s="66"/>
      <c r="Y14" s="66"/>
      <c r="Z14" s="66"/>
      <c r="AO14" s="3"/>
      <c r="AP14" s="3"/>
      <c r="AQ14" s="3"/>
      <c r="AR14" s="3"/>
      <c r="AS14" s="3"/>
      <c r="AT14" s="3"/>
      <c r="AU14" s="3"/>
      <c r="AV14" s="3"/>
      <c r="AW14" s="3"/>
      <c r="AX14" s="3"/>
    </row>
    <row r="15" spans="1:50" s="46" customFormat="1" ht="28.5" customHeight="1" x14ac:dyDescent="0.25">
      <c r="A15" s="77"/>
      <c r="B15" s="77"/>
      <c r="C15" s="77"/>
      <c r="D15" s="77"/>
      <c r="E15" s="77"/>
      <c r="F15" s="77"/>
      <c r="G15" s="77"/>
      <c r="H15" s="77"/>
      <c r="I15" s="77"/>
      <c r="J15" s="77"/>
      <c r="K15" s="77"/>
      <c r="L15" s="78"/>
      <c r="M15" s="78"/>
      <c r="N15" s="78"/>
      <c r="O15" s="78"/>
      <c r="P15" s="78"/>
      <c r="Q15" s="78"/>
      <c r="R15" s="78"/>
      <c r="S15" s="78"/>
      <c r="T15" s="44"/>
      <c r="V15" s="66"/>
      <c r="W15" s="73"/>
      <c r="X15" s="66"/>
      <c r="Y15" s="66"/>
      <c r="Z15" s="66"/>
      <c r="AO15" s="3"/>
      <c r="AP15" s="3"/>
      <c r="AQ15" s="3"/>
      <c r="AR15" s="3"/>
      <c r="AS15" s="3"/>
      <c r="AT15" s="3"/>
      <c r="AU15" s="3"/>
      <c r="AV15" s="3"/>
      <c r="AW15" s="3"/>
      <c r="AX15" s="3"/>
    </row>
    <row r="16" spans="1:50" ht="37.5" customHeight="1" x14ac:dyDescent="0.25">
      <c r="A16" s="68"/>
      <c r="B16" s="68"/>
      <c r="C16" s="68"/>
      <c r="D16" s="68"/>
      <c r="E16" s="50"/>
      <c r="T16" s="50"/>
      <c r="W16" s="73"/>
      <c r="X16" s="73"/>
    </row>
    <row r="17" spans="1:26" ht="0.75" customHeight="1" x14ac:dyDescent="0.25">
      <c r="A17" s="83"/>
      <c r="B17" s="84"/>
      <c r="C17" s="84"/>
      <c r="D17" s="85"/>
      <c r="E17" s="68"/>
      <c r="F17" s="68"/>
      <c r="G17" s="68"/>
      <c r="H17" s="68"/>
      <c r="I17" s="68"/>
      <c r="J17" s="68"/>
      <c r="K17" s="68"/>
      <c r="L17" s="68"/>
      <c r="M17" s="68"/>
      <c r="N17" s="68"/>
      <c r="O17" s="68"/>
      <c r="P17" s="68"/>
      <c r="Q17" s="68"/>
      <c r="R17" s="68"/>
      <c r="S17" s="68"/>
      <c r="T17" s="50"/>
      <c r="W17" s="73"/>
      <c r="X17" s="73"/>
    </row>
    <row r="18" spans="1:26" ht="36.75" customHeight="1" x14ac:dyDescent="0.25">
      <c r="A18" s="422" t="s">
        <v>244</v>
      </c>
      <c r="B18" s="423"/>
      <c r="C18" s="423" t="s">
        <v>81</v>
      </c>
      <c r="D18" s="86"/>
      <c r="E18" s="68"/>
      <c r="F18" s="68"/>
      <c r="G18" s="68"/>
      <c r="H18" s="68"/>
      <c r="I18" s="68"/>
      <c r="J18" s="68"/>
      <c r="K18" s="68"/>
      <c r="L18" s="68"/>
      <c r="M18" s="68"/>
      <c r="N18" s="68"/>
      <c r="O18" s="68"/>
      <c r="P18" s="68"/>
      <c r="Q18" s="68"/>
      <c r="R18" s="68"/>
      <c r="S18" s="68"/>
      <c r="T18" s="50"/>
      <c r="W18" s="73"/>
      <c r="X18" s="73"/>
    </row>
    <row r="19" spans="1:26" ht="47.1" hidden="1" customHeight="1" x14ac:dyDescent="0.25">
      <c r="A19" s="440" t="s">
        <v>214</v>
      </c>
      <c r="B19" s="440"/>
      <c r="C19" s="440" t="s">
        <v>80</v>
      </c>
      <c r="D19" s="86"/>
      <c r="E19" s="68"/>
      <c r="F19" s="68"/>
      <c r="G19" s="68"/>
      <c r="H19" s="68"/>
      <c r="I19" s="68"/>
      <c r="J19" s="68"/>
      <c r="K19" s="68"/>
      <c r="L19" s="68"/>
      <c r="M19" s="68"/>
      <c r="N19" s="68"/>
      <c r="O19" s="68"/>
      <c r="P19" s="68"/>
      <c r="Q19" s="68"/>
      <c r="R19" s="68"/>
      <c r="S19" s="68"/>
      <c r="T19" s="50"/>
      <c r="W19" s="73"/>
      <c r="X19" s="73"/>
    </row>
    <row r="20" spans="1:26" ht="47.1" customHeight="1" x14ac:dyDescent="0.25">
      <c r="A20" s="440" t="s">
        <v>2090</v>
      </c>
      <c r="B20" s="440"/>
      <c r="C20" s="440" t="s">
        <v>2091</v>
      </c>
      <c r="D20" s="86"/>
      <c r="E20" s="68"/>
      <c r="F20" s="68"/>
      <c r="G20" s="68"/>
      <c r="H20" s="68"/>
      <c r="I20" s="68"/>
      <c r="J20" s="68"/>
      <c r="K20" s="68"/>
      <c r="L20" s="68"/>
      <c r="M20" s="68"/>
      <c r="N20" s="68"/>
      <c r="O20" s="68"/>
      <c r="P20" s="68"/>
      <c r="Q20" s="68"/>
      <c r="R20" s="68"/>
      <c r="S20" s="68"/>
      <c r="T20" s="50"/>
      <c r="W20" s="394"/>
      <c r="X20" s="394"/>
    </row>
    <row r="21" spans="1:26" ht="47.1" customHeight="1" x14ac:dyDescent="0.25">
      <c r="A21" s="440" t="s">
        <v>2092</v>
      </c>
      <c r="B21" s="440"/>
      <c r="C21" s="440" t="s">
        <v>2093</v>
      </c>
      <c r="D21" s="86"/>
      <c r="E21" s="68"/>
      <c r="F21" s="68"/>
      <c r="G21" s="68"/>
      <c r="H21" s="68"/>
      <c r="I21" s="68"/>
      <c r="J21" s="68"/>
      <c r="K21" s="68"/>
      <c r="L21" s="68"/>
      <c r="M21" s="68"/>
      <c r="N21" s="68"/>
      <c r="O21" s="68"/>
      <c r="P21" s="68"/>
      <c r="Q21" s="68"/>
      <c r="R21" s="68"/>
      <c r="S21" s="68"/>
      <c r="T21" s="50"/>
      <c r="W21" s="394"/>
      <c r="X21" s="394"/>
    </row>
    <row r="22" spans="1:26" s="68" customFormat="1" ht="2.65" customHeight="1" thickBot="1" x14ac:dyDescent="0.3">
      <c r="A22" s="87"/>
      <c r="B22" s="88"/>
      <c r="C22" s="88"/>
      <c r="D22" s="89"/>
      <c r="V22" s="67"/>
      <c r="W22" s="67"/>
      <c r="X22" s="67"/>
      <c r="Y22" s="67"/>
      <c r="Z22" s="67"/>
    </row>
    <row r="23" spans="1:26" ht="26.65" customHeight="1" x14ac:dyDescent="0.25">
      <c r="T23" s="50"/>
      <c r="W23" s="73"/>
      <c r="X23" s="73"/>
    </row>
    <row r="24" spans="1:26" ht="0.75" customHeight="1" x14ac:dyDescent="0.25">
      <c r="A24" s="47"/>
      <c r="B24" s="47"/>
      <c r="C24" s="47"/>
      <c r="D24" s="47"/>
      <c r="E24" s="47"/>
      <c r="F24" s="47"/>
      <c r="G24" s="47"/>
      <c r="H24" s="47"/>
      <c r="I24" s="47"/>
      <c r="J24" s="48"/>
      <c r="K24" s="50"/>
      <c r="L24" s="50"/>
      <c r="M24" s="50"/>
      <c r="N24" s="50"/>
      <c r="O24" s="50"/>
      <c r="P24" s="50"/>
      <c r="Q24" s="50"/>
      <c r="R24" s="50"/>
      <c r="T24" s="50"/>
      <c r="W24" s="73"/>
      <c r="X24" s="73"/>
    </row>
    <row r="25" spans="1:26" ht="60.75" customHeight="1" x14ac:dyDescent="0.25">
      <c r="A25" s="438" t="s">
        <v>245</v>
      </c>
      <c r="B25" s="423"/>
      <c r="C25" s="423"/>
      <c r="D25" s="423"/>
      <c r="E25" s="422" t="s">
        <v>240</v>
      </c>
      <c r="F25" s="439"/>
      <c r="G25" s="439"/>
      <c r="H25" s="439"/>
      <c r="I25" s="426" t="s">
        <v>30</v>
      </c>
      <c r="J25" s="304"/>
      <c r="K25" s="303"/>
      <c r="L25" s="297"/>
      <c r="M25" s="298"/>
      <c r="N25" s="298"/>
      <c r="O25" s="299"/>
      <c r="P25" s="299"/>
      <c r="Q25" s="298"/>
      <c r="R25" s="296"/>
      <c r="S25" s="50"/>
      <c r="T25" s="50"/>
      <c r="W25" s="73"/>
      <c r="X25" s="73"/>
    </row>
    <row r="26" spans="1:26" ht="47.1" hidden="1" customHeight="1" x14ac:dyDescent="0.25">
      <c r="A26" s="440" t="s">
        <v>44</v>
      </c>
      <c r="B26" s="440"/>
      <c r="C26" s="440"/>
      <c r="D26" s="440"/>
      <c r="E26" s="441" t="s">
        <v>111</v>
      </c>
      <c r="F26" s="442"/>
      <c r="G26" s="442"/>
      <c r="H26" s="442"/>
      <c r="I26" s="443" t="s">
        <v>29</v>
      </c>
      <c r="J26" s="306"/>
      <c r="K26" s="305"/>
      <c r="L26" s="300"/>
      <c r="M26" s="300"/>
      <c r="N26" s="300"/>
      <c r="O26" s="301"/>
      <c r="P26" s="301"/>
      <c r="Q26" s="301"/>
      <c r="R26" s="302"/>
      <c r="S26" s="50"/>
      <c r="T26" s="50"/>
      <c r="W26" s="73"/>
      <c r="X26" s="73"/>
    </row>
    <row r="27" spans="1:26" ht="47.1" customHeight="1" x14ac:dyDescent="0.25">
      <c r="A27" s="440"/>
      <c r="B27" s="440"/>
      <c r="C27" s="440"/>
      <c r="D27" s="440"/>
      <c r="E27" s="441" t="s">
        <v>524</v>
      </c>
      <c r="F27" s="442"/>
      <c r="G27" s="442"/>
      <c r="H27" s="442"/>
      <c r="I27" s="443" t="s">
        <v>525</v>
      </c>
      <c r="J27" s="306"/>
      <c r="K27" s="305"/>
      <c r="L27" s="300"/>
      <c r="M27" s="300"/>
      <c r="N27" s="300"/>
      <c r="O27" s="301"/>
      <c r="P27" s="301"/>
      <c r="Q27" s="301"/>
      <c r="R27" s="302"/>
      <c r="S27" s="50"/>
      <c r="T27" s="50"/>
      <c r="W27" s="394"/>
      <c r="X27" s="394"/>
    </row>
    <row r="28" spans="1:26" ht="3" customHeight="1" thickBot="1" x14ac:dyDescent="0.3">
      <c r="A28" s="338"/>
      <c r="B28" s="50"/>
      <c r="C28" s="50"/>
      <c r="D28" s="50"/>
      <c r="E28" s="50"/>
      <c r="F28" s="50"/>
      <c r="G28" s="50"/>
      <c r="H28" s="50"/>
      <c r="I28" s="50"/>
      <c r="J28" s="49"/>
      <c r="K28" s="50"/>
      <c r="L28" s="50"/>
      <c r="M28" s="50"/>
      <c r="N28" s="50"/>
      <c r="O28" s="50"/>
      <c r="P28" s="50"/>
      <c r="Q28" s="50"/>
      <c r="R28" s="50"/>
      <c r="S28" s="50"/>
      <c r="W28" s="73"/>
      <c r="X28" s="73"/>
    </row>
    <row r="29" spans="1:26" ht="3" customHeight="1" x14ac:dyDescent="0.25">
      <c r="A29" s="47"/>
      <c r="B29" s="47"/>
      <c r="C29" s="47"/>
      <c r="D29" s="47"/>
      <c r="E29" s="47"/>
      <c r="F29" s="47"/>
      <c r="G29" s="47"/>
      <c r="H29" s="47"/>
      <c r="I29" s="47"/>
      <c r="J29" s="47"/>
      <c r="K29" s="47"/>
      <c r="L29" s="47"/>
      <c r="M29" s="47"/>
      <c r="N29" s="47"/>
      <c r="O29" s="47"/>
      <c r="P29" s="47"/>
      <c r="Q29" s="47"/>
      <c r="R29" s="108"/>
      <c r="S29" s="48"/>
      <c r="W29" s="73"/>
    </row>
    <row r="30" spans="1:26" ht="59.65" customHeight="1" x14ac:dyDescent="0.25">
      <c r="A30" s="353" t="s">
        <v>245</v>
      </c>
      <c r="B30" s="330"/>
      <c r="C30" s="330"/>
      <c r="D30" s="330"/>
      <c r="E30" s="126" t="s">
        <v>240</v>
      </c>
      <c r="F30" s="330"/>
      <c r="G30" s="330"/>
      <c r="H30" s="330"/>
      <c r="I30" s="330"/>
      <c r="J30" s="330"/>
      <c r="K30" s="354" t="s">
        <v>246</v>
      </c>
      <c r="L30" s="360" t="s">
        <v>28</v>
      </c>
      <c r="M30" s="389" t="s">
        <v>99</v>
      </c>
      <c r="N30" s="389" t="s">
        <v>176</v>
      </c>
      <c r="O30" s="389" t="s">
        <v>175</v>
      </c>
      <c r="P30" s="360" t="s">
        <v>30</v>
      </c>
      <c r="Q30" s="360" t="s">
        <v>32</v>
      </c>
      <c r="R30" s="360"/>
      <c r="S30" s="49"/>
      <c r="W30" s="73"/>
    </row>
    <row r="31" spans="1:26" ht="47.1" hidden="1" customHeight="1" x14ac:dyDescent="0.25">
      <c r="A31" s="347" t="s">
        <v>44</v>
      </c>
      <c r="B31" s="346"/>
      <c r="C31" s="346"/>
      <c r="D31" s="346"/>
      <c r="E31" s="387" t="str">
        <f>IFERROR(IF(Q31="Funding Request Place Holder","",Q31),"")</f>
        <v>[Account (Name)]</v>
      </c>
      <c r="F31" s="381"/>
      <c r="G31" s="381"/>
      <c r="H31" s="381"/>
      <c r="I31" s="381"/>
      <c r="J31" s="381"/>
      <c r="K31" s="382" t="s">
        <v>174</v>
      </c>
      <c r="L31" s="390" t="b">
        <f>IFERROR(IF(OR(E31&lt;&gt;"",K31&lt;&gt;""),TRUE,FALSE),FALSE)</f>
        <v>1</v>
      </c>
      <c r="M31" s="390" t="str">
        <f>E31&amp;K31</f>
        <v>[Account (Name)][Alternative Account]</v>
      </c>
      <c r="N31" s="391" t="str">
        <f>IFERROR(IF(E31&lt;&gt;"",IF('Reference Records'!$C$343&lt;&gt;"",VLOOKUP(E31,'Account Role'!$B$3:$D$23,3,FALSE),VLOOKUP(E31,'Account Role'!$B$31:$D$813,3,FALSE)),O31),"")</f>
        <v>[Account]</v>
      </c>
      <c r="O31" s="390" t="s">
        <v>69</v>
      </c>
      <c r="P31" s="391" t="s">
        <v>29</v>
      </c>
      <c r="Q31" s="392" t="s">
        <v>111</v>
      </c>
      <c r="R31" s="360"/>
      <c r="S31" s="49"/>
      <c r="W31" s="73"/>
    </row>
    <row r="32" spans="1:26" ht="3" customHeight="1" thickBot="1" x14ac:dyDescent="0.3">
      <c r="A32" s="64"/>
      <c r="B32" s="64"/>
      <c r="C32" s="64"/>
      <c r="D32" s="64"/>
      <c r="E32" s="340"/>
      <c r="F32" s="340"/>
      <c r="G32" s="340"/>
      <c r="H32" s="340"/>
      <c r="I32" s="340"/>
      <c r="J32" s="340"/>
      <c r="K32" s="340"/>
      <c r="L32" s="340"/>
      <c r="M32" s="340"/>
      <c r="N32" s="340"/>
      <c r="O32" s="340"/>
      <c r="P32" s="340"/>
      <c r="Q32" s="340"/>
      <c r="R32" s="341"/>
      <c r="S32" s="59"/>
      <c r="T32" s="50"/>
      <c r="W32" s="73"/>
    </row>
    <row r="33" spans="1:50" ht="1.5" hidden="1" customHeight="1" x14ac:dyDescent="0.25">
      <c r="A33" s="338"/>
      <c r="B33" s="50"/>
      <c r="C33" s="50"/>
      <c r="D33" s="50"/>
      <c r="E33" s="337"/>
      <c r="F33" s="337"/>
      <c r="G33" s="337"/>
      <c r="H33" s="337"/>
      <c r="I33" s="337"/>
      <c r="J33" s="337"/>
      <c r="K33" s="337"/>
      <c r="L33" s="337"/>
      <c r="M33" s="337"/>
      <c r="N33" s="337"/>
      <c r="O33" s="337"/>
      <c r="P33" s="339"/>
      <c r="Q33" s="61"/>
      <c r="R33" s="90"/>
      <c r="S33" s="50"/>
      <c r="W33" s="73"/>
    </row>
    <row r="34" spans="1:50" s="102" customFormat="1" ht="29.25" customHeight="1" x14ac:dyDescent="0.25">
      <c r="A34" s="578"/>
      <c r="B34" s="578"/>
      <c r="C34" s="578"/>
      <c r="D34" s="578"/>
      <c r="E34" s="578"/>
      <c r="F34" s="578"/>
      <c r="G34" s="578"/>
      <c r="H34" s="578"/>
      <c r="I34" s="578"/>
      <c r="J34" s="578"/>
      <c r="K34" s="578"/>
      <c r="L34" s="578"/>
      <c r="M34" s="93"/>
      <c r="N34" s="93"/>
      <c r="O34" s="93"/>
      <c r="P34" s="93"/>
      <c r="Q34" s="93"/>
      <c r="R34" s="93"/>
      <c r="W34" s="335"/>
      <c r="AO34" s="336"/>
      <c r="AP34" s="336"/>
      <c r="AQ34" s="336"/>
      <c r="AR34" s="336"/>
      <c r="AS34" s="336"/>
      <c r="AT34" s="336"/>
      <c r="AU34" s="336"/>
      <c r="AV34" s="336"/>
      <c r="AW34" s="336"/>
      <c r="AX34" s="336"/>
    </row>
    <row r="35" spans="1:50" ht="30.75" customHeight="1" thickBot="1" x14ac:dyDescent="0.3">
      <c r="R35" s="90"/>
      <c r="S35" s="50"/>
      <c r="T35" s="50"/>
      <c r="W35" s="73"/>
    </row>
    <row r="36" spans="1:50" ht="29.25" customHeight="1" thickBot="1" x14ac:dyDescent="0.3">
      <c r="A36" s="583" t="s">
        <v>247</v>
      </c>
      <c r="B36" s="584"/>
      <c r="C36" s="584"/>
      <c r="D36" s="584"/>
      <c r="E36" s="584"/>
      <c r="F36" s="584"/>
      <c r="G36" s="584"/>
      <c r="H36" s="584"/>
      <c r="I36" s="584"/>
      <c r="J36" s="584"/>
      <c r="K36" s="584"/>
      <c r="L36" s="584"/>
      <c r="M36" s="584"/>
      <c r="N36" s="584"/>
      <c r="O36" s="584"/>
      <c r="P36" s="584"/>
      <c r="Q36" s="584"/>
      <c r="R36" s="584"/>
      <c r="S36" s="584"/>
      <c r="T36" s="584"/>
      <c r="U36" s="47"/>
      <c r="V36" s="342"/>
      <c r="W36" s="73"/>
    </row>
    <row r="37" spans="1:50" ht="32.1" customHeight="1" x14ac:dyDescent="0.25">
      <c r="A37" s="528" t="s">
        <v>248</v>
      </c>
      <c r="B37" s="334">
        <v>0</v>
      </c>
      <c r="C37" s="312"/>
      <c r="D37" s="312"/>
      <c r="E37" s="528" t="s">
        <v>249</v>
      </c>
      <c r="F37" s="312"/>
      <c r="G37" s="312"/>
      <c r="H37" s="312"/>
      <c r="I37" s="312"/>
      <c r="J37" s="312"/>
      <c r="K37" s="368" t="s">
        <v>129</v>
      </c>
      <c r="L37" s="529" t="s">
        <v>342</v>
      </c>
      <c r="M37" s="529" t="s">
        <v>347</v>
      </c>
      <c r="N37" s="529" t="s">
        <v>28</v>
      </c>
      <c r="O37" s="529" t="s">
        <v>317</v>
      </c>
      <c r="P37" s="529" t="s">
        <v>0</v>
      </c>
      <c r="Q37" s="529" t="s">
        <v>318</v>
      </c>
      <c r="R37" s="529"/>
      <c r="S37" s="530"/>
      <c r="T37" s="368" t="s">
        <v>130</v>
      </c>
      <c r="U37" s="491" t="s">
        <v>30</v>
      </c>
      <c r="V37" s="343"/>
      <c r="W37" s="73"/>
    </row>
    <row r="38" spans="1:50" ht="47.1" hidden="1" customHeight="1" x14ac:dyDescent="0.25">
      <c r="A38" s="531" t="str">
        <f ca="1">IF(P38="",IF(B38=2,$E$7,IF(B38=1,"",E37+1)),IF(P38&lt;TODAY(),O38,IF(B38=2,$E$7,IF(B38=1,"",E37+1))))</f>
        <v/>
      </c>
      <c r="B38" s="532">
        <f>B37+1</f>
        <v>1</v>
      </c>
      <c r="C38" s="530"/>
      <c r="D38" s="530"/>
      <c r="E38" s="533" t="str">
        <f ca="1">IF(P38="",IFERROR(EOMONTH($A38,$E$9-1),""),IF(P38&lt;TODAY(),P38,IFERROR(EOMONTH($A38,$E$9-1),"")))</f>
        <v/>
      </c>
      <c r="F38" s="533"/>
      <c r="G38" s="533"/>
      <c r="H38" s="533"/>
      <c r="I38" s="533"/>
      <c r="J38" s="533"/>
      <c r="K38" s="534" t="str">
        <f>IF($AN$5="Grant Revision",IF(M38=TRUE,"Yes","No"),"")</f>
        <v/>
      </c>
      <c r="L38" s="491" t="b">
        <f>IF(K38="Yes",TRUE,FALSE)</f>
        <v>0</v>
      </c>
      <c r="M38" s="491" t="s">
        <v>346</v>
      </c>
      <c r="N38" s="491" t="b">
        <f ca="1">IFERROR(IF(E38&lt;=$E$8,TRUE,FALSE),"")</f>
        <v>0</v>
      </c>
      <c r="O38" s="535" t="s">
        <v>316</v>
      </c>
      <c r="P38" s="535" t="s">
        <v>15</v>
      </c>
      <c r="Q38" s="491" t="s">
        <v>29</v>
      </c>
      <c r="R38" s="529"/>
      <c r="S38" s="530"/>
      <c r="T38" s="536" t="str">
        <f>TEXT(IF(K38="","",IF(K38="No",E38+45,IF(K38="Yes",E38+60,""))),"dd-mmm-yy")</f>
        <v/>
      </c>
      <c r="U38" s="491" t="s">
        <v>29</v>
      </c>
      <c r="V38" s="343"/>
      <c r="W38" s="73"/>
    </row>
    <row r="39" spans="1:50" ht="47.1" customHeight="1" x14ac:dyDescent="0.25">
      <c r="A39" s="531">
        <f t="shared" ref="A39:A44" ca="1" si="0">IF(P39="",IF(B39=2,$E$7,IF(B39=1,"",E38+1)),IF(P39&lt;TODAY(),O39,IF(B39=2,$E$7,IF(B39=1,"",E38+1))))</f>
        <v>43101</v>
      </c>
      <c r="B39" s="532">
        <f t="shared" ref="B39:B44" si="1">B38+1</f>
        <v>2</v>
      </c>
      <c r="C39" s="530"/>
      <c r="D39" s="530"/>
      <c r="E39" s="533">
        <f t="shared" ref="E39:E44" ca="1" si="2">IF(P39="",IFERROR(EOMONTH($A39,$E$9-1),""),IF(P39&lt;TODAY(),P39,IFERROR(EOMONTH($A39,$E$9-1),"")))</f>
        <v>43281</v>
      </c>
      <c r="F39" s="533"/>
      <c r="G39" s="533"/>
      <c r="H39" s="533"/>
      <c r="I39" s="533"/>
      <c r="J39" s="533"/>
      <c r="K39" s="534" t="s">
        <v>5896</v>
      </c>
      <c r="L39" s="491" t="b">
        <f t="shared" ref="L39:L44" si="3">IF(K39="Yes",TRUE,FALSE)</f>
        <v>0</v>
      </c>
      <c r="M39" s="491" t="b">
        <v>0</v>
      </c>
      <c r="N39" s="491" t="b">
        <f t="shared" ref="N39:N44" ca="1" si="4">IFERROR(IF(E39&lt;=$E$8,TRUE,FALSE),"")</f>
        <v>1</v>
      </c>
      <c r="O39" s="535"/>
      <c r="P39" s="535"/>
      <c r="Q39" s="491" t="s">
        <v>408</v>
      </c>
      <c r="R39" s="529"/>
      <c r="S39" s="530"/>
      <c r="T39" s="536" t="str">
        <f t="shared" ref="T39:T44" ca="1" si="5">TEXT(IF(K39="","",IF(K39="No",E39+45,IF(K39="Yes",E39+60,""))),"dd-mmm-yy")</f>
        <v>dd-août-yy</v>
      </c>
      <c r="U39" s="491" t="s">
        <v>428</v>
      </c>
      <c r="V39" s="343"/>
      <c r="W39" s="394"/>
    </row>
    <row r="40" spans="1:50" ht="47.1" customHeight="1" x14ac:dyDescent="0.25">
      <c r="A40" s="531">
        <f t="shared" ca="1" si="0"/>
        <v>43282</v>
      </c>
      <c r="B40" s="532">
        <f t="shared" si="1"/>
        <v>3</v>
      </c>
      <c r="C40" s="530"/>
      <c r="D40" s="530"/>
      <c r="E40" s="533">
        <f t="shared" ca="1" si="2"/>
        <v>43465</v>
      </c>
      <c r="F40" s="533"/>
      <c r="G40" s="533"/>
      <c r="H40" s="533"/>
      <c r="I40" s="533"/>
      <c r="J40" s="533"/>
      <c r="K40" s="534" t="s">
        <v>5895</v>
      </c>
      <c r="L40" s="491" t="b">
        <f t="shared" si="3"/>
        <v>1</v>
      </c>
      <c r="M40" s="491" t="b">
        <v>0</v>
      </c>
      <c r="N40" s="491" t="b">
        <f t="shared" ca="1" si="4"/>
        <v>1</v>
      </c>
      <c r="O40" s="535"/>
      <c r="P40" s="535"/>
      <c r="Q40" s="491" t="s">
        <v>408</v>
      </c>
      <c r="R40" s="529"/>
      <c r="S40" s="530"/>
      <c r="T40" s="536" t="str">
        <f t="shared" ca="1" si="5"/>
        <v>dd-mars-yy</v>
      </c>
      <c r="U40" s="491" t="s">
        <v>430</v>
      </c>
      <c r="V40" s="343"/>
      <c r="W40" s="394"/>
    </row>
    <row r="41" spans="1:50" ht="47.1" customHeight="1" x14ac:dyDescent="0.25">
      <c r="A41" s="531">
        <f t="shared" ca="1" si="0"/>
        <v>43466</v>
      </c>
      <c r="B41" s="532">
        <f t="shared" si="1"/>
        <v>4</v>
      </c>
      <c r="C41" s="530"/>
      <c r="D41" s="530"/>
      <c r="E41" s="533">
        <f t="shared" ca="1" si="2"/>
        <v>43646</v>
      </c>
      <c r="F41" s="533"/>
      <c r="G41" s="533"/>
      <c r="H41" s="533"/>
      <c r="I41" s="533"/>
      <c r="J41" s="533"/>
      <c r="K41" s="534" t="s">
        <v>5896</v>
      </c>
      <c r="L41" s="491" t="b">
        <f t="shared" si="3"/>
        <v>0</v>
      </c>
      <c r="M41" s="491" t="b">
        <v>0</v>
      </c>
      <c r="N41" s="491" t="b">
        <f t="shared" ca="1" si="4"/>
        <v>1</v>
      </c>
      <c r="O41" s="535"/>
      <c r="P41" s="535"/>
      <c r="Q41" s="491" t="s">
        <v>408</v>
      </c>
      <c r="R41" s="529"/>
      <c r="S41" s="530"/>
      <c r="T41" s="536" t="str">
        <f t="shared" ca="1" si="5"/>
        <v>dd-août-yy</v>
      </c>
      <c r="U41" s="491" t="s">
        <v>432</v>
      </c>
      <c r="V41" s="343"/>
      <c r="W41" s="394"/>
    </row>
    <row r="42" spans="1:50" ht="47.1" customHeight="1" x14ac:dyDescent="0.25">
      <c r="A42" s="531">
        <f t="shared" ca="1" si="0"/>
        <v>43647</v>
      </c>
      <c r="B42" s="532">
        <f t="shared" si="1"/>
        <v>5</v>
      </c>
      <c r="C42" s="530"/>
      <c r="D42" s="530"/>
      <c r="E42" s="533">
        <f t="shared" ca="1" si="2"/>
        <v>43830</v>
      </c>
      <c r="F42" s="533"/>
      <c r="G42" s="533"/>
      <c r="H42" s="533"/>
      <c r="I42" s="533"/>
      <c r="J42" s="533"/>
      <c r="K42" s="534" t="s">
        <v>5895</v>
      </c>
      <c r="L42" s="491" t="b">
        <f t="shared" si="3"/>
        <v>1</v>
      </c>
      <c r="M42" s="491" t="b">
        <v>0</v>
      </c>
      <c r="N42" s="491" t="b">
        <f t="shared" ca="1" si="4"/>
        <v>1</v>
      </c>
      <c r="O42" s="535"/>
      <c r="P42" s="535"/>
      <c r="Q42" s="491" t="s">
        <v>408</v>
      </c>
      <c r="R42" s="529"/>
      <c r="S42" s="530"/>
      <c r="T42" s="536" t="str">
        <f t="shared" ca="1" si="5"/>
        <v>dd-févr-yy</v>
      </c>
      <c r="U42" s="491" t="s">
        <v>434</v>
      </c>
      <c r="V42" s="343"/>
      <c r="W42" s="394"/>
    </row>
    <row r="43" spans="1:50" ht="47.1" customHeight="1" x14ac:dyDescent="0.25">
      <c r="A43" s="531">
        <f t="shared" ca="1" si="0"/>
        <v>43831</v>
      </c>
      <c r="B43" s="532">
        <f t="shared" si="1"/>
        <v>6</v>
      </c>
      <c r="C43" s="530"/>
      <c r="D43" s="530"/>
      <c r="E43" s="533">
        <f t="shared" ca="1" si="2"/>
        <v>44012</v>
      </c>
      <c r="F43" s="533"/>
      <c r="G43" s="533"/>
      <c r="H43" s="533"/>
      <c r="I43" s="533"/>
      <c r="J43" s="533"/>
      <c r="K43" s="534" t="s">
        <v>5896</v>
      </c>
      <c r="L43" s="491" t="b">
        <f t="shared" si="3"/>
        <v>0</v>
      </c>
      <c r="M43" s="491" t="b">
        <v>0</v>
      </c>
      <c r="N43" s="491" t="b">
        <f t="shared" ca="1" si="4"/>
        <v>1</v>
      </c>
      <c r="O43" s="535"/>
      <c r="P43" s="535"/>
      <c r="Q43" s="491" t="s">
        <v>408</v>
      </c>
      <c r="R43" s="529"/>
      <c r="S43" s="530"/>
      <c r="T43" s="536" t="str">
        <f t="shared" ca="1" si="5"/>
        <v>dd-août-yy</v>
      </c>
      <c r="U43" s="491" t="s">
        <v>436</v>
      </c>
      <c r="V43" s="343"/>
      <c r="W43" s="394"/>
    </row>
    <row r="44" spans="1:50" ht="47.1" customHeight="1" x14ac:dyDescent="0.25">
      <c r="A44" s="531">
        <f t="shared" ca="1" si="0"/>
        <v>44013</v>
      </c>
      <c r="B44" s="532">
        <f t="shared" si="1"/>
        <v>7</v>
      </c>
      <c r="C44" s="530"/>
      <c r="D44" s="530"/>
      <c r="E44" s="533">
        <f t="shared" ca="1" si="2"/>
        <v>44196</v>
      </c>
      <c r="F44" s="533"/>
      <c r="G44" s="533"/>
      <c r="H44" s="533"/>
      <c r="I44" s="533"/>
      <c r="J44" s="533"/>
      <c r="K44" s="534" t="s">
        <v>5896</v>
      </c>
      <c r="L44" s="491" t="b">
        <f t="shared" si="3"/>
        <v>0</v>
      </c>
      <c r="M44" s="491" t="b">
        <v>0</v>
      </c>
      <c r="N44" s="491" t="b">
        <f t="shared" ca="1" si="4"/>
        <v>1</v>
      </c>
      <c r="O44" s="535"/>
      <c r="P44" s="535"/>
      <c r="Q44" s="491" t="s">
        <v>408</v>
      </c>
      <c r="R44" s="529"/>
      <c r="S44" s="530"/>
      <c r="T44" s="536" t="str">
        <f t="shared" ca="1" si="5"/>
        <v>dd-févr-yy</v>
      </c>
      <c r="U44" s="491" t="s">
        <v>438</v>
      </c>
      <c r="V44" s="343"/>
      <c r="W44" s="394"/>
    </row>
    <row r="45" spans="1:50" ht="2.1" customHeight="1" thickBot="1" x14ac:dyDescent="0.3">
      <c r="A45" s="63"/>
      <c r="B45" s="64"/>
      <c r="C45" s="64"/>
      <c r="D45" s="64"/>
      <c r="E45" s="64"/>
      <c r="F45" s="64"/>
      <c r="G45" s="64"/>
      <c r="H45" s="64"/>
      <c r="I45" s="64"/>
      <c r="J45" s="64"/>
      <c r="K45" s="64"/>
      <c r="L45" s="64"/>
      <c r="M45" s="64"/>
      <c r="N45" s="64"/>
      <c r="O45" s="64"/>
      <c r="P45" s="64"/>
      <c r="Q45" s="64"/>
      <c r="R45" s="64"/>
      <c r="S45" s="64"/>
      <c r="T45" s="64"/>
      <c r="U45" s="64"/>
      <c r="V45" s="344"/>
      <c r="W45" s="73"/>
    </row>
    <row r="46" spans="1:50" ht="30" customHeight="1" x14ac:dyDescent="0.25">
      <c r="T46" s="50"/>
      <c r="W46" s="73"/>
    </row>
    <row r="47" spans="1:50" ht="30" customHeight="1" x14ac:dyDescent="0.25">
      <c r="T47" s="50"/>
      <c r="W47" s="73"/>
    </row>
    <row r="48" spans="1:50" ht="25.5" customHeight="1" thickBot="1" x14ac:dyDescent="0.3">
      <c r="A48" s="92"/>
      <c r="B48" s="77"/>
      <c r="C48" s="77"/>
      <c r="D48" s="77"/>
      <c r="E48" s="77"/>
      <c r="F48" s="77"/>
      <c r="G48" s="77"/>
      <c r="H48" s="77"/>
      <c r="I48" s="77"/>
      <c r="J48" s="77"/>
      <c r="K48" s="77"/>
      <c r="L48" s="78"/>
      <c r="M48" s="78"/>
      <c r="N48" s="78"/>
      <c r="O48" s="78"/>
      <c r="P48" s="78"/>
      <c r="Q48" s="78"/>
      <c r="R48" s="78"/>
      <c r="S48" s="78"/>
      <c r="T48" s="44"/>
      <c r="U48" s="44"/>
      <c r="V48" s="72"/>
      <c r="W48" s="73"/>
    </row>
    <row r="49" spans="1:25" ht="25.5" customHeight="1" thickBot="1" x14ac:dyDescent="0.3">
      <c r="A49" s="583" t="s">
        <v>242</v>
      </c>
      <c r="B49" s="584"/>
      <c r="C49" s="584"/>
      <c r="D49" s="584"/>
      <c r="E49" s="584"/>
      <c r="F49" s="128"/>
      <c r="G49" s="128"/>
      <c r="H49" s="128"/>
      <c r="I49" s="128"/>
      <c r="J49" s="129"/>
      <c r="K49" s="307"/>
      <c r="L49" s="90"/>
      <c r="M49" s="90"/>
      <c r="N49" s="90"/>
      <c r="O49" s="90"/>
      <c r="P49" s="90"/>
      <c r="Q49" s="90"/>
      <c r="R49" s="90"/>
      <c r="S49" s="90"/>
      <c r="T49" s="90"/>
      <c r="U49" s="90"/>
      <c r="V49" s="93"/>
      <c r="W49" s="73"/>
    </row>
    <row r="50" spans="1:25" ht="32.25" customHeight="1" x14ac:dyDescent="0.25">
      <c r="A50" s="444" t="s">
        <v>250</v>
      </c>
      <c r="B50" s="444"/>
      <c r="C50" s="444"/>
      <c r="D50" s="444"/>
      <c r="E50" s="445" t="s">
        <v>251</v>
      </c>
      <c r="F50" s="446" t="s">
        <v>318</v>
      </c>
      <c r="G50" s="446" t="s">
        <v>28</v>
      </c>
      <c r="H50" s="446" t="s">
        <v>30</v>
      </c>
      <c r="I50" s="358"/>
      <c r="J50" s="94"/>
      <c r="K50" s="309"/>
      <c r="L50" s="91"/>
      <c r="M50" s="91"/>
      <c r="N50" s="91"/>
      <c r="O50" s="91"/>
      <c r="P50" s="91"/>
      <c r="Q50" s="91"/>
      <c r="R50" s="91"/>
      <c r="S50" s="91"/>
      <c r="T50" s="91"/>
      <c r="U50" s="91"/>
      <c r="V50" s="95"/>
      <c r="W50" s="73"/>
      <c r="Y50" s="594"/>
    </row>
    <row r="51" spans="1:25" ht="47.1" hidden="1" customHeight="1" x14ac:dyDescent="0.25">
      <c r="A51" s="440" t="s">
        <v>45</v>
      </c>
      <c r="B51" s="440"/>
      <c r="C51" s="440"/>
      <c r="D51" s="440"/>
      <c r="E51" s="447" t="s">
        <v>36</v>
      </c>
      <c r="F51" s="448" t="s">
        <v>29</v>
      </c>
      <c r="G51" s="448" t="b">
        <f>IFERROR(IF(E51&lt;&gt;"",TRUE,FALSE),FALSE)</f>
        <v>1</v>
      </c>
      <c r="H51" s="448" t="s">
        <v>29</v>
      </c>
      <c r="I51" s="359"/>
      <c r="J51" s="311"/>
      <c r="K51" s="310"/>
      <c r="L51" s="90"/>
      <c r="M51" s="90"/>
      <c r="N51" s="90"/>
      <c r="O51" s="90"/>
      <c r="P51" s="90"/>
      <c r="Q51" s="90"/>
      <c r="R51" s="90"/>
      <c r="S51" s="90"/>
      <c r="T51" s="90"/>
      <c r="U51" s="90"/>
      <c r="V51" s="93"/>
      <c r="Y51" s="594"/>
    </row>
    <row r="52" spans="1:25" ht="47.1" customHeight="1" x14ac:dyDescent="0.25">
      <c r="A52" s="440">
        <v>1</v>
      </c>
      <c r="B52" s="440"/>
      <c r="C52" s="440"/>
      <c r="D52" s="440"/>
      <c r="E52" s="447" t="s">
        <v>5818</v>
      </c>
      <c r="F52" s="448" t="s">
        <v>408</v>
      </c>
      <c r="G52" s="448" t="b">
        <f t="shared" ref="G52:G63" si="6">IFERROR(IF(E52&lt;&gt;"",TRUE,FALSE),FALSE)</f>
        <v>1</v>
      </c>
      <c r="H52" s="448" t="s">
        <v>526</v>
      </c>
      <c r="I52" s="359"/>
      <c r="J52" s="311"/>
      <c r="K52" s="310"/>
      <c r="L52" s="90"/>
      <c r="M52" s="90"/>
      <c r="N52" s="90"/>
      <c r="O52" s="90"/>
      <c r="P52" s="90"/>
      <c r="Q52" s="90"/>
      <c r="R52" s="90"/>
      <c r="S52" s="90"/>
      <c r="T52" s="90"/>
      <c r="U52" s="90"/>
      <c r="V52" s="93"/>
      <c r="Y52" s="395"/>
    </row>
    <row r="53" spans="1:25" ht="47.1" customHeight="1" x14ac:dyDescent="0.25">
      <c r="A53" s="440">
        <v>2</v>
      </c>
      <c r="B53" s="440"/>
      <c r="C53" s="440"/>
      <c r="D53" s="440"/>
      <c r="E53" s="553" t="s">
        <v>5851</v>
      </c>
      <c r="F53" s="448" t="s">
        <v>408</v>
      </c>
      <c r="G53" s="448" t="b">
        <f t="shared" si="6"/>
        <v>1</v>
      </c>
      <c r="H53" s="448" t="s">
        <v>527</v>
      </c>
      <c r="I53" s="359"/>
      <c r="J53" s="311"/>
      <c r="K53" s="310"/>
      <c r="L53" s="90"/>
      <c r="M53" s="90"/>
      <c r="N53" s="90"/>
      <c r="O53" s="90"/>
      <c r="P53" s="90"/>
      <c r="Q53" s="90"/>
      <c r="R53" s="90"/>
      <c r="S53" s="90"/>
      <c r="T53" s="90"/>
      <c r="U53" s="90"/>
      <c r="V53" s="93"/>
      <c r="Y53" s="395"/>
    </row>
    <row r="54" spans="1:25" ht="47.1" customHeight="1" x14ac:dyDescent="0.25">
      <c r="A54" s="440">
        <v>3</v>
      </c>
      <c r="B54" s="440"/>
      <c r="C54" s="440"/>
      <c r="D54" s="440"/>
      <c r="E54" s="553" t="s">
        <v>5852</v>
      </c>
      <c r="F54" s="448" t="s">
        <v>408</v>
      </c>
      <c r="G54" s="448" t="b">
        <f t="shared" si="6"/>
        <v>1</v>
      </c>
      <c r="H54" s="448" t="s">
        <v>528</v>
      </c>
      <c r="I54" s="359"/>
      <c r="J54" s="311"/>
      <c r="K54" s="310"/>
      <c r="L54" s="90"/>
      <c r="M54" s="90"/>
      <c r="N54" s="90"/>
      <c r="O54" s="90"/>
      <c r="P54" s="90"/>
      <c r="Q54" s="90"/>
      <c r="R54" s="90"/>
      <c r="S54" s="90"/>
      <c r="T54" s="90"/>
      <c r="U54" s="90"/>
      <c r="V54" s="93"/>
      <c r="Y54" s="395"/>
    </row>
    <row r="55" spans="1:25" ht="47.1" customHeight="1" x14ac:dyDescent="0.25">
      <c r="A55" s="440">
        <v>4</v>
      </c>
      <c r="B55" s="440"/>
      <c r="C55" s="440"/>
      <c r="D55" s="440"/>
      <c r="E55" s="447"/>
      <c r="F55" s="448" t="s">
        <v>408</v>
      </c>
      <c r="G55" s="448" t="b">
        <f t="shared" si="6"/>
        <v>0</v>
      </c>
      <c r="H55" s="448" t="s">
        <v>529</v>
      </c>
      <c r="I55" s="359"/>
      <c r="J55" s="311"/>
      <c r="K55" s="310"/>
      <c r="L55" s="90"/>
      <c r="M55" s="90"/>
      <c r="N55" s="90"/>
      <c r="O55" s="90"/>
      <c r="P55" s="90"/>
      <c r="Q55" s="90"/>
      <c r="R55" s="90"/>
      <c r="S55" s="90"/>
      <c r="T55" s="90"/>
      <c r="U55" s="90"/>
      <c r="V55" s="93"/>
      <c r="Y55" s="395"/>
    </row>
    <row r="56" spans="1:25" ht="47.1" customHeight="1" x14ac:dyDescent="0.25">
      <c r="A56" s="440">
        <v>5</v>
      </c>
      <c r="B56" s="440"/>
      <c r="C56" s="440"/>
      <c r="D56" s="440"/>
      <c r="E56" s="447"/>
      <c r="F56" s="448" t="s">
        <v>408</v>
      </c>
      <c r="G56" s="448" t="b">
        <f t="shared" si="6"/>
        <v>0</v>
      </c>
      <c r="H56" s="448" t="s">
        <v>530</v>
      </c>
      <c r="I56" s="359"/>
      <c r="J56" s="311"/>
      <c r="K56" s="310"/>
      <c r="L56" s="90"/>
      <c r="M56" s="90"/>
      <c r="N56" s="90"/>
      <c r="O56" s="90"/>
      <c r="P56" s="90"/>
      <c r="Q56" s="90"/>
      <c r="R56" s="90"/>
      <c r="S56" s="90"/>
      <c r="T56" s="90"/>
      <c r="U56" s="90"/>
      <c r="V56" s="93"/>
      <c r="Y56" s="395"/>
    </row>
    <row r="57" spans="1:25" ht="47.1" customHeight="1" x14ac:dyDescent="0.25">
      <c r="A57" s="440">
        <v>6</v>
      </c>
      <c r="B57" s="440"/>
      <c r="C57" s="440"/>
      <c r="D57" s="440"/>
      <c r="E57" s="447"/>
      <c r="F57" s="448" t="s">
        <v>408</v>
      </c>
      <c r="G57" s="448" t="b">
        <f t="shared" si="6"/>
        <v>0</v>
      </c>
      <c r="H57" s="448" t="s">
        <v>531</v>
      </c>
      <c r="I57" s="359"/>
      <c r="J57" s="311"/>
      <c r="K57" s="310"/>
      <c r="L57" s="90"/>
      <c r="M57" s="90"/>
      <c r="N57" s="90"/>
      <c r="O57" s="90"/>
      <c r="P57" s="90"/>
      <c r="Q57" s="90"/>
      <c r="R57" s="90"/>
      <c r="S57" s="90"/>
      <c r="T57" s="90"/>
      <c r="U57" s="90"/>
      <c r="V57" s="93"/>
      <c r="Y57" s="395"/>
    </row>
    <row r="58" spans="1:25" ht="47.1" customHeight="1" x14ac:dyDescent="0.25">
      <c r="A58" s="440">
        <v>7</v>
      </c>
      <c r="B58" s="440"/>
      <c r="C58" s="440"/>
      <c r="D58" s="440"/>
      <c r="E58" s="447"/>
      <c r="F58" s="448" t="s">
        <v>408</v>
      </c>
      <c r="G58" s="448" t="b">
        <f t="shared" si="6"/>
        <v>0</v>
      </c>
      <c r="H58" s="448" t="s">
        <v>532</v>
      </c>
      <c r="I58" s="359"/>
      <c r="J58" s="311"/>
      <c r="K58" s="310"/>
      <c r="L58" s="90"/>
      <c r="M58" s="90"/>
      <c r="N58" s="90"/>
      <c r="O58" s="90"/>
      <c r="P58" s="90"/>
      <c r="Q58" s="90"/>
      <c r="R58" s="90"/>
      <c r="S58" s="90"/>
      <c r="T58" s="90"/>
      <c r="U58" s="90"/>
      <c r="V58" s="93"/>
      <c r="Y58" s="395"/>
    </row>
    <row r="59" spans="1:25" ht="47.1" customHeight="1" x14ac:dyDescent="0.25">
      <c r="A59" s="440">
        <v>8</v>
      </c>
      <c r="B59" s="440"/>
      <c r="C59" s="440"/>
      <c r="D59" s="440"/>
      <c r="E59" s="447"/>
      <c r="F59" s="448" t="s">
        <v>408</v>
      </c>
      <c r="G59" s="448" t="b">
        <f t="shared" si="6"/>
        <v>0</v>
      </c>
      <c r="H59" s="448" t="s">
        <v>533</v>
      </c>
      <c r="I59" s="359"/>
      <c r="J59" s="311"/>
      <c r="K59" s="310"/>
      <c r="L59" s="90"/>
      <c r="M59" s="90"/>
      <c r="N59" s="90"/>
      <c r="O59" s="90"/>
      <c r="P59" s="90"/>
      <c r="Q59" s="90"/>
      <c r="R59" s="90"/>
      <c r="S59" s="90"/>
      <c r="T59" s="90"/>
      <c r="U59" s="90"/>
      <c r="V59" s="93"/>
      <c r="Y59" s="395"/>
    </row>
    <row r="60" spans="1:25" ht="47.1" customHeight="1" x14ac:dyDescent="0.25">
      <c r="A60" s="440">
        <v>9</v>
      </c>
      <c r="B60" s="440"/>
      <c r="C60" s="440"/>
      <c r="D60" s="440"/>
      <c r="E60" s="447"/>
      <c r="F60" s="448" t="s">
        <v>408</v>
      </c>
      <c r="G60" s="448" t="b">
        <f t="shared" si="6"/>
        <v>0</v>
      </c>
      <c r="H60" s="448" t="s">
        <v>534</v>
      </c>
      <c r="I60" s="359"/>
      <c r="J60" s="311"/>
      <c r="K60" s="310"/>
      <c r="L60" s="90"/>
      <c r="M60" s="90"/>
      <c r="N60" s="90"/>
      <c r="O60" s="90"/>
      <c r="P60" s="90"/>
      <c r="Q60" s="90"/>
      <c r="R60" s="90"/>
      <c r="S60" s="90"/>
      <c r="T60" s="90"/>
      <c r="U60" s="90"/>
      <c r="V60" s="93"/>
      <c r="Y60" s="395"/>
    </row>
    <row r="61" spans="1:25" ht="47.1" customHeight="1" x14ac:dyDescent="0.25">
      <c r="A61" s="440">
        <v>10</v>
      </c>
      <c r="B61" s="440"/>
      <c r="C61" s="440"/>
      <c r="D61" s="440"/>
      <c r="E61" s="447"/>
      <c r="F61" s="448" t="s">
        <v>408</v>
      </c>
      <c r="G61" s="448" t="b">
        <f t="shared" si="6"/>
        <v>0</v>
      </c>
      <c r="H61" s="448" t="s">
        <v>535</v>
      </c>
      <c r="I61" s="359"/>
      <c r="J61" s="311"/>
      <c r="K61" s="310"/>
      <c r="L61" s="90"/>
      <c r="M61" s="90"/>
      <c r="N61" s="90"/>
      <c r="O61" s="90"/>
      <c r="P61" s="90"/>
      <c r="Q61" s="90"/>
      <c r="R61" s="90"/>
      <c r="S61" s="90"/>
      <c r="T61" s="90"/>
      <c r="U61" s="90"/>
      <c r="V61" s="93"/>
      <c r="Y61" s="395"/>
    </row>
    <row r="62" spans="1:25" ht="47.1" customHeight="1" x14ac:dyDescent="0.25">
      <c r="A62" s="440">
        <v>11</v>
      </c>
      <c r="B62" s="440"/>
      <c r="C62" s="440"/>
      <c r="D62" s="440"/>
      <c r="E62" s="447"/>
      <c r="F62" s="448" t="s">
        <v>408</v>
      </c>
      <c r="G62" s="448" t="b">
        <f t="shared" si="6"/>
        <v>0</v>
      </c>
      <c r="H62" s="448" t="s">
        <v>536</v>
      </c>
      <c r="I62" s="359"/>
      <c r="J62" s="311"/>
      <c r="K62" s="310"/>
      <c r="L62" s="90"/>
      <c r="M62" s="90"/>
      <c r="N62" s="90"/>
      <c r="O62" s="90"/>
      <c r="P62" s="90"/>
      <c r="Q62" s="90"/>
      <c r="R62" s="90"/>
      <c r="S62" s="90"/>
      <c r="T62" s="90"/>
      <c r="U62" s="90"/>
      <c r="V62" s="93"/>
      <c r="Y62" s="395"/>
    </row>
    <row r="63" spans="1:25" ht="47.1" customHeight="1" x14ac:dyDescent="0.25">
      <c r="A63" s="440">
        <v>12</v>
      </c>
      <c r="B63" s="440"/>
      <c r="C63" s="440"/>
      <c r="D63" s="440"/>
      <c r="E63" s="447"/>
      <c r="F63" s="448" t="s">
        <v>408</v>
      </c>
      <c r="G63" s="448" t="b">
        <f t="shared" si="6"/>
        <v>0</v>
      </c>
      <c r="H63" s="448" t="s">
        <v>537</v>
      </c>
      <c r="I63" s="359"/>
      <c r="J63" s="311"/>
      <c r="K63" s="310"/>
      <c r="L63" s="90"/>
      <c r="M63" s="90"/>
      <c r="N63" s="90"/>
      <c r="O63" s="90"/>
      <c r="P63" s="90"/>
      <c r="Q63" s="90"/>
      <c r="R63" s="90"/>
      <c r="S63" s="90"/>
      <c r="T63" s="90"/>
      <c r="U63" s="90"/>
      <c r="V63" s="93"/>
      <c r="Y63" s="395"/>
    </row>
    <row r="64" spans="1:25" ht="2.65" customHeight="1" thickBot="1" x14ac:dyDescent="0.3">
      <c r="A64" s="96"/>
      <c r="B64" s="97"/>
      <c r="C64" s="97"/>
      <c r="D64" s="97"/>
      <c r="E64" s="97"/>
      <c r="F64" s="97"/>
      <c r="G64" s="97"/>
      <c r="H64" s="97"/>
      <c r="I64" s="97"/>
      <c r="J64" s="98"/>
      <c r="K64" s="100"/>
      <c r="L64" s="90"/>
      <c r="M64" s="90"/>
      <c r="N64" s="90"/>
      <c r="O64" s="90"/>
      <c r="P64" s="90"/>
      <c r="Q64" s="90"/>
      <c r="R64" s="90"/>
      <c r="S64" s="90"/>
      <c r="T64" s="90"/>
      <c r="U64" s="90"/>
      <c r="V64" s="93"/>
      <c r="Y64" s="99"/>
    </row>
    <row r="65" spans="1:50" ht="29.25" customHeight="1" x14ac:dyDescent="0.25">
      <c r="A65" s="100"/>
      <c r="B65" s="100"/>
      <c r="C65" s="100"/>
      <c r="D65" s="100"/>
      <c r="E65" s="100"/>
      <c r="F65" s="100"/>
      <c r="G65" s="100"/>
      <c r="H65" s="100"/>
      <c r="I65" s="100"/>
      <c r="J65" s="100"/>
      <c r="K65" s="100"/>
      <c r="L65" s="90"/>
      <c r="M65" s="90"/>
      <c r="N65" s="90"/>
      <c r="O65" s="90"/>
      <c r="P65" s="90"/>
      <c r="Q65" s="90"/>
      <c r="R65" s="90"/>
      <c r="S65" s="90"/>
      <c r="T65" s="90"/>
      <c r="U65" s="90"/>
      <c r="V65" s="93"/>
      <c r="Y65" s="99"/>
    </row>
    <row r="66" spans="1:50" s="46" customFormat="1" ht="30.75" customHeight="1" thickBot="1" x14ac:dyDescent="0.3">
      <c r="A66" s="101"/>
      <c r="B66" s="101"/>
      <c r="C66" s="101"/>
      <c r="D66" s="101"/>
      <c r="E66" s="101"/>
      <c r="F66" s="101"/>
      <c r="G66" s="101"/>
      <c r="H66" s="101"/>
      <c r="I66" s="101"/>
      <c r="J66" s="101"/>
      <c r="K66" s="101"/>
      <c r="L66" s="101"/>
      <c r="M66" s="101"/>
      <c r="N66" s="101"/>
      <c r="O66" s="101"/>
      <c r="P66" s="101"/>
      <c r="Q66" s="101"/>
      <c r="R66" s="101"/>
      <c r="S66" s="101"/>
      <c r="T66" s="101"/>
      <c r="U66" s="101"/>
      <c r="V66" s="66"/>
      <c r="W66" s="66"/>
      <c r="X66" s="66"/>
      <c r="Y66" s="66"/>
      <c r="Z66" s="66"/>
      <c r="AO66" s="3"/>
      <c r="AP66" s="3"/>
      <c r="AQ66" s="3"/>
      <c r="AR66" s="3"/>
      <c r="AS66" s="3"/>
      <c r="AT66" s="3"/>
      <c r="AU66" s="3"/>
      <c r="AV66" s="3"/>
      <c r="AW66" s="3"/>
      <c r="AX66" s="3"/>
    </row>
    <row r="67" spans="1:50" ht="30.75" customHeight="1" thickBot="1" x14ac:dyDescent="0.3">
      <c r="A67" s="595" t="s">
        <v>243</v>
      </c>
      <c r="B67" s="584"/>
      <c r="C67" s="584"/>
      <c r="D67" s="584"/>
      <c r="E67" s="589"/>
      <c r="F67" s="128"/>
      <c r="G67" s="128"/>
      <c r="H67" s="128"/>
      <c r="I67" s="128"/>
      <c r="J67" s="129"/>
      <c r="K67" s="307"/>
      <c r="L67" s="90"/>
      <c r="M67" s="90"/>
      <c r="N67" s="90"/>
      <c r="O67" s="90"/>
      <c r="P67" s="90"/>
      <c r="Q67" s="90"/>
      <c r="R67" s="90"/>
      <c r="S67" s="90"/>
      <c r="T67" s="90"/>
      <c r="U67" s="90"/>
      <c r="V67" s="93"/>
      <c r="W67" s="73"/>
    </row>
    <row r="68" spans="1:50" ht="30.75" customHeight="1" x14ac:dyDescent="0.25">
      <c r="A68" s="449" t="s">
        <v>252</v>
      </c>
      <c r="B68" s="444"/>
      <c r="C68" s="444"/>
      <c r="D68" s="444"/>
      <c r="E68" s="445" t="s">
        <v>253</v>
      </c>
      <c r="F68" s="446" t="s">
        <v>318</v>
      </c>
      <c r="G68" s="446" t="s">
        <v>28</v>
      </c>
      <c r="H68" s="446" t="s">
        <v>30</v>
      </c>
      <c r="I68" s="358"/>
      <c r="J68" s="94"/>
      <c r="K68" s="309"/>
      <c r="L68" s="91"/>
      <c r="M68" s="91"/>
      <c r="N68" s="91"/>
      <c r="O68" s="91"/>
      <c r="P68" s="91"/>
      <c r="Q68" s="91"/>
      <c r="R68" s="91"/>
      <c r="S68" s="91"/>
      <c r="T68" s="91"/>
      <c r="U68" s="91"/>
      <c r="V68" s="95"/>
      <c r="W68" s="73"/>
      <c r="Y68" s="594"/>
    </row>
    <row r="69" spans="1:50" ht="47.1" hidden="1" customHeight="1" x14ac:dyDescent="0.25">
      <c r="A69" s="440" t="s">
        <v>46</v>
      </c>
      <c r="B69" s="440"/>
      <c r="C69" s="440"/>
      <c r="D69" s="440"/>
      <c r="E69" s="447" t="s">
        <v>37</v>
      </c>
      <c r="F69" s="448" t="s">
        <v>29</v>
      </c>
      <c r="G69" s="448" t="b">
        <f>IFERROR(IF(E69&lt;&gt;"",TRUE,FALSE),FALSE)</f>
        <v>1</v>
      </c>
      <c r="H69" s="448" t="s">
        <v>29</v>
      </c>
      <c r="I69" s="359"/>
      <c r="J69" s="311"/>
      <c r="K69" s="310"/>
      <c r="L69" s="45"/>
      <c r="M69" s="45"/>
      <c r="N69" s="45"/>
      <c r="O69" s="45"/>
      <c r="P69" s="45"/>
      <c r="Q69" s="45"/>
      <c r="R69" s="45"/>
      <c r="S69" s="45"/>
      <c r="T69" s="45"/>
      <c r="U69" s="45"/>
      <c r="V69" s="102"/>
      <c r="Y69" s="594"/>
    </row>
    <row r="70" spans="1:50" ht="47.1" customHeight="1" x14ac:dyDescent="0.25">
      <c r="A70" s="440">
        <v>1</v>
      </c>
      <c r="B70" s="440"/>
      <c r="C70" s="440"/>
      <c r="D70" s="440"/>
      <c r="E70" s="447" t="s">
        <v>5819</v>
      </c>
      <c r="F70" s="448" t="s">
        <v>408</v>
      </c>
      <c r="G70" s="448" t="b">
        <f t="shared" ref="G70:G81" si="7">IFERROR(IF(E70&lt;&gt;"",TRUE,FALSE),FALSE)</f>
        <v>1</v>
      </c>
      <c r="H70" s="448" t="s">
        <v>538</v>
      </c>
      <c r="I70" s="359"/>
      <c r="J70" s="311"/>
      <c r="K70" s="310"/>
      <c r="L70" s="45"/>
      <c r="M70" s="45"/>
      <c r="N70" s="45"/>
      <c r="O70" s="45"/>
      <c r="P70" s="45"/>
      <c r="Q70" s="45"/>
      <c r="R70" s="45"/>
      <c r="S70" s="45"/>
      <c r="T70" s="45"/>
      <c r="U70" s="45"/>
      <c r="V70" s="102"/>
      <c r="Y70" s="594"/>
    </row>
    <row r="71" spans="1:50" ht="47.1" customHeight="1" x14ac:dyDescent="0.25">
      <c r="A71" s="440">
        <v>2</v>
      </c>
      <c r="B71" s="440"/>
      <c r="C71" s="440"/>
      <c r="D71" s="440"/>
      <c r="E71" s="447" t="s">
        <v>5820</v>
      </c>
      <c r="F71" s="448" t="s">
        <v>408</v>
      </c>
      <c r="G71" s="448" t="b">
        <f t="shared" si="7"/>
        <v>1</v>
      </c>
      <c r="H71" s="448" t="s">
        <v>539</v>
      </c>
      <c r="I71" s="359"/>
      <c r="J71" s="311"/>
      <c r="K71" s="310"/>
      <c r="L71" s="45"/>
      <c r="M71" s="45"/>
      <c r="N71" s="45"/>
      <c r="O71" s="45"/>
      <c r="P71" s="45"/>
      <c r="Q71" s="45"/>
      <c r="R71" s="45"/>
      <c r="S71" s="45"/>
      <c r="T71" s="45"/>
      <c r="U71" s="45"/>
      <c r="V71" s="102"/>
      <c r="Y71" s="594"/>
    </row>
    <row r="72" spans="1:50" ht="47.1" customHeight="1" x14ac:dyDescent="0.25">
      <c r="A72" s="440">
        <v>3</v>
      </c>
      <c r="B72" s="440"/>
      <c r="C72" s="440"/>
      <c r="D72" s="440"/>
      <c r="E72" s="447" t="s">
        <v>5821</v>
      </c>
      <c r="F72" s="448" t="s">
        <v>408</v>
      </c>
      <c r="G72" s="448" t="b">
        <f t="shared" si="7"/>
        <v>1</v>
      </c>
      <c r="H72" s="448" t="s">
        <v>540</v>
      </c>
      <c r="I72" s="359"/>
      <c r="J72" s="311"/>
      <c r="K72" s="310"/>
      <c r="L72" s="45"/>
      <c r="M72" s="45"/>
      <c r="N72" s="45"/>
      <c r="O72" s="45"/>
      <c r="P72" s="45"/>
      <c r="Q72" s="45"/>
      <c r="R72" s="45"/>
      <c r="S72" s="45"/>
      <c r="T72" s="45"/>
      <c r="U72" s="45"/>
      <c r="V72" s="102"/>
      <c r="Y72" s="594"/>
    </row>
    <row r="73" spans="1:50" ht="47.1" customHeight="1" x14ac:dyDescent="0.25">
      <c r="A73" s="440">
        <v>4</v>
      </c>
      <c r="B73" s="440"/>
      <c r="C73" s="440"/>
      <c r="D73" s="440"/>
      <c r="E73" s="447" t="s">
        <v>5822</v>
      </c>
      <c r="F73" s="448" t="s">
        <v>408</v>
      </c>
      <c r="G73" s="448" t="b">
        <f t="shared" si="7"/>
        <v>1</v>
      </c>
      <c r="H73" s="448" t="s">
        <v>541</v>
      </c>
      <c r="I73" s="359"/>
      <c r="J73" s="311"/>
      <c r="K73" s="310"/>
      <c r="L73" s="45"/>
      <c r="M73" s="45"/>
      <c r="N73" s="45"/>
      <c r="O73" s="45"/>
      <c r="P73" s="45"/>
      <c r="Q73" s="45"/>
      <c r="R73" s="45"/>
      <c r="S73" s="45"/>
      <c r="T73" s="45"/>
      <c r="U73" s="45"/>
      <c r="V73" s="102"/>
      <c r="Y73" s="594"/>
    </row>
    <row r="74" spans="1:50" ht="47.1" customHeight="1" x14ac:dyDescent="0.25">
      <c r="A74" s="440">
        <v>5</v>
      </c>
      <c r="B74" s="440"/>
      <c r="C74" s="440"/>
      <c r="D74" s="440"/>
      <c r="E74" s="447" t="s">
        <v>5823</v>
      </c>
      <c r="F74" s="448" t="s">
        <v>408</v>
      </c>
      <c r="G74" s="448" t="b">
        <f t="shared" si="7"/>
        <v>1</v>
      </c>
      <c r="H74" s="448" t="s">
        <v>542</v>
      </c>
      <c r="I74" s="359"/>
      <c r="J74" s="311"/>
      <c r="K74" s="310"/>
      <c r="L74" s="45"/>
      <c r="M74" s="45"/>
      <c r="N74" s="45"/>
      <c r="O74" s="45"/>
      <c r="P74" s="45"/>
      <c r="Q74" s="45"/>
      <c r="R74" s="45"/>
      <c r="S74" s="45"/>
      <c r="T74" s="45"/>
      <c r="U74" s="45"/>
      <c r="V74" s="102"/>
      <c r="Y74" s="594"/>
    </row>
    <row r="75" spans="1:50" ht="47.1" customHeight="1" x14ac:dyDescent="0.25">
      <c r="A75" s="440">
        <v>6</v>
      </c>
      <c r="B75" s="440"/>
      <c r="C75" s="440"/>
      <c r="D75" s="440"/>
      <c r="E75" s="447" t="s">
        <v>5853</v>
      </c>
      <c r="F75" s="448" t="s">
        <v>408</v>
      </c>
      <c r="G75" s="448" t="b">
        <f t="shared" si="7"/>
        <v>1</v>
      </c>
      <c r="H75" s="448" t="s">
        <v>543</v>
      </c>
      <c r="I75" s="359"/>
      <c r="J75" s="311"/>
      <c r="K75" s="310"/>
      <c r="L75" s="45"/>
      <c r="M75" s="45"/>
      <c r="N75" s="45"/>
      <c r="O75" s="45"/>
      <c r="P75" s="45"/>
      <c r="Q75" s="45"/>
      <c r="R75" s="45"/>
      <c r="S75" s="45"/>
      <c r="T75" s="45"/>
      <c r="U75" s="45"/>
      <c r="V75" s="102"/>
      <c r="Y75" s="594"/>
    </row>
    <row r="76" spans="1:50" ht="47.1" customHeight="1" x14ac:dyDescent="0.25">
      <c r="A76" s="440">
        <v>7</v>
      </c>
      <c r="B76" s="440"/>
      <c r="C76" s="440"/>
      <c r="D76" s="440"/>
      <c r="E76" s="554" t="s">
        <v>5854</v>
      </c>
      <c r="F76" s="448" t="s">
        <v>408</v>
      </c>
      <c r="G76" s="448" t="b">
        <f t="shared" si="7"/>
        <v>1</v>
      </c>
      <c r="H76" s="448" t="s">
        <v>544</v>
      </c>
      <c r="I76" s="359"/>
      <c r="J76" s="311"/>
      <c r="K76" s="310"/>
      <c r="L76" s="45"/>
      <c r="M76" s="45"/>
      <c r="N76" s="45"/>
      <c r="O76" s="45"/>
      <c r="P76" s="45"/>
      <c r="Q76" s="45"/>
      <c r="R76" s="45"/>
      <c r="S76" s="45"/>
      <c r="T76" s="45"/>
      <c r="U76" s="45"/>
      <c r="V76" s="102"/>
      <c r="Y76" s="594"/>
    </row>
    <row r="77" spans="1:50" ht="47.1" customHeight="1" x14ac:dyDescent="0.25">
      <c r="A77" s="440">
        <v>8</v>
      </c>
      <c r="B77" s="440"/>
      <c r="C77" s="440"/>
      <c r="D77" s="440"/>
      <c r="E77" s="447" t="s">
        <v>5855</v>
      </c>
      <c r="F77" s="448" t="s">
        <v>408</v>
      </c>
      <c r="G77" s="448" t="b">
        <f t="shared" si="7"/>
        <v>1</v>
      </c>
      <c r="H77" s="448" t="s">
        <v>545</v>
      </c>
      <c r="I77" s="359"/>
      <c r="J77" s="311"/>
      <c r="K77" s="310"/>
      <c r="L77" s="45"/>
      <c r="M77" s="45"/>
      <c r="N77" s="45"/>
      <c r="O77" s="45"/>
      <c r="P77" s="45"/>
      <c r="Q77" s="45"/>
      <c r="R77" s="45"/>
      <c r="S77" s="45"/>
      <c r="T77" s="45"/>
      <c r="U77" s="45"/>
      <c r="V77" s="102"/>
      <c r="Y77" s="594"/>
    </row>
    <row r="78" spans="1:50" ht="47.1" customHeight="1" x14ac:dyDescent="0.25">
      <c r="A78" s="440">
        <v>9</v>
      </c>
      <c r="B78" s="440"/>
      <c r="C78" s="440"/>
      <c r="D78" s="440"/>
      <c r="E78" s="553" t="s">
        <v>5856</v>
      </c>
      <c r="F78" s="448" t="s">
        <v>408</v>
      </c>
      <c r="G78" s="448" t="b">
        <f t="shared" si="7"/>
        <v>1</v>
      </c>
      <c r="H78" s="448" t="s">
        <v>546</v>
      </c>
      <c r="I78" s="359"/>
      <c r="J78" s="311"/>
      <c r="K78" s="310"/>
      <c r="L78" s="45"/>
      <c r="M78" s="45"/>
      <c r="N78" s="45"/>
      <c r="O78" s="45"/>
      <c r="P78" s="45"/>
      <c r="Q78" s="45"/>
      <c r="R78" s="45"/>
      <c r="S78" s="45"/>
      <c r="T78" s="45"/>
      <c r="U78" s="45"/>
      <c r="V78" s="102"/>
      <c r="Y78" s="594"/>
    </row>
    <row r="79" spans="1:50" ht="47.1" customHeight="1" x14ac:dyDescent="0.25">
      <c r="A79" s="440">
        <v>10</v>
      </c>
      <c r="B79" s="440"/>
      <c r="C79" s="440"/>
      <c r="D79" s="440"/>
      <c r="E79" s="447"/>
      <c r="F79" s="448" t="s">
        <v>408</v>
      </c>
      <c r="G79" s="448" t="b">
        <f t="shared" si="7"/>
        <v>0</v>
      </c>
      <c r="H79" s="448" t="s">
        <v>547</v>
      </c>
      <c r="I79" s="359"/>
      <c r="J79" s="311"/>
      <c r="K79" s="310"/>
      <c r="L79" s="45"/>
      <c r="M79" s="45"/>
      <c r="N79" s="45"/>
      <c r="O79" s="45"/>
      <c r="P79" s="45"/>
      <c r="Q79" s="45"/>
      <c r="R79" s="45"/>
      <c r="S79" s="45"/>
      <c r="T79" s="45"/>
      <c r="U79" s="45"/>
      <c r="V79" s="102"/>
      <c r="Y79" s="594"/>
    </row>
    <row r="80" spans="1:50" ht="47.1" customHeight="1" x14ac:dyDescent="0.25">
      <c r="A80" s="440">
        <v>11</v>
      </c>
      <c r="B80" s="440"/>
      <c r="C80" s="440"/>
      <c r="D80" s="440"/>
      <c r="E80" s="447"/>
      <c r="F80" s="448" t="s">
        <v>408</v>
      </c>
      <c r="G80" s="448" t="b">
        <f t="shared" si="7"/>
        <v>0</v>
      </c>
      <c r="H80" s="448" t="s">
        <v>548</v>
      </c>
      <c r="I80" s="359"/>
      <c r="J80" s="311"/>
      <c r="K80" s="310"/>
      <c r="L80" s="45"/>
      <c r="M80" s="45"/>
      <c r="N80" s="45"/>
      <c r="O80" s="45"/>
      <c r="P80" s="45"/>
      <c r="Q80" s="45"/>
      <c r="R80" s="45"/>
      <c r="S80" s="45"/>
      <c r="T80" s="45"/>
      <c r="U80" s="45"/>
      <c r="V80" s="102"/>
      <c r="Y80" s="594"/>
    </row>
    <row r="81" spans="1:45" ht="47.1" customHeight="1" x14ac:dyDescent="0.25">
      <c r="A81" s="440">
        <v>12</v>
      </c>
      <c r="B81" s="440"/>
      <c r="C81" s="440"/>
      <c r="D81" s="440"/>
      <c r="E81" s="447"/>
      <c r="F81" s="448" t="s">
        <v>408</v>
      </c>
      <c r="G81" s="448" t="b">
        <f t="shared" si="7"/>
        <v>0</v>
      </c>
      <c r="H81" s="448" t="s">
        <v>549</v>
      </c>
      <c r="I81" s="359"/>
      <c r="J81" s="311"/>
      <c r="K81" s="310"/>
      <c r="L81" s="45"/>
      <c r="M81" s="45"/>
      <c r="N81" s="45"/>
      <c r="O81" s="45"/>
      <c r="P81" s="45"/>
      <c r="Q81" s="45"/>
      <c r="R81" s="45"/>
      <c r="S81" s="45"/>
      <c r="T81" s="45"/>
      <c r="U81" s="45"/>
      <c r="V81" s="102"/>
      <c r="Y81" s="594"/>
    </row>
    <row r="82" spans="1:45" ht="2.65" customHeight="1" thickBot="1" x14ac:dyDescent="0.3">
      <c r="A82" s="63"/>
      <c r="B82" s="64"/>
      <c r="C82" s="64"/>
      <c r="D82" s="64"/>
      <c r="E82" s="64"/>
      <c r="F82" s="64"/>
      <c r="G82" s="64"/>
      <c r="H82" s="64"/>
      <c r="I82" s="64"/>
      <c r="J82" s="59"/>
      <c r="K82" s="50"/>
      <c r="L82" s="45"/>
      <c r="M82" s="45"/>
      <c r="N82" s="45"/>
      <c r="O82" s="45"/>
      <c r="P82" s="45"/>
      <c r="Q82" s="45"/>
      <c r="R82" s="45"/>
      <c r="S82" s="45"/>
      <c r="T82" s="45"/>
      <c r="U82" s="45"/>
      <c r="V82" s="102"/>
      <c r="Y82" s="594"/>
    </row>
    <row r="83" spans="1:45" ht="35.25" customHeight="1" x14ac:dyDescent="0.25">
      <c r="L83" s="45"/>
      <c r="M83" s="45"/>
      <c r="N83" s="45"/>
      <c r="O83" s="45"/>
      <c r="P83" s="45"/>
      <c r="Q83" s="45"/>
      <c r="R83" s="45"/>
      <c r="S83" s="45"/>
      <c r="T83" s="45"/>
      <c r="U83" s="45"/>
      <c r="V83" s="102"/>
      <c r="Y83" s="594"/>
    </row>
    <row r="84" spans="1:45" ht="35.25" customHeight="1" x14ac:dyDescent="0.25">
      <c r="L84" s="45"/>
      <c r="M84" s="45"/>
      <c r="N84" s="45"/>
      <c r="O84" s="45"/>
      <c r="P84" s="45"/>
      <c r="Q84" s="45"/>
      <c r="R84" s="45"/>
      <c r="S84" s="45"/>
      <c r="T84" s="45"/>
      <c r="U84" s="45"/>
      <c r="V84" s="102"/>
    </row>
    <row r="85" spans="1:45" ht="35.25" customHeight="1" x14ac:dyDescent="0.25">
      <c r="L85" s="45"/>
      <c r="M85" s="45"/>
      <c r="N85" s="45"/>
      <c r="O85" s="45"/>
      <c r="P85" s="45"/>
      <c r="Q85" s="45"/>
      <c r="R85" s="45"/>
      <c r="S85" s="45"/>
      <c r="T85" s="45"/>
      <c r="U85" s="45"/>
      <c r="V85" s="102"/>
    </row>
    <row r="86" spans="1:45" ht="35.25" customHeight="1" x14ac:dyDescent="0.25">
      <c r="L86" s="45"/>
      <c r="M86" s="45"/>
      <c r="N86" s="45"/>
      <c r="O86" s="45"/>
      <c r="P86" s="45"/>
      <c r="Q86" s="45"/>
      <c r="R86" s="45"/>
      <c r="S86" s="45"/>
      <c r="T86" s="45"/>
      <c r="U86" s="45"/>
      <c r="V86" s="102"/>
    </row>
    <row r="87" spans="1:45" ht="35.25" customHeight="1" x14ac:dyDescent="0.25">
      <c r="L87" s="45"/>
      <c r="M87" s="45"/>
      <c r="N87" s="45"/>
      <c r="O87" s="45"/>
      <c r="P87" s="45"/>
      <c r="Q87" s="45"/>
      <c r="R87" s="45"/>
      <c r="S87" s="45"/>
      <c r="T87" s="45"/>
      <c r="U87" s="45"/>
      <c r="V87" s="102"/>
    </row>
    <row r="88" spans="1:45" ht="17.25" customHeight="1" x14ac:dyDescent="0.25">
      <c r="L88" s="45"/>
      <c r="M88" s="45"/>
      <c r="N88" s="45"/>
      <c r="O88" s="45"/>
      <c r="P88" s="45"/>
      <c r="Q88" s="45"/>
      <c r="R88" s="45"/>
      <c r="S88" s="45"/>
      <c r="T88" s="45"/>
      <c r="U88" s="45"/>
      <c r="V88" s="102"/>
    </row>
    <row r="89" spans="1:45" ht="21.75" customHeight="1" x14ac:dyDescent="0.25">
      <c r="L89" s="45"/>
      <c r="M89" s="45"/>
      <c r="N89" s="45"/>
      <c r="O89" s="45"/>
      <c r="P89" s="45"/>
      <c r="Q89" s="45"/>
      <c r="R89" s="45"/>
      <c r="S89" s="45"/>
      <c r="T89" s="45"/>
      <c r="U89" s="45"/>
      <c r="V89" s="102"/>
    </row>
    <row r="90" spans="1:45" ht="29.25" customHeight="1" thickBot="1" x14ac:dyDescent="0.3">
      <c r="L90" s="45"/>
      <c r="M90" s="45"/>
      <c r="N90" s="45"/>
      <c r="O90" s="45"/>
      <c r="P90" s="45"/>
      <c r="Q90" s="45"/>
      <c r="R90" s="45"/>
      <c r="S90" s="45"/>
      <c r="T90" s="45"/>
      <c r="U90" s="45"/>
      <c r="V90" s="102"/>
    </row>
    <row r="91" spans="1:45" ht="29.25" customHeight="1" thickBot="1" x14ac:dyDescent="0.3">
      <c r="A91" s="586" t="s">
        <v>6</v>
      </c>
      <c r="B91" s="584"/>
      <c r="C91" s="584"/>
      <c r="D91" s="584"/>
      <c r="E91" s="589"/>
      <c r="F91" s="376"/>
      <c r="G91" s="376"/>
      <c r="H91" s="376"/>
      <c r="I91" s="376"/>
      <c r="J91" s="129"/>
      <c r="K91" s="307"/>
      <c r="L91" s="90"/>
      <c r="M91" s="90"/>
      <c r="N91" s="90"/>
      <c r="O91" s="90"/>
      <c r="P91" s="90"/>
      <c r="Q91" s="90"/>
      <c r="R91" s="90"/>
      <c r="S91" s="90"/>
      <c r="T91" s="90"/>
      <c r="U91" s="90"/>
      <c r="V91" s="93"/>
    </row>
    <row r="92" spans="1:45" ht="26.25" customHeight="1" x14ac:dyDescent="0.25">
      <c r="A92" s="449" t="s">
        <v>254</v>
      </c>
      <c r="B92" s="444"/>
      <c r="C92" s="444"/>
      <c r="D92" s="444"/>
      <c r="E92" s="449" t="s">
        <v>255</v>
      </c>
      <c r="F92" s="450" t="s">
        <v>132</v>
      </c>
      <c r="G92" s="450" t="s">
        <v>28</v>
      </c>
      <c r="H92" s="450" t="s">
        <v>30</v>
      </c>
      <c r="I92" s="450" t="s">
        <v>67</v>
      </c>
      <c r="J92" s="426" t="s">
        <v>318</v>
      </c>
      <c r="K92" s="307"/>
      <c r="L92" s="91"/>
      <c r="M92" s="91"/>
      <c r="N92" s="91"/>
      <c r="O92" s="91"/>
      <c r="P92" s="91"/>
      <c r="Q92" s="91"/>
      <c r="R92" s="91"/>
      <c r="S92" s="91"/>
      <c r="T92" s="91"/>
      <c r="U92" s="91"/>
      <c r="V92" s="95"/>
    </row>
    <row r="93" spans="1:45" ht="47.1" hidden="1" customHeight="1" x14ac:dyDescent="0.25">
      <c r="A93" s="440" t="s">
        <v>47</v>
      </c>
      <c r="B93" s="440"/>
      <c r="C93" s="440"/>
      <c r="D93" s="440"/>
      <c r="E93" s="451" t="str">
        <f>IFERROR(IF(F93="[Module Reference (Name)]","--Select--",VLOOKUP(F93,'Reference records(soft deleted)'!$B$84:$D$127,3,FALSE)),"")</f>
        <v>--Select--</v>
      </c>
      <c r="F93" s="452" t="s">
        <v>131</v>
      </c>
      <c r="G93" s="452" t="b">
        <f>IFERROR(IF(E93&lt;&gt;"",TRUE,FALSE),FALSE)</f>
        <v>1</v>
      </c>
      <c r="H93" s="453" t="s">
        <v>29</v>
      </c>
      <c r="I93" s="541" t="str">
        <f>IFERROR(VLOOKUP(E93,'Reference Records'!$C$131:$H$165,6,FALSE),"")</f>
        <v/>
      </c>
      <c r="J93" s="452" t="s">
        <v>29</v>
      </c>
      <c r="K93" s="308"/>
      <c r="L93" s="45"/>
      <c r="M93" s="45"/>
      <c r="N93" s="45"/>
      <c r="O93" s="45"/>
      <c r="P93" s="45"/>
      <c r="Q93" s="45"/>
      <c r="R93" s="45"/>
      <c r="S93" s="45"/>
      <c r="T93" s="45"/>
      <c r="U93" s="45"/>
      <c r="V93" s="102"/>
      <c r="Y93" s="99"/>
      <c r="AS93" s="6"/>
    </row>
    <row r="94" spans="1:45" ht="47.1" customHeight="1" x14ac:dyDescent="0.25">
      <c r="A94" s="440">
        <v>1</v>
      </c>
      <c r="B94" s="440"/>
      <c r="C94" s="440"/>
      <c r="D94" s="440"/>
      <c r="E94" s="451" t="s">
        <v>2590</v>
      </c>
      <c r="F94" s="452"/>
      <c r="G94" s="452" t="b">
        <f t="shared" ref="G94:G108" si="8">IFERROR(IF(E94&lt;&gt;"",TRUE,FALSE),FALSE)</f>
        <v>1</v>
      </c>
      <c r="H94" s="453" t="s">
        <v>550</v>
      </c>
      <c r="I94" s="541" t="str">
        <f>IFERROR(VLOOKUP(E94,'Reference Records'!$C$131:$H$165,6,FALSE),"")</f>
        <v>a1O36000001EGFIEA4</v>
      </c>
      <c r="J94" s="452" t="s">
        <v>408</v>
      </c>
      <c r="K94" s="308"/>
      <c r="L94" s="45"/>
      <c r="M94" s="45"/>
      <c r="N94" s="45"/>
      <c r="O94" s="45"/>
      <c r="P94" s="45"/>
      <c r="Q94" s="45"/>
      <c r="R94" s="45"/>
      <c r="S94" s="45"/>
      <c r="T94" s="45"/>
      <c r="U94" s="45"/>
      <c r="V94" s="102"/>
      <c r="Y94" s="395"/>
      <c r="AS94" s="6"/>
    </row>
    <row r="95" spans="1:45" ht="47.1" customHeight="1" x14ac:dyDescent="0.25">
      <c r="A95" s="440">
        <v>2</v>
      </c>
      <c r="B95" s="440"/>
      <c r="C95" s="440"/>
      <c r="D95" s="440"/>
      <c r="E95" s="451" t="s">
        <v>2542</v>
      </c>
      <c r="F95" s="452"/>
      <c r="G95" s="452" t="b">
        <f t="shared" si="8"/>
        <v>1</v>
      </c>
      <c r="H95" s="453" t="s">
        <v>551</v>
      </c>
      <c r="I95" s="541" t="str">
        <f>IFERROR(VLOOKUP(E95,'Reference Records'!$C$131:$H$165,6,FALSE),"")</f>
        <v>a1O36000001EGFJEA4</v>
      </c>
      <c r="J95" s="452" t="s">
        <v>408</v>
      </c>
      <c r="K95" s="308"/>
      <c r="L95" s="45"/>
      <c r="M95" s="45"/>
      <c r="N95" s="45"/>
      <c r="O95" s="45"/>
      <c r="P95" s="45"/>
      <c r="Q95" s="45"/>
      <c r="R95" s="45"/>
      <c r="S95" s="45"/>
      <c r="T95" s="45"/>
      <c r="U95" s="45"/>
      <c r="V95" s="102"/>
      <c r="Y95" s="395"/>
      <c r="AS95" s="6"/>
    </row>
    <row r="96" spans="1:45" ht="47.1" customHeight="1" x14ac:dyDescent="0.25">
      <c r="A96" s="440">
        <v>3</v>
      </c>
      <c r="B96" s="440"/>
      <c r="C96" s="440"/>
      <c r="D96" s="440"/>
      <c r="E96" s="451" t="s">
        <v>2595</v>
      </c>
      <c r="F96" s="452"/>
      <c r="G96" s="452" t="b">
        <f t="shared" si="8"/>
        <v>1</v>
      </c>
      <c r="H96" s="453" t="s">
        <v>552</v>
      </c>
      <c r="I96" s="541" t="str">
        <f>IFERROR(VLOOKUP(E96,'Reference Records'!$C$131:$H$165,6,FALSE),"")</f>
        <v>a1O36000001EGFKEA4</v>
      </c>
      <c r="J96" s="452" t="s">
        <v>408</v>
      </c>
      <c r="K96" s="308"/>
      <c r="L96" s="45"/>
      <c r="M96" s="45"/>
      <c r="N96" s="45"/>
      <c r="O96" s="45"/>
      <c r="P96" s="45"/>
      <c r="Q96" s="45"/>
      <c r="R96" s="45"/>
      <c r="S96" s="45"/>
      <c r="T96" s="45"/>
      <c r="U96" s="45"/>
      <c r="V96" s="102"/>
      <c r="Y96" s="395"/>
      <c r="AS96" s="6"/>
    </row>
    <row r="97" spans="1:45" ht="47.1" customHeight="1" x14ac:dyDescent="0.25">
      <c r="A97" s="440">
        <v>4</v>
      </c>
      <c r="B97" s="440"/>
      <c r="C97" s="440"/>
      <c r="D97" s="440"/>
      <c r="E97" s="451" t="s">
        <v>2538</v>
      </c>
      <c r="F97" s="452"/>
      <c r="G97" s="452" t="b">
        <f t="shared" si="8"/>
        <v>1</v>
      </c>
      <c r="H97" s="453" t="s">
        <v>553</v>
      </c>
      <c r="I97" s="541" t="str">
        <f>IFERROR(VLOOKUP(E97,'Reference Records'!$C$131:$H$165,6,FALSE),"")</f>
        <v>a1O36000001EGFHEA4</v>
      </c>
      <c r="J97" s="452" t="s">
        <v>408</v>
      </c>
      <c r="K97" s="308"/>
      <c r="L97" s="45"/>
      <c r="M97" s="45"/>
      <c r="N97" s="45"/>
      <c r="O97" s="45"/>
      <c r="P97" s="45"/>
      <c r="Q97" s="45"/>
      <c r="R97" s="45"/>
      <c r="S97" s="45"/>
      <c r="T97" s="45"/>
      <c r="U97" s="45"/>
      <c r="V97" s="102"/>
      <c r="Y97" s="395"/>
      <c r="AS97" s="6"/>
    </row>
    <row r="98" spans="1:45" ht="47.1" customHeight="1" x14ac:dyDescent="0.25">
      <c r="A98" s="440">
        <v>5</v>
      </c>
      <c r="B98" s="440"/>
      <c r="C98" s="440"/>
      <c r="D98" s="440"/>
      <c r="E98" s="451" t="s">
        <v>2534</v>
      </c>
      <c r="F98" s="452"/>
      <c r="G98" s="452" t="b">
        <f t="shared" si="8"/>
        <v>1</v>
      </c>
      <c r="H98" s="453" t="s">
        <v>554</v>
      </c>
      <c r="I98" s="541" t="str">
        <f>IFERROR(VLOOKUP(E98,'Reference Records'!$C$131:$H$165,6,FALSE),"")</f>
        <v>a1O36000001EGFGEA4</v>
      </c>
      <c r="J98" s="452" t="s">
        <v>408</v>
      </c>
      <c r="K98" s="308"/>
      <c r="L98" s="45"/>
      <c r="M98" s="45"/>
      <c r="N98" s="45"/>
      <c r="O98" s="45"/>
      <c r="P98" s="45"/>
      <c r="Q98" s="45"/>
      <c r="R98" s="45"/>
      <c r="S98" s="45"/>
      <c r="T98" s="45"/>
      <c r="U98" s="45"/>
      <c r="V98" s="102"/>
      <c r="Y98" s="395"/>
      <c r="AS98" s="6"/>
    </row>
    <row r="99" spans="1:45" ht="47.1" customHeight="1" x14ac:dyDescent="0.25">
      <c r="A99" s="440">
        <v>6</v>
      </c>
      <c r="B99" s="440"/>
      <c r="C99" s="440"/>
      <c r="D99" s="440"/>
      <c r="E99" s="451" t="s">
        <v>2526</v>
      </c>
      <c r="F99" s="452"/>
      <c r="G99" s="452" t="b">
        <f t="shared" si="8"/>
        <v>1</v>
      </c>
      <c r="H99" s="453" t="s">
        <v>555</v>
      </c>
      <c r="I99" s="541" t="str">
        <f>IFERROR(VLOOKUP(E99,'Reference Records'!$C$131:$H$165,6,FALSE),"")</f>
        <v>a1O36000001EGFAEA4</v>
      </c>
      <c r="J99" s="452" t="s">
        <v>408</v>
      </c>
      <c r="K99" s="308"/>
      <c r="L99" s="45"/>
      <c r="M99" s="45"/>
      <c r="N99" s="45"/>
      <c r="O99" s="45"/>
      <c r="P99" s="45"/>
      <c r="Q99" s="45"/>
      <c r="R99" s="45"/>
      <c r="S99" s="45"/>
      <c r="T99" s="45"/>
      <c r="U99" s="45"/>
      <c r="V99" s="102"/>
      <c r="Y99" s="395"/>
      <c r="AS99" s="6"/>
    </row>
    <row r="100" spans="1:45" ht="47.1" customHeight="1" x14ac:dyDescent="0.25">
      <c r="A100" s="440">
        <v>7</v>
      </c>
      <c r="B100" s="440"/>
      <c r="C100" s="440"/>
      <c r="D100" s="440"/>
      <c r="E100" s="451" t="s">
        <v>2586</v>
      </c>
      <c r="F100" s="452"/>
      <c r="G100" s="452" t="b">
        <f t="shared" si="8"/>
        <v>1</v>
      </c>
      <c r="H100" s="453" t="s">
        <v>556</v>
      </c>
      <c r="I100" s="541" t="str">
        <f>IFERROR(VLOOKUP(E100,'Reference Records'!$C$131:$H$165,6,FALSE),"")</f>
        <v>a1O36000001qZ7uEAE</v>
      </c>
      <c r="J100" s="452" t="s">
        <v>408</v>
      </c>
      <c r="K100" s="308"/>
      <c r="L100" s="45"/>
      <c r="M100" s="45"/>
      <c r="N100" s="45"/>
      <c r="O100" s="45"/>
      <c r="P100" s="45"/>
      <c r="Q100" s="45"/>
      <c r="R100" s="45"/>
      <c r="S100" s="45"/>
      <c r="T100" s="45"/>
      <c r="U100" s="45"/>
      <c r="V100" s="102"/>
      <c r="Y100" s="395"/>
      <c r="AS100" s="6"/>
    </row>
    <row r="101" spans="1:45" ht="47.1" customHeight="1" x14ac:dyDescent="0.25">
      <c r="A101" s="440">
        <v>8</v>
      </c>
      <c r="B101" s="440"/>
      <c r="C101" s="440"/>
      <c r="D101" s="440"/>
      <c r="E101" s="451" t="s">
        <v>2514</v>
      </c>
      <c r="F101" s="452"/>
      <c r="G101" s="452" t="b">
        <f t="shared" si="8"/>
        <v>1</v>
      </c>
      <c r="H101" s="453" t="s">
        <v>557</v>
      </c>
      <c r="I101" s="541" t="str">
        <f>IFERROR(VLOOKUP(E101,'Reference Records'!$C$131:$H$165,6,FALSE),"")</f>
        <v>a1O36000001EGFCEA4</v>
      </c>
      <c r="J101" s="452" t="s">
        <v>408</v>
      </c>
      <c r="K101" s="308"/>
      <c r="L101" s="45"/>
      <c r="M101" s="45"/>
      <c r="N101" s="45"/>
      <c r="O101" s="45"/>
      <c r="P101" s="45"/>
      <c r="Q101" s="45"/>
      <c r="R101" s="45"/>
      <c r="S101" s="45"/>
      <c r="T101" s="45"/>
      <c r="U101" s="45"/>
      <c r="V101" s="102"/>
      <c r="Y101" s="395"/>
      <c r="AS101" s="6"/>
    </row>
    <row r="102" spans="1:45" ht="47.1" customHeight="1" x14ac:dyDescent="0.25">
      <c r="A102" s="440">
        <v>9</v>
      </c>
      <c r="B102" s="440"/>
      <c r="C102" s="440"/>
      <c r="D102" s="440"/>
      <c r="E102" s="451" t="s">
        <v>2518</v>
      </c>
      <c r="F102" s="452"/>
      <c r="G102" s="452" t="b">
        <f t="shared" si="8"/>
        <v>1</v>
      </c>
      <c r="H102" s="453" t="s">
        <v>558</v>
      </c>
      <c r="I102" s="541" t="str">
        <f>IFERROR(VLOOKUP(E102,'Reference Records'!$C$131:$H$165,6,FALSE),"")</f>
        <v>a1O36000001EGFDEA4</v>
      </c>
      <c r="J102" s="452" t="s">
        <v>408</v>
      </c>
      <c r="K102" s="308"/>
      <c r="L102" s="45"/>
      <c r="M102" s="45"/>
      <c r="N102" s="45"/>
      <c r="O102" s="45"/>
      <c r="P102" s="45"/>
      <c r="Q102" s="45"/>
      <c r="R102" s="45"/>
      <c r="S102" s="45"/>
      <c r="T102" s="45"/>
      <c r="U102" s="45"/>
      <c r="V102" s="102"/>
      <c r="Y102" s="395"/>
      <c r="AS102" s="6"/>
    </row>
    <row r="103" spans="1:45" ht="47.1" customHeight="1" x14ac:dyDescent="0.25">
      <c r="A103" s="440">
        <v>10</v>
      </c>
      <c r="B103" s="440"/>
      <c r="C103" s="440"/>
      <c r="D103" s="440"/>
      <c r="E103" s="451" t="s">
        <v>2607</v>
      </c>
      <c r="F103" s="452"/>
      <c r="G103" s="452" t="b">
        <f t="shared" si="8"/>
        <v>1</v>
      </c>
      <c r="H103" s="453" t="s">
        <v>559</v>
      </c>
      <c r="I103" s="541" t="str">
        <f>IFERROR(VLOOKUP(E103,'Reference Records'!$C$131:$H$165,6,FALSE),"")</f>
        <v>a1O36000001qZ7vEAE</v>
      </c>
      <c r="J103" s="452" t="s">
        <v>408</v>
      </c>
      <c r="K103" s="308"/>
      <c r="L103" s="45"/>
      <c r="M103" s="45"/>
      <c r="N103" s="45"/>
      <c r="O103" s="45"/>
      <c r="P103" s="45"/>
      <c r="Q103" s="45"/>
      <c r="R103" s="45"/>
      <c r="S103" s="45"/>
      <c r="T103" s="45"/>
      <c r="U103" s="45"/>
      <c r="V103" s="102"/>
      <c r="Y103" s="395"/>
      <c r="AS103" s="6"/>
    </row>
    <row r="104" spans="1:45" ht="47.1" customHeight="1" x14ac:dyDescent="0.25">
      <c r="A104" s="440">
        <v>11</v>
      </c>
      <c r="B104" s="440"/>
      <c r="C104" s="440"/>
      <c r="D104" s="440"/>
      <c r="E104" s="451" t="s">
        <v>2566</v>
      </c>
      <c r="F104" s="452"/>
      <c r="G104" s="452" t="b">
        <f t="shared" si="8"/>
        <v>1</v>
      </c>
      <c r="H104" s="453" t="s">
        <v>560</v>
      </c>
      <c r="I104" s="541" t="str">
        <f>IFERROR(VLOOKUP(E104,'Reference Records'!$C$131:$H$165,6,FALSE),"")</f>
        <v>a1O36000001EGFWEA4</v>
      </c>
      <c r="J104" s="452" t="s">
        <v>408</v>
      </c>
      <c r="K104" s="308"/>
      <c r="L104" s="45"/>
      <c r="M104" s="45"/>
      <c r="N104" s="45"/>
      <c r="O104" s="45"/>
      <c r="P104" s="45"/>
      <c r="Q104" s="45"/>
      <c r="R104" s="45"/>
      <c r="S104" s="45"/>
      <c r="T104" s="45"/>
      <c r="U104" s="45"/>
      <c r="V104" s="102"/>
      <c r="Y104" s="395"/>
      <c r="AS104" s="6"/>
    </row>
    <row r="105" spans="1:45" ht="47.1" customHeight="1" x14ac:dyDescent="0.25">
      <c r="A105" s="440">
        <v>12</v>
      </c>
      <c r="B105" s="440"/>
      <c r="C105" s="440"/>
      <c r="D105" s="440"/>
      <c r="E105" s="451"/>
      <c r="F105" s="452"/>
      <c r="G105" s="452" t="b">
        <f t="shared" si="8"/>
        <v>0</v>
      </c>
      <c r="H105" s="453" t="s">
        <v>561</v>
      </c>
      <c r="I105" s="541" t="str">
        <f>IFERROR(VLOOKUP(E105,'Reference Records'!$C$131:$H$165,6,FALSE),"")</f>
        <v/>
      </c>
      <c r="J105" s="452" t="s">
        <v>408</v>
      </c>
      <c r="K105" s="308"/>
      <c r="L105" s="45"/>
      <c r="M105" s="45"/>
      <c r="N105" s="45"/>
      <c r="O105" s="45"/>
      <c r="P105" s="45"/>
      <c r="Q105" s="45"/>
      <c r="R105" s="45"/>
      <c r="S105" s="45"/>
      <c r="T105" s="45"/>
      <c r="U105" s="45"/>
      <c r="V105" s="102"/>
      <c r="Y105" s="395"/>
      <c r="AS105" s="6"/>
    </row>
    <row r="106" spans="1:45" ht="47.1" customHeight="1" x14ac:dyDescent="0.25">
      <c r="A106" s="440">
        <v>13</v>
      </c>
      <c r="B106" s="440"/>
      <c r="C106" s="440"/>
      <c r="D106" s="440"/>
      <c r="E106" s="451" t="str">
        <f>IFERROR(IF(F106="[Module Reference (Name)]","--Select--",VLOOKUP(F106,'Reference records(soft deleted)'!$B$84:$D$127,3,FALSE)),"")</f>
        <v/>
      </c>
      <c r="F106" s="452"/>
      <c r="G106" s="452" t="b">
        <f t="shared" si="8"/>
        <v>0</v>
      </c>
      <c r="H106" s="453" t="s">
        <v>562</v>
      </c>
      <c r="I106" s="541" t="str">
        <f>IFERROR(VLOOKUP(E106,'Reference Records'!$C$131:$H$165,6,FALSE),"")</f>
        <v/>
      </c>
      <c r="J106" s="452" t="s">
        <v>408</v>
      </c>
      <c r="K106" s="308"/>
      <c r="L106" s="45"/>
      <c r="M106" s="45"/>
      <c r="N106" s="45"/>
      <c r="O106" s="45"/>
      <c r="P106" s="45"/>
      <c r="Q106" s="45"/>
      <c r="R106" s="45"/>
      <c r="S106" s="45"/>
      <c r="T106" s="45"/>
      <c r="U106" s="45"/>
      <c r="V106" s="102"/>
      <c r="Y106" s="395"/>
      <c r="AS106" s="6"/>
    </row>
    <row r="107" spans="1:45" ht="47.1" customHeight="1" x14ac:dyDescent="0.25">
      <c r="A107" s="440">
        <v>14</v>
      </c>
      <c r="B107" s="440"/>
      <c r="C107" s="440"/>
      <c r="D107" s="440"/>
      <c r="E107" s="451" t="str">
        <f>IFERROR(IF(F107="[Module Reference (Name)]","--Select--",VLOOKUP(F107,'Reference records(soft deleted)'!$B$84:$D$127,3,FALSE)),"")</f>
        <v/>
      </c>
      <c r="F107" s="452"/>
      <c r="G107" s="452" t="b">
        <f t="shared" si="8"/>
        <v>0</v>
      </c>
      <c r="H107" s="453" t="s">
        <v>563</v>
      </c>
      <c r="I107" s="541" t="str">
        <f>IFERROR(VLOOKUP(E107,'Reference Records'!$C$131:$H$165,6,FALSE),"")</f>
        <v/>
      </c>
      <c r="J107" s="452" t="s">
        <v>408</v>
      </c>
      <c r="K107" s="308"/>
      <c r="L107" s="45"/>
      <c r="M107" s="45"/>
      <c r="N107" s="45"/>
      <c r="O107" s="45"/>
      <c r="P107" s="45"/>
      <c r="Q107" s="45"/>
      <c r="R107" s="45"/>
      <c r="S107" s="45"/>
      <c r="T107" s="45"/>
      <c r="U107" s="45"/>
      <c r="V107" s="102"/>
      <c r="Y107" s="395"/>
      <c r="AS107" s="6"/>
    </row>
    <row r="108" spans="1:45" ht="47.1" customHeight="1" x14ac:dyDescent="0.25">
      <c r="A108" s="440">
        <v>15</v>
      </c>
      <c r="B108" s="440"/>
      <c r="C108" s="440"/>
      <c r="D108" s="440"/>
      <c r="E108" s="451" t="str">
        <f>IFERROR(IF(F108="[Module Reference (Name)]","--Select--",VLOOKUP(F108,'Reference records(soft deleted)'!$B$84:$D$127,3,FALSE)),"")</f>
        <v/>
      </c>
      <c r="F108" s="452"/>
      <c r="G108" s="452" t="b">
        <f t="shared" si="8"/>
        <v>0</v>
      </c>
      <c r="H108" s="453" t="s">
        <v>564</v>
      </c>
      <c r="I108" s="541" t="str">
        <f>IFERROR(VLOOKUP(E108,'Reference Records'!$C$131:$H$165,6,FALSE),"")</f>
        <v/>
      </c>
      <c r="J108" s="452" t="s">
        <v>408</v>
      </c>
      <c r="K108" s="308"/>
      <c r="L108" s="45"/>
      <c r="M108" s="45"/>
      <c r="N108" s="45"/>
      <c r="O108" s="45"/>
      <c r="P108" s="45"/>
      <c r="Q108" s="45"/>
      <c r="R108" s="45"/>
      <c r="S108" s="45"/>
      <c r="T108" s="45"/>
      <c r="U108" s="45"/>
      <c r="V108" s="102"/>
      <c r="Y108" s="395"/>
      <c r="AS108" s="6"/>
    </row>
    <row r="109" spans="1:45" ht="2.65" customHeight="1" thickBot="1" x14ac:dyDescent="0.3">
      <c r="A109" s="63"/>
      <c r="B109" s="64"/>
      <c r="C109" s="64"/>
      <c r="D109" s="64"/>
      <c r="E109" s="64"/>
      <c r="F109" s="64"/>
      <c r="G109" s="64"/>
      <c r="H109" s="64"/>
      <c r="I109" s="64"/>
      <c r="J109" s="59"/>
      <c r="K109" s="50"/>
      <c r="L109" s="45"/>
      <c r="M109" s="45"/>
      <c r="N109" s="45"/>
      <c r="O109" s="45"/>
      <c r="P109" s="45"/>
      <c r="Q109" s="45"/>
      <c r="R109" s="45"/>
      <c r="S109" s="45"/>
      <c r="T109" s="45"/>
      <c r="U109" s="45"/>
      <c r="V109" s="102"/>
    </row>
    <row r="110" spans="1:45" ht="35.25" customHeight="1" x14ac:dyDescent="0.25">
      <c r="L110" s="45"/>
      <c r="M110" s="45"/>
      <c r="N110" s="45"/>
      <c r="O110" s="45"/>
      <c r="P110" s="45"/>
      <c r="Q110" s="45"/>
      <c r="R110" s="45"/>
      <c r="S110" s="45"/>
      <c r="T110" s="45"/>
      <c r="U110" s="45"/>
      <c r="V110" s="102"/>
    </row>
    <row r="111" spans="1:45" ht="35.25" customHeight="1" x14ac:dyDescent="0.25">
      <c r="L111" s="45"/>
      <c r="M111" s="45"/>
      <c r="N111" s="45"/>
      <c r="O111" s="45"/>
      <c r="P111" s="45"/>
      <c r="Q111" s="45"/>
      <c r="R111" s="45"/>
      <c r="S111" s="45"/>
      <c r="T111" s="45"/>
      <c r="U111" s="45"/>
      <c r="V111" s="102"/>
    </row>
    <row r="112" spans="1:45" ht="35.25" customHeight="1" x14ac:dyDescent="0.25">
      <c r="L112" s="45"/>
      <c r="M112" s="45"/>
      <c r="N112" s="45"/>
      <c r="O112" s="45"/>
      <c r="P112" s="45"/>
      <c r="Q112" s="45"/>
      <c r="R112" s="45"/>
      <c r="S112" s="45"/>
      <c r="T112" s="45"/>
      <c r="U112" s="45"/>
      <c r="V112" s="102"/>
    </row>
    <row r="113" spans="1:31" ht="35.25" customHeight="1" x14ac:dyDescent="0.25">
      <c r="L113" s="45"/>
      <c r="M113" s="45"/>
      <c r="N113" s="45"/>
      <c r="O113" s="45"/>
      <c r="P113" s="45"/>
      <c r="Q113" s="45"/>
      <c r="R113" s="45"/>
      <c r="S113" s="45"/>
      <c r="T113" s="45"/>
      <c r="U113" s="45"/>
      <c r="V113" s="102"/>
    </row>
    <row r="114" spans="1:31" ht="35.25" customHeight="1" x14ac:dyDescent="0.25">
      <c r="L114" s="45"/>
      <c r="M114" s="45"/>
      <c r="N114" s="45"/>
      <c r="O114" s="45"/>
      <c r="P114" s="45"/>
      <c r="Q114" s="45"/>
      <c r="R114" s="45"/>
      <c r="S114" s="45"/>
      <c r="U114" s="45"/>
      <c r="V114" s="102"/>
    </row>
    <row r="115" spans="1:31" ht="35.25" customHeight="1" x14ac:dyDescent="0.25">
      <c r="L115" s="45"/>
      <c r="M115" s="45"/>
      <c r="N115" s="45"/>
      <c r="O115" s="45"/>
      <c r="P115" s="45"/>
      <c r="Q115" s="45"/>
      <c r="R115" s="45"/>
      <c r="S115" s="45"/>
      <c r="T115" s="45"/>
      <c r="U115" s="45"/>
      <c r="V115" s="102"/>
    </row>
    <row r="116" spans="1:31" ht="27.75" customHeight="1" thickBot="1" x14ac:dyDescent="0.3">
      <c r="A116" s="103"/>
      <c r="B116" s="44"/>
      <c r="C116" s="44"/>
      <c r="D116" s="44"/>
      <c r="E116" s="45"/>
      <c r="F116" s="45"/>
      <c r="G116" s="45"/>
      <c r="H116" s="45"/>
      <c r="I116" s="45"/>
      <c r="J116" s="45"/>
      <c r="K116" s="45"/>
      <c r="L116" s="45"/>
      <c r="M116" s="45"/>
      <c r="N116" s="45"/>
      <c r="O116" s="45"/>
      <c r="P116" s="45"/>
      <c r="Q116" s="45"/>
      <c r="R116" s="45"/>
      <c r="S116" s="45"/>
      <c r="T116" s="45"/>
      <c r="U116" s="45"/>
      <c r="V116" s="102"/>
    </row>
    <row r="117" spans="1:31" ht="16.5" customHeight="1" thickBot="1" x14ac:dyDescent="0.3">
      <c r="A117" s="590" t="s">
        <v>13</v>
      </c>
      <c r="B117" s="591"/>
      <c r="C117" s="591"/>
      <c r="D117" s="591"/>
      <c r="E117" s="592"/>
      <c r="F117" s="592"/>
      <c r="G117" s="592"/>
      <c r="H117" s="592"/>
      <c r="I117" s="592"/>
      <c r="J117" s="592"/>
      <c r="K117" s="593"/>
      <c r="L117" s="593"/>
      <c r="M117" s="593"/>
      <c r="N117" s="593"/>
      <c r="O117" s="593"/>
      <c r="P117" s="593"/>
      <c r="Q117" s="593"/>
      <c r="R117" s="593"/>
      <c r="S117" s="593"/>
      <c r="T117" s="593"/>
      <c r="U117" s="104"/>
      <c r="V117" s="105"/>
      <c r="W117" s="105"/>
      <c r="X117" s="105"/>
      <c r="Y117" s="105"/>
      <c r="Z117" s="105"/>
      <c r="AA117" s="106"/>
      <c r="AB117" s="106"/>
      <c r="AC117" s="107"/>
    </row>
    <row r="118" spans="1:31" ht="30" customHeight="1" thickBot="1" x14ac:dyDescent="0.3">
      <c r="A118" s="586" t="s">
        <v>12</v>
      </c>
      <c r="B118" s="587"/>
      <c r="C118" s="587"/>
      <c r="D118" s="587"/>
      <c r="E118" s="588"/>
      <c r="F118" s="588"/>
      <c r="G118" s="588"/>
      <c r="H118" s="588"/>
      <c r="I118" s="588"/>
      <c r="J118" s="588"/>
      <c r="K118" s="588"/>
      <c r="L118" s="589"/>
      <c r="M118" s="589"/>
      <c r="N118" s="589"/>
      <c r="O118" s="589"/>
      <c r="P118" s="589"/>
      <c r="Q118" s="589"/>
      <c r="R118" s="589"/>
      <c r="S118" s="589"/>
      <c r="T118" s="589"/>
      <c r="U118" s="108"/>
      <c r="V118" s="109"/>
      <c r="W118" s="110"/>
      <c r="X118" s="110"/>
      <c r="Y118" s="110"/>
      <c r="Z118" s="110"/>
      <c r="AA118" s="47"/>
      <c r="AB118" s="47"/>
      <c r="AC118" s="48"/>
    </row>
    <row r="119" spans="1:31" ht="32.25" customHeight="1" x14ac:dyDescent="0.25">
      <c r="A119" s="449" t="s">
        <v>256</v>
      </c>
      <c r="B119" s="444"/>
      <c r="C119" s="444"/>
      <c r="D119" s="444"/>
      <c r="E119" s="449" t="s">
        <v>1</v>
      </c>
      <c r="F119" s="444" t="s">
        <v>93</v>
      </c>
      <c r="G119" s="444" t="s">
        <v>105</v>
      </c>
      <c r="H119" s="444" t="s">
        <v>106</v>
      </c>
      <c r="I119" s="444" t="s">
        <v>107</v>
      </c>
      <c r="J119" s="444" t="s">
        <v>118</v>
      </c>
      <c r="K119" s="449" t="s">
        <v>257</v>
      </c>
      <c r="L119" s="444" t="s">
        <v>91</v>
      </c>
      <c r="M119" s="454" t="s">
        <v>119</v>
      </c>
      <c r="N119" s="454" t="s">
        <v>120</v>
      </c>
      <c r="O119" s="454" t="s">
        <v>121</v>
      </c>
      <c r="P119" s="454" t="s">
        <v>122</v>
      </c>
      <c r="Q119" s="454" t="s">
        <v>132</v>
      </c>
      <c r="R119" s="444" t="s">
        <v>192</v>
      </c>
      <c r="S119" s="449" t="s">
        <v>191</v>
      </c>
      <c r="T119" s="449" t="s">
        <v>258</v>
      </c>
      <c r="U119" s="455" t="s">
        <v>90</v>
      </c>
      <c r="V119" s="456" t="s">
        <v>92</v>
      </c>
      <c r="W119" s="457" t="s">
        <v>99</v>
      </c>
      <c r="X119" s="455" t="s">
        <v>57</v>
      </c>
      <c r="Y119" s="455" t="s">
        <v>28</v>
      </c>
      <c r="Z119" s="455" t="s">
        <v>61</v>
      </c>
      <c r="AA119" s="455" t="s">
        <v>63</v>
      </c>
      <c r="AB119" s="455" t="s">
        <v>30</v>
      </c>
      <c r="AC119" s="49"/>
      <c r="AD119" s="4"/>
      <c r="AE119" s="66"/>
    </row>
    <row r="120" spans="1:31" ht="47.1" hidden="1" customHeight="1" x14ac:dyDescent="0.25">
      <c r="A120" s="440" t="s">
        <v>48</v>
      </c>
      <c r="B120" s="458"/>
      <c r="C120" s="458"/>
      <c r="D120" s="458"/>
      <c r="E120" s="459" t="str">
        <f>IFERROR(IF(AND(K120="",T120=""),"",(VLOOKUP(Q120,'Reference records(soft deleted)'!$B$84:$D$127,3,FALSE))),"")</f>
        <v/>
      </c>
      <c r="F120" s="459"/>
      <c r="G120" s="459"/>
      <c r="H120" s="459"/>
      <c r="I120" s="459"/>
      <c r="J120" s="459"/>
      <c r="K120" s="459" t="str">
        <f>IFERROR(VLOOKUP(R120,'Reference records(soft deleted)'!$B$235:$D$426,3,FALSE),"")</f>
        <v/>
      </c>
      <c r="L120" s="459"/>
      <c r="M120" s="459"/>
      <c r="N120" s="459"/>
      <c r="O120" s="459"/>
      <c r="P120" s="459"/>
      <c r="Q120" s="460" t="s">
        <v>131</v>
      </c>
      <c r="R120" s="459" t="s">
        <v>133</v>
      </c>
      <c r="S120" s="461"/>
      <c r="T120" s="460" t="s">
        <v>215</v>
      </c>
      <c r="U120" s="462" t="str">
        <f>IFERROR(IF(VLOOKUP(E120,'Reference Records'!$C$131:$D$166,2,FALSE)=0,"",VLOOKUP(E120,'Reference Records'!$C$131:$D$166,2,FALSE)),"")</f>
        <v/>
      </c>
      <c r="V120" s="462"/>
      <c r="W120" s="462" t="str">
        <f>K120&amp;T120</f>
        <v>[Custom Intervention - Local]</v>
      </c>
      <c r="X120" s="462" t="str">
        <f>IFERROR(VLOOKUP(E120,$E$93:$H$110,4,FALSE),"")</f>
        <v>a1P36000002NoOjEAK</v>
      </c>
      <c r="Y120" s="462" t="b">
        <f>IFERROR(IF(OR(K120&lt;&gt;"",T120&lt;&gt;""),TRUE,FALSE),FALSE)</f>
        <v>1</v>
      </c>
      <c r="Z120" s="462" t="b">
        <f>IFERROR(TRUE,FALSE)</f>
        <v>1</v>
      </c>
      <c r="AA120" s="462" t="str">
        <f>IFERROR(VLOOKUP(K120,'Reference Records'!$C$169:$E$334,3,FALSE),"")</f>
        <v/>
      </c>
      <c r="AB120" s="462" t="s">
        <v>29</v>
      </c>
      <c r="AC120" s="49"/>
    </row>
    <row r="121" spans="1:31" ht="47.1" customHeight="1" x14ac:dyDescent="0.25">
      <c r="A121" s="440">
        <v>1</v>
      </c>
      <c r="B121" s="458"/>
      <c r="C121" s="458"/>
      <c r="D121" s="458"/>
      <c r="E121" s="463" t="s">
        <v>2518</v>
      </c>
      <c r="F121" s="464"/>
      <c r="G121" s="464"/>
      <c r="H121" s="464"/>
      <c r="I121" s="464"/>
      <c r="J121" s="464"/>
      <c r="K121" s="459" t="s">
        <v>2865</v>
      </c>
      <c r="L121" s="464"/>
      <c r="M121" s="464"/>
      <c r="N121" s="464"/>
      <c r="O121" s="464"/>
      <c r="P121" s="464"/>
      <c r="Q121" s="465"/>
      <c r="R121" s="464"/>
      <c r="S121" s="466"/>
      <c r="T121" s="465"/>
      <c r="U121" s="462" t="str">
        <f>IFERROR(IF(VLOOKUP(E121,'Reference Records'!$C$131:$D$166,2,FALSE)=0,"",VLOOKUP(E121,'Reference Records'!$C$131:$D$166,2,FALSE)),"")</f>
        <v>MCI-00003</v>
      </c>
      <c r="V121" s="467"/>
      <c r="W121" s="462" t="str">
        <f t="shared" ref="W121:W170" si="9">K121&amp;T121</f>
        <v>Interventions pour le changement de comportement ciblant les consommateurs de drogues injectables</v>
      </c>
      <c r="X121" s="462" t="str">
        <f t="shared" ref="X121:X170" si="10">IFERROR(VLOOKUP(E121,$E$93:$H$110,4,FALSE),"")</f>
        <v>a1P36000002NoOfEAK</v>
      </c>
      <c r="Y121" s="462" t="b">
        <f t="shared" ref="Y121:Y170" si="11">IFERROR(IF(OR(K121&lt;&gt;"",T121&lt;&gt;""),TRUE,FALSE),FALSE)</f>
        <v>1</v>
      </c>
      <c r="Z121" s="462" t="b">
        <f t="shared" ref="Z121:Z170" si="12">IFERROR(TRUE,FALSE)</f>
        <v>1</v>
      </c>
      <c r="AA121" s="462" t="str">
        <f>IFERROR(VLOOKUP(K121,'Reference Records'!$C$169:$E$334,3,FALSE),"")</f>
        <v>a1O36000001EGGfEAO</v>
      </c>
      <c r="AB121" s="462" t="s">
        <v>565</v>
      </c>
      <c r="AC121" s="49"/>
    </row>
    <row r="122" spans="1:31" ht="47.1" customHeight="1" x14ac:dyDescent="0.25">
      <c r="A122" s="440">
        <v>2</v>
      </c>
      <c r="B122" s="458"/>
      <c r="C122" s="458"/>
      <c r="D122" s="458"/>
      <c r="E122" s="463"/>
      <c r="F122" s="464"/>
      <c r="G122" s="464"/>
      <c r="H122" s="464"/>
      <c r="I122" s="464"/>
      <c r="J122" s="464"/>
      <c r="K122" s="459"/>
      <c r="L122" s="464"/>
      <c r="M122" s="464"/>
      <c r="N122" s="464"/>
      <c r="O122" s="464"/>
      <c r="P122" s="464"/>
      <c r="Q122" s="465"/>
      <c r="R122" s="464"/>
      <c r="S122" s="466"/>
      <c r="T122" s="465"/>
      <c r="U122" s="462" t="str">
        <f>IFERROR(IF(VLOOKUP(E122,'Reference Records'!$C$131:$D$166,2,FALSE)=0,"",VLOOKUP(E122,'Reference Records'!$C$131:$D$166,2,FALSE)),"")</f>
        <v/>
      </c>
      <c r="V122" s="467"/>
      <c r="W122" s="462" t="str">
        <f t="shared" si="9"/>
        <v/>
      </c>
      <c r="X122" s="462" t="str">
        <f t="shared" si="10"/>
        <v/>
      </c>
      <c r="Y122" s="462" t="b">
        <f t="shared" si="11"/>
        <v>0</v>
      </c>
      <c r="Z122" s="462" t="b">
        <f t="shared" si="12"/>
        <v>1</v>
      </c>
      <c r="AA122" s="462" t="str">
        <f>IFERROR(VLOOKUP(K122,'Reference Records'!$C$169:$E$334,3,FALSE),"")</f>
        <v/>
      </c>
      <c r="AB122" s="462" t="s">
        <v>566</v>
      </c>
      <c r="AC122" s="49"/>
    </row>
    <row r="123" spans="1:31" ht="47.1" customHeight="1" x14ac:dyDescent="0.25">
      <c r="A123" s="440">
        <v>3</v>
      </c>
      <c r="B123" s="458"/>
      <c r="C123" s="458"/>
      <c r="D123" s="458"/>
      <c r="E123" s="463"/>
      <c r="F123" s="464"/>
      <c r="G123" s="464"/>
      <c r="H123" s="464"/>
      <c r="I123" s="464"/>
      <c r="J123" s="464"/>
      <c r="K123" s="459"/>
      <c r="L123" s="464"/>
      <c r="M123" s="464"/>
      <c r="N123" s="464"/>
      <c r="O123" s="464"/>
      <c r="P123" s="464"/>
      <c r="Q123" s="465"/>
      <c r="R123" s="464"/>
      <c r="S123" s="466"/>
      <c r="T123" s="465"/>
      <c r="U123" s="462" t="str">
        <f>IFERROR(IF(VLOOKUP(E123,'Reference Records'!$C$131:$D$166,2,FALSE)=0,"",VLOOKUP(E123,'Reference Records'!$C$131:$D$166,2,FALSE)),"")</f>
        <v/>
      </c>
      <c r="V123" s="467"/>
      <c r="W123" s="462" t="str">
        <f t="shared" si="9"/>
        <v/>
      </c>
      <c r="X123" s="462" t="str">
        <f t="shared" si="10"/>
        <v/>
      </c>
      <c r="Y123" s="462" t="b">
        <f t="shared" si="11"/>
        <v>0</v>
      </c>
      <c r="Z123" s="462" t="b">
        <f t="shared" si="12"/>
        <v>1</v>
      </c>
      <c r="AA123" s="462" t="str">
        <f>IFERROR(VLOOKUP(K123,'Reference Records'!$C$169:$E$334,3,FALSE),"")</f>
        <v/>
      </c>
      <c r="AB123" s="462" t="s">
        <v>567</v>
      </c>
      <c r="AC123" s="49"/>
    </row>
    <row r="124" spans="1:31" ht="47.1" customHeight="1" x14ac:dyDescent="0.25">
      <c r="A124" s="440">
        <v>4</v>
      </c>
      <c r="B124" s="458"/>
      <c r="C124" s="458"/>
      <c r="D124" s="458"/>
      <c r="E124" s="463"/>
      <c r="F124" s="464"/>
      <c r="G124" s="464"/>
      <c r="H124" s="464"/>
      <c r="I124" s="464"/>
      <c r="J124" s="464"/>
      <c r="K124" s="459"/>
      <c r="L124" s="464"/>
      <c r="M124" s="464"/>
      <c r="N124" s="464"/>
      <c r="O124" s="464"/>
      <c r="P124" s="464"/>
      <c r="Q124" s="465"/>
      <c r="R124" s="464"/>
      <c r="S124" s="466"/>
      <c r="T124" s="465"/>
      <c r="U124" s="462" t="str">
        <f>IFERROR(IF(VLOOKUP(E124,'Reference Records'!$C$131:$D$166,2,FALSE)=0,"",VLOOKUP(E124,'Reference Records'!$C$131:$D$166,2,FALSE)),"")</f>
        <v/>
      </c>
      <c r="V124" s="467"/>
      <c r="W124" s="462" t="str">
        <f t="shared" si="9"/>
        <v/>
      </c>
      <c r="X124" s="462" t="str">
        <f t="shared" si="10"/>
        <v/>
      </c>
      <c r="Y124" s="462" t="b">
        <f t="shared" si="11"/>
        <v>0</v>
      </c>
      <c r="Z124" s="462" t="b">
        <f t="shared" si="12"/>
        <v>1</v>
      </c>
      <c r="AA124" s="462" t="str">
        <f>IFERROR(VLOOKUP(K124,'Reference Records'!$C$169:$E$334,3,FALSE),"")</f>
        <v/>
      </c>
      <c r="AB124" s="462" t="s">
        <v>568</v>
      </c>
      <c r="AC124" s="49"/>
    </row>
    <row r="125" spans="1:31" ht="47.1" customHeight="1" x14ac:dyDescent="0.25">
      <c r="A125" s="440">
        <v>5</v>
      </c>
      <c r="B125" s="458"/>
      <c r="C125" s="458"/>
      <c r="D125" s="458"/>
      <c r="E125" s="463"/>
      <c r="F125" s="464"/>
      <c r="G125" s="464"/>
      <c r="H125" s="464"/>
      <c r="I125" s="464"/>
      <c r="J125" s="464"/>
      <c r="K125" s="459"/>
      <c r="L125" s="464"/>
      <c r="M125" s="464"/>
      <c r="N125" s="464"/>
      <c r="O125" s="464"/>
      <c r="P125" s="464"/>
      <c r="Q125" s="465"/>
      <c r="R125" s="464"/>
      <c r="S125" s="466"/>
      <c r="T125" s="465"/>
      <c r="U125" s="462" t="str">
        <f>IFERROR(IF(VLOOKUP(E125,'Reference Records'!$C$131:$D$166,2,FALSE)=0,"",VLOOKUP(E125,'Reference Records'!$C$131:$D$166,2,FALSE)),"")</f>
        <v/>
      </c>
      <c r="V125" s="467"/>
      <c r="W125" s="462" t="str">
        <f t="shared" si="9"/>
        <v/>
      </c>
      <c r="X125" s="462" t="str">
        <f t="shared" si="10"/>
        <v/>
      </c>
      <c r="Y125" s="462" t="b">
        <f t="shared" si="11"/>
        <v>0</v>
      </c>
      <c r="Z125" s="462" t="b">
        <f t="shared" si="12"/>
        <v>1</v>
      </c>
      <c r="AA125" s="462" t="str">
        <f>IFERROR(VLOOKUP(K125,'Reference Records'!$C$169:$E$334,3,FALSE),"")</f>
        <v/>
      </c>
      <c r="AB125" s="462" t="s">
        <v>569</v>
      </c>
      <c r="AC125" s="49"/>
    </row>
    <row r="126" spans="1:31" ht="47.1" customHeight="1" x14ac:dyDescent="0.25">
      <c r="A126" s="440">
        <v>6</v>
      </c>
      <c r="B126" s="458"/>
      <c r="C126" s="458"/>
      <c r="D126" s="458"/>
      <c r="E126" s="463"/>
      <c r="F126" s="464"/>
      <c r="G126" s="464"/>
      <c r="H126" s="464"/>
      <c r="I126" s="464"/>
      <c r="J126" s="464"/>
      <c r="K126" s="459"/>
      <c r="L126" s="464"/>
      <c r="M126" s="464"/>
      <c r="N126" s="464"/>
      <c r="O126" s="464"/>
      <c r="P126" s="464"/>
      <c r="Q126" s="465"/>
      <c r="R126" s="464"/>
      <c r="S126" s="466"/>
      <c r="T126" s="465"/>
      <c r="U126" s="462" t="str">
        <f>IFERROR(IF(VLOOKUP(E126,'Reference Records'!$C$131:$D$166,2,FALSE)=0,"",VLOOKUP(E126,'Reference Records'!$C$131:$D$166,2,FALSE)),"")</f>
        <v/>
      </c>
      <c r="V126" s="467"/>
      <c r="W126" s="462" t="str">
        <f t="shared" si="9"/>
        <v/>
      </c>
      <c r="X126" s="462" t="str">
        <f t="shared" si="10"/>
        <v/>
      </c>
      <c r="Y126" s="462" t="b">
        <f t="shared" si="11"/>
        <v>0</v>
      </c>
      <c r="Z126" s="462" t="b">
        <f t="shared" si="12"/>
        <v>1</v>
      </c>
      <c r="AA126" s="462" t="str">
        <f>IFERROR(VLOOKUP(K126,'Reference Records'!$C$169:$E$334,3,FALSE),"")</f>
        <v/>
      </c>
      <c r="AB126" s="462" t="s">
        <v>570</v>
      </c>
      <c r="AC126" s="49"/>
    </row>
    <row r="127" spans="1:31" ht="47.1" customHeight="1" x14ac:dyDescent="0.25">
      <c r="A127" s="440">
        <v>7</v>
      </c>
      <c r="B127" s="458"/>
      <c r="C127" s="458"/>
      <c r="D127" s="458"/>
      <c r="E127" s="463"/>
      <c r="F127" s="464"/>
      <c r="G127" s="464"/>
      <c r="H127" s="464"/>
      <c r="I127" s="464"/>
      <c r="J127" s="464"/>
      <c r="K127" s="459"/>
      <c r="L127" s="464"/>
      <c r="M127" s="464"/>
      <c r="N127" s="464"/>
      <c r="O127" s="464"/>
      <c r="P127" s="464"/>
      <c r="Q127" s="465"/>
      <c r="R127" s="464"/>
      <c r="S127" s="466"/>
      <c r="T127" s="465"/>
      <c r="U127" s="462" t="str">
        <f>IFERROR(IF(VLOOKUP(E127,'Reference Records'!$C$131:$D$166,2,FALSE)=0,"",VLOOKUP(E127,'Reference Records'!$C$131:$D$166,2,FALSE)),"")</f>
        <v/>
      </c>
      <c r="V127" s="467"/>
      <c r="W127" s="462" t="str">
        <f t="shared" si="9"/>
        <v/>
      </c>
      <c r="X127" s="462" t="str">
        <f t="shared" si="10"/>
        <v/>
      </c>
      <c r="Y127" s="462" t="b">
        <f t="shared" si="11"/>
        <v>0</v>
      </c>
      <c r="Z127" s="462" t="b">
        <f t="shared" si="12"/>
        <v>1</v>
      </c>
      <c r="AA127" s="462" t="str">
        <f>IFERROR(VLOOKUP(K127,'Reference Records'!$C$169:$E$334,3,FALSE),"")</f>
        <v/>
      </c>
      <c r="AB127" s="462" t="s">
        <v>571</v>
      </c>
      <c r="AC127" s="49"/>
    </row>
    <row r="128" spans="1:31" ht="47.1" customHeight="1" x14ac:dyDescent="0.25">
      <c r="A128" s="440">
        <v>8</v>
      </c>
      <c r="B128" s="458"/>
      <c r="C128" s="458"/>
      <c r="D128" s="458"/>
      <c r="E128" s="463" t="str">
        <f>IFERROR(IF(AND(K128="",T128=""),"",(VLOOKUP(Q128,'Reference records(soft deleted)'!$B$84:$D$127,3,FALSE))),"")</f>
        <v/>
      </c>
      <c r="F128" s="464"/>
      <c r="G128" s="464"/>
      <c r="H128" s="464"/>
      <c r="I128" s="464"/>
      <c r="J128" s="464"/>
      <c r="K128" s="459" t="str">
        <f>IFERROR(VLOOKUP(R128,'Reference records(soft deleted)'!$B$235:$D$426,3,FALSE),"")</f>
        <v/>
      </c>
      <c r="L128" s="464"/>
      <c r="M128" s="464"/>
      <c r="N128" s="464"/>
      <c r="O128" s="464"/>
      <c r="P128" s="464"/>
      <c r="Q128" s="465"/>
      <c r="R128" s="464"/>
      <c r="S128" s="466"/>
      <c r="T128" s="465"/>
      <c r="U128" s="462" t="str">
        <f>IFERROR(IF(VLOOKUP(E128,'Reference Records'!$C$131:$D$166,2,FALSE)=0,"",VLOOKUP(E128,'Reference Records'!$C$131:$D$166,2,FALSE)),"")</f>
        <v/>
      </c>
      <c r="V128" s="467"/>
      <c r="W128" s="462" t="str">
        <f t="shared" si="9"/>
        <v/>
      </c>
      <c r="X128" s="462" t="str">
        <f t="shared" si="10"/>
        <v>a1P36000002NoOjEAK</v>
      </c>
      <c r="Y128" s="462" t="b">
        <f t="shared" si="11"/>
        <v>0</v>
      </c>
      <c r="Z128" s="462" t="b">
        <f t="shared" si="12"/>
        <v>1</v>
      </c>
      <c r="AA128" s="462" t="str">
        <f>IFERROR(VLOOKUP(K128,'Reference Records'!$C$169:$E$334,3,FALSE),"")</f>
        <v/>
      </c>
      <c r="AB128" s="462" t="s">
        <v>572</v>
      </c>
      <c r="AC128" s="49"/>
    </row>
    <row r="129" spans="1:29" ht="47.1" customHeight="1" x14ac:dyDescent="0.25">
      <c r="A129" s="440">
        <v>9</v>
      </c>
      <c r="B129" s="458"/>
      <c r="C129" s="458"/>
      <c r="D129" s="458"/>
      <c r="E129" s="463" t="str">
        <f>IFERROR(IF(AND(K129="",T129=""),"",(VLOOKUP(Q129,'Reference records(soft deleted)'!$B$84:$D$127,3,FALSE))),"")</f>
        <v/>
      </c>
      <c r="F129" s="464"/>
      <c r="G129" s="464"/>
      <c r="H129" s="464"/>
      <c r="I129" s="464"/>
      <c r="J129" s="464"/>
      <c r="K129" s="459" t="str">
        <f>IFERROR(VLOOKUP(R129,'Reference records(soft deleted)'!$B$235:$D$426,3,FALSE),"")</f>
        <v/>
      </c>
      <c r="L129" s="464"/>
      <c r="M129" s="464"/>
      <c r="N129" s="464"/>
      <c r="O129" s="464"/>
      <c r="P129" s="464"/>
      <c r="Q129" s="465"/>
      <c r="R129" s="464"/>
      <c r="S129" s="466"/>
      <c r="T129" s="465"/>
      <c r="U129" s="462" t="str">
        <f>IFERROR(IF(VLOOKUP(E129,'Reference Records'!$C$131:$D$166,2,FALSE)=0,"",VLOOKUP(E129,'Reference Records'!$C$131:$D$166,2,FALSE)),"")</f>
        <v/>
      </c>
      <c r="V129" s="467"/>
      <c r="W129" s="462" t="str">
        <f t="shared" si="9"/>
        <v/>
      </c>
      <c r="X129" s="462" t="str">
        <f t="shared" si="10"/>
        <v>a1P36000002NoOjEAK</v>
      </c>
      <c r="Y129" s="462" t="b">
        <f t="shared" si="11"/>
        <v>0</v>
      </c>
      <c r="Z129" s="462" t="b">
        <f t="shared" si="12"/>
        <v>1</v>
      </c>
      <c r="AA129" s="462" t="str">
        <f>IFERROR(VLOOKUP(K129,'Reference Records'!$C$169:$E$334,3,FALSE),"")</f>
        <v/>
      </c>
      <c r="AB129" s="462" t="s">
        <v>573</v>
      </c>
      <c r="AC129" s="49"/>
    </row>
    <row r="130" spans="1:29" ht="47.1" customHeight="1" x14ac:dyDescent="0.25">
      <c r="A130" s="440">
        <v>10</v>
      </c>
      <c r="B130" s="458"/>
      <c r="C130" s="458"/>
      <c r="D130" s="458"/>
      <c r="E130" s="463" t="str">
        <f>IFERROR(IF(AND(K130="",T130=""),"",(VLOOKUP(Q130,'Reference records(soft deleted)'!$B$84:$D$127,3,FALSE))),"")</f>
        <v/>
      </c>
      <c r="F130" s="464"/>
      <c r="G130" s="464"/>
      <c r="H130" s="464"/>
      <c r="I130" s="464"/>
      <c r="J130" s="464"/>
      <c r="K130" s="459" t="str">
        <f>IFERROR(VLOOKUP(R130,'Reference records(soft deleted)'!$B$235:$D$426,3,FALSE),"")</f>
        <v/>
      </c>
      <c r="L130" s="464"/>
      <c r="M130" s="464"/>
      <c r="N130" s="464"/>
      <c r="O130" s="464"/>
      <c r="P130" s="464"/>
      <c r="Q130" s="465"/>
      <c r="R130" s="464"/>
      <c r="S130" s="466"/>
      <c r="T130" s="465"/>
      <c r="U130" s="462" t="str">
        <f>IFERROR(IF(VLOOKUP(E130,'Reference Records'!$C$131:$D$166,2,FALSE)=0,"",VLOOKUP(E130,'Reference Records'!$C$131:$D$166,2,FALSE)),"")</f>
        <v/>
      </c>
      <c r="V130" s="467"/>
      <c r="W130" s="462" t="str">
        <f t="shared" si="9"/>
        <v/>
      </c>
      <c r="X130" s="462" t="str">
        <f t="shared" si="10"/>
        <v>a1P36000002NoOjEAK</v>
      </c>
      <c r="Y130" s="462" t="b">
        <f t="shared" si="11"/>
        <v>0</v>
      </c>
      <c r="Z130" s="462" t="b">
        <f t="shared" si="12"/>
        <v>1</v>
      </c>
      <c r="AA130" s="462" t="str">
        <f>IFERROR(VLOOKUP(K130,'Reference Records'!$C$169:$E$334,3,FALSE),"")</f>
        <v/>
      </c>
      <c r="AB130" s="462" t="s">
        <v>574</v>
      </c>
      <c r="AC130" s="49"/>
    </row>
    <row r="131" spans="1:29" ht="47.1" customHeight="1" x14ac:dyDescent="0.25">
      <c r="A131" s="440">
        <v>11</v>
      </c>
      <c r="B131" s="458"/>
      <c r="C131" s="458"/>
      <c r="D131" s="458"/>
      <c r="E131" s="463" t="str">
        <f>IFERROR(IF(AND(K131="",T131=""),"",(VLOOKUP(Q131,'Reference records(soft deleted)'!$B$84:$D$127,3,FALSE))),"")</f>
        <v/>
      </c>
      <c r="F131" s="464"/>
      <c r="G131" s="464"/>
      <c r="H131" s="464"/>
      <c r="I131" s="464"/>
      <c r="J131" s="464"/>
      <c r="K131" s="459" t="str">
        <f>IFERROR(VLOOKUP(R131,'Reference records(soft deleted)'!$B$235:$D$426,3,FALSE),"")</f>
        <v/>
      </c>
      <c r="L131" s="464"/>
      <c r="M131" s="464"/>
      <c r="N131" s="464"/>
      <c r="O131" s="464"/>
      <c r="P131" s="464"/>
      <c r="Q131" s="465"/>
      <c r="R131" s="464"/>
      <c r="S131" s="466"/>
      <c r="T131" s="465"/>
      <c r="U131" s="462" t="str">
        <f>IFERROR(IF(VLOOKUP(E131,'Reference Records'!$C$131:$D$166,2,FALSE)=0,"",VLOOKUP(E131,'Reference Records'!$C$131:$D$166,2,FALSE)),"")</f>
        <v/>
      </c>
      <c r="V131" s="467"/>
      <c r="W131" s="462" t="str">
        <f t="shared" si="9"/>
        <v/>
      </c>
      <c r="X131" s="462" t="str">
        <f t="shared" si="10"/>
        <v>a1P36000002NoOjEAK</v>
      </c>
      <c r="Y131" s="462" t="b">
        <f t="shared" si="11"/>
        <v>0</v>
      </c>
      <c r="Z131" s="462" t="b">
        <f t="shared" si="12"/>
        <v>1</v>
      </c>
      <c r="AA131" s="462" t="str">
        <f>IFERROR(VLOOKUP(K131,'Reference Records'!$C$169:$E$334,3,FALSE),"")</f>
        <v/>
      </c>
      <c r="AB131" s="462" t="s">
        <v>575</v>
      </c>
      <c r="AC131" s="49"/>
    </row>
    <row r="132" spans="1:29" ht="47.1" customHeight="1" x14ac:dyDescent="0.25">
      <c r="A132" s="440">
        <v>12</v>
      </c>
      <c r="B132" s="458"/>
      <c r="C132" s="458"/>
      <c r="D132" s="458"/>
      <c r="E132" s="463" t="str">
        <f>IFERROR(IF(AND(K132="",T132=""),"",(VLOOKUP(Q132,'Reference records(soft deleted)'!$B$84:$D$127,3,FALSE))),"")</f>
        <v/>
      </c>
      <c r="F132" s="464"/>
      <c r="G132" s="464"/>
      <c r="H132" s="464"/>
      <c r="I132" s="464"/>
      <c r="J132" s="464"/>
      <c r="K132" s="459" t="str">
        <f>IFERROR(VLOOKUP(R132,'Reference records(soft deleted)'!$B$235:$D$426,3,FALSE),"")</f>
        <v/>
      </c>
      <c r="L132" s="464"/>
      <c r="M132" s="464"/>
      <c r="N132" s="464"/>
      <c r="O132" s="464"/>
      <c r="P132" s="464"/>
      <c r="Q132" s="465"/>
      <c r="R132" s="464"/>
      <c r="S132" s="466"/>
      <c r="T132" s="465"/>
      <c r="U132" s="462" t="str">
        <f>IFERROR(IF(VLOOKUP(E132,'Reference Records'!$C$131:$D$166,2,FALSE)=0,"",VLOOKUP(E132,'Reference Records'!$C$131:$D$166,2,FALSE)),"")</f>
        <v/>
      </c>
      <c r="V132" s="467"/>
      <c r="W132" s="462" t="str">
        <f t="shared" si="9"/>
        <v/>
      </c>
      <c r="X132" s="462" t="str">
        <f t="shared" si="10"/>
        <v>a1P36000002NoOjEAK</v>
      </c>
      <c r="Y132" s="462" t="b">
        <f t="shared" si="11"/>
        <v>0</v>
      </c>
      <c r="Z132" s="462" t="b">
        <f t="shared" si="12"/>
        <v>1</v>
      </c>
      <c r="AA132" s="462" t="str">
        <f>IFERROR(VLOOKUP(K132,'Reference Records'!$C$169:$E$334,3,FALSE),"")</f>
        <v/>
      </c>
      <c r="AB132" s="462" t="s">
        <v>576</v>
      </c>
      <c r="AC132" s="49"/>
    </row>
    <row r="133" spans="1:29" ht="47.1" customHeight="1" x14ac:dyDescent="0.25">
      <c r="A133" s="440">
        <v>13</v>
      </c>
      <c r="B133" s="458"/>
      <c r="C133" s="458"/>
      <c r="D133" s="458"/>
      <c r="E133" s="463" t="str">
        <f>IFERROR(IF(AND(K133="",T133=""),"",(VLOOKUP(Q133,'Reference records(soft deleted)'!$B$84:$D$127,3,FALSE))),"")</f>
        <v/>
      </c>
      <c r="F133" s="464"/>
      <c r="G133" s="464"/>
      <c r="H133" s="464"/>
      <c r="I133" s="464"/>
      <c r="J133" s="464"/>
      <c r="K133" s="459" t="str">
        <f>IFERROR(VLOOKUP(R133,'Reference records(soft deleted)'!$B$235:$D$426,3,FALSE),"")</f>
        <v/>
      </c>
      <c r="L133" s="464"/>
      <c r="M133" s="464"/>
      <c r="N133" s="464"/>
      <c r="O133" s="464"/>
      <c r="P133" s="464"/>
      <c r="Q133" s="465"/>
      <c r="R133" s="464"/>
      <c r="S133" s="466"/>
      <c r="T133" s="465"/>
      <c r="U133" s="462" t="str">
        <f>IFERROR(IF(VLOOKUP(E133,'Reference Records'!$C$131:$D$166,2,FALSE)=0,"",VLOOKUP(E133,'Reference Records'!$C$131:$D$166,2,FALSE)),"")</f>
        <v/>
      </c>
      <c r="V133" s="467"/>
      <c r="W133" s="462" t="str">
        <f t="shared" si="9"/>
        <v/>
      </c>
      <c r="X133" s="462" t="str">
        <f t="shared" si="10"/>
        <v>a1P36000002NoOjEAK</v>
      </c>
      <c r="Y133" s="462" t="b">
        <f t="shared" si="11"/>
        <v>0</v>
      </c>
      <c r="Z133" s="462" t="b">
        <f t="shared" si="12"/>
        <v>1</v>
      </c>
      <c r="AA133" s="462" t="str">
        <f>IFERROR(VLOOKUP(K133,'Reference Records'!$C$169:$E$334,3,FALSE),"")</f>
        <v/>
      </c>
      <c r="AB133" s="462" t="s">
        <v>577</v>
      </c>
      <c r="AC133" s="49"/>
    </row>
    <row r="134" spans="1:29" ht="47.1" customHeight="1" x14ac:dyDescent="0.25">
      <c r="A134" s="440">
        <v>14</v>
      </c>
      <c r="B134" s="458"/>
      <c r="C134" s="458"/>
      <c r="D134" s="458"/>
      <c r="E134" s="463" t="str">
        <f>IFERROR(IF(AND(K134="",T134=""),"",(VLOOKUP(Q134,'Reference records(soft deleted)'!$B$84:$D$127,3,FALSE))),"")</f>
        <v/>
      </c>
      <c r="F134" s="464"/>
      <c r="G134" s="464"/>
      <c r="H134" s="464"/>
      <c r="I134" s="464"/>
      <c r="J134" s="464"/>
      <c r="K134" s="459" t="str">
        <f>IFERROR(VLOOKUP(R134,'Reference records(soft deleted)'!$B$235:$D$426,3,FALSE),"")</f>
        <v/>
      </c>
      <c r="L134" s="464"/>
      <c r="M134" s="464"/>
      <c r="N134" s="464"/>
      <c r="O134" s="464"/>
      <c r="P134" s="464"/>
      <c r="Q134" s="465"/>
      <c r="R134" s="464"/>
      <c r="S134" s="466"/>
      <c r="T134" s="465"/>
      <c r="U134" s="462" t="str">
        <f>IFERROR(IF(VLOOKUP(E134,'Reference Records'!$C$131:$D$166,2,FALSE)=0,"",VLOOKUP(E134,'Reference Records'!$C$131:$D$166,2,FALSE)),"")</f>
        <v/>
      </c>
      <c r="V134" s="467"/>
      <c r="W134" s="462" t="str">
        <f t="shared" si="9"/>
        <v/>
      </c>
      <c r="X134" s="462" t="str">
        <f t="shared" si="10"/>
        <v>a1P36000002NoOjEAK</v>
      </c>
      <c r="Y134" s="462" t="b">
        <f t="shared" si="11"/>
        <v>0</v>
      </c>
      <c r="Z134" s="462" t="b">
        <f t="shared" si="12"/>
        <v>1</v>
      </c>
      <c r="AA134" s="462" t="str">
        <f>IFERROR(VLOOKUP(K134,'Reference Records'!$C$169:$E$334,3,FALSE),"")</f>
        <v/>
      </c>
      <c r="AB134" s="462" t="s">
        <v>578</v>
      </c>
      <c r="AC134" s="49"/>
    </row>
    <row r="135" spans="1:29" ht="47.1" customHeight="1" x14ac:dyDescent="0.25">
      <c r="A135" s="440">
        <v>15</v>
      </c>
      <c r="B135" s="458"/>
      <c r="C135" s="458"/>
      <c r="D135" s="458"/>
      <c r="E135" s="463" t="str">
        <f>IFERROR(IF(AND(K135="",T135=""),"",(VLOOKUP(Q135,'Reference records(soft deleted)'!$B$84:$D$127,3,FALSE))),"")</f>
        <v/>
      </c>
      <c r="F135" s="464"/>
      <c r="G135" s="464"/>
      <c r="H135" s="464"/>
      <c r="I135" s="464"/>
      <c r="J135" s="464"/>
      <c r="K135" s="459" t="str">
        <f>IFERROR(VLOOKUP(R135,'Reference records(soft deleted)'!$B$235:$D$426,3,FALSE),"")</f>
        <v/>
      </c>
      <c r="L135" s="464"/>
      <c r="M135" s="464"/>
      <c r="N135" s="464"/>
      <c r="O135" s="464"/>
      <c r="P135" s="464"/>
      <c r="Q135" s="465"/>
      <c r="R135" s="464"/>
      <c r="S135" s="466"/>
      <c r="T135" s="465"/>
      <c r="U135" s="462" t="str">
        <f>IFERROR(IF(VLOOKUP(E135,'Reference Records'!$C$131:$D$166,2,FALSE)=0,"",VLOOKUP(E135,'Reference Records'!$C$131:$D$166,2,FALSE)),"")</f>
        <v/>
      </c>
      <c r="V135" s="467"/>
      <c r="W135" s="462" t="str">
        <f t="shared" si="9"/>
        <v/>
      </c>
      <c r="X135" s="462" t="str">
        <f t="shared" si="10"/>
        <v>a1P36000002NoOjEAK</v>
      </c>
      <c r="Y135" s="462" t="b">
        <f t="shared" si="11"/>
        <v>0</v>
      </c>
      <c r="Z135" s="462" t="b">
        <f t="shared" si="12"/>
        <v>1</v>
      </c>
      <c r="AA135" s="462" t="str">
        <f>IFERROR(VLOOKUP(K135,'Reference Records'!$C$169:$E$334,3,FALSE),"")</f>
        <v/>
      </c>
      <c r="AB135" s="462" t="s">
        <v>579</v>
      </c>
      <c r="AC135" s="49"/>
    </row>
    <row r="136" spans="1:29" ht="47.1" customHeight="1" x14ac:dyDescent="0.25">
      <c r="A136" s="440">
        <v>16</v>
      </c>
      <c r="B136" s="458"/>
      <c r="C136" s="458"/>
      <c r="D136" s="458"/>
      <c r="E136" s="463" t="str">
        <f>IFERROR(IF(AND(K136="",T136=""),"",(VLOOKUP(Q136,'Reference records(soft deleted)'!$B$84:$D$127,3,FALSE))),"")</f>
        <v/>
      </c>
      <c r="F136" s="464"/>
      <c r="G136" s="464"/>
      <c r="H136" s="464"/>
      <c r="I136" s="464"/>
      <c r="J136" s="464"/>
      <c r="K136" s="459" t="str">
        <f>IFERROR(VLOOKUP(R136,'Reference records(soft deleted)'!$B$235:$D$426,3,FALSE),"")</f>
        <v/>
      </c>
      <c r="L136" s="464"/>
      <c r="M136" s="464"/>
      <c r="N136" s="464"/>
      <c r="O136" s="464"/>
      <c r="P136" s="464"/>
      <c r="Q136" s="465"/>
      <c r="R136" s="464"/>
      <c r="S136" s="466"/>
      <c r="T136" s="465"/>
      <c r="U136" s="462" t="str">
        <f>IFERROR(IF(VLOOKUP(E136,'Reference Records'!$C$131:$D$166,2,FALSE)=0,"",VLOOKUP(E136,'Reference Records'!$C$131:$D$166,2,FALSE)),"")</f>
        <v/>
      </c>
      <c r="V136" s="467"/>
      <c r="W136" s="462" t="str">
        <f t="shared" si="9"/>
        <v/>
      </c>
      <c r="X136" s="462" t="str">
        <f t="shared" si="10"/>
        <v>a1P36000002NoOjEAK</v>
      </c>
      <c r="Y136" s="462" t="b">
        <f t="shared" si="11"/>
        <v>0</v>
      </c>
      <c r="Z136" s="462" t="b">
        <f t="shared" si="12"/>
        <v>1</v>
      </c>
      <c r="AA136" s="462" t="str">
        <f>IFERROR(VLOOKUP(K136,'Reference Records'!$C$169:$E$334,3,FALSE),"")</f>
        <v/>
      </c>
      <c r="AB136" s="462" t="s">
        <v>580</v>
      </c>
      <c r="AC136" s="49"/>
    </row>
    <row r="137" spans="1:29" ht="47.1" customHeight="1" x14ac:dyDescent="0.25">
      <c r="A137" s="440">
        <v>17</v>
      </c>
      <c r="B137" s="458"/>
      <c r="C137" s="458"/>
      <c r="D137" s="458"/>
      <c r="E137" s="463" t="str">
        <f>IFERROR(IF(AND(K137="",T137=""),"",(VLOOKUP(Q137,'Reference records(soft deleted)'!$B$84:$D$127,3,FALSE))),"")</f>
        <v/>
      </c>
      <c r="F137" s="464"/>
      <c r="G137" s="464"/>
      <c r="H137" s="464"/>
      <c r="I137" s="464"/>
      <c r="J137" s="464"/>
      <c r="K137" s="459" t="str">
        <f>IFERROR(VLOOKUP(R137,'Reference records(soft deleted)'!$B$235:$D$426,3,FALSE),"")</f>
        <v/>
      </c>
      <c r="L137" s="464"/>
      <c r="M137" s="464"/>
      <c r="N137" s="464"/>
      <c r="O137" s="464"/>
      <c r="P137" s="464"/>
      <c r="Q137" s="465"/>
      <c r="R137" s="464"/>
      <c r="S137" s="466"/>
      <c r="T137" s="465"/>
      <c r="U137" s="462" t="str">
        <f>IFERROR(IF(VLOOKUP(E137,'Reference Records'!$C$131:$D$166,2,FALSE)=0,"",VLOOKUP(E137,'Reference Records'!$C$131:$D$166,2,FALSE)),"")</f>
        <v/>
      </c>
      <c r="V137" s="467"/>
      <c r="W137" s="462" t="str">
        <f t="shared" si="9"/>
        <v/>
      </c>
      <c r="X137" s="462" t="str">
        <f t="shared" si="10"/>
        <v>a1P36000002NoOjEAK</v>
      </c>
      <c r="Y137" s="462" t="b">
        <f t="shared" si="11"/>
        <v>0</v>
      </c>
      <c r="Z137" s="462" t="b">
        <f t="shared" si="12"/>
        <v>1</v>
      </c>
      <c r="AA137" s="462" t="str">
        <f>IFERROR(VLOOKUP(K137,'Reference Records'!$C$169:$E$334,3,FALSE),"")</f>
        <v/>
      </c>
      <c r="AB137" s="462" t="s">
        <v>581</v>
      </c>
      <c r="AC137" s="49"/>
    </row>
    <row r="138" spans="1:29" ht="47.1" customHeight="1" x14ac:dyDescent="0.25">
      <c r="A138" s="440">
        <v>18</v>
      </c>
      <c r="B138" s="458"/>
      <c r="C138" s="458"/>
      <c r="D138" s="458"/>
      <c r="E138" s="463" t="str">
        <f>IFERROR(IF(AND(K138="",T138=""),"",(VLOOKUP(Q138,'Reference records(soft deleted)'!$B$84:$D$127,3,FALSE))),"")</f>
        <v/>
      </c>
      <c r="F138" s="464"/>
      <c r="G138" s="464"/>
      <c r="H138" s="464"/>
      <c r="I138" s="464"/>
      <c r="J138" s="464"/>
      <c r="K138" s="459" t="str">
        <f>IFERROR(VLOOKUP(R138,'Reference records(soft deleted)'!$B$235:$D$426,3,FALSE),"")</f>
        <v/>
      </c>
      <c r="L138" s="464"/>
      <c r="M138" s="464"/>
      <c r="N138" s="464"/>
      <c r="O138" s="464"/>
      <c r="P138" s="464"/>
      <c r="Q138" s="465"/>
      <c r="R138" s="464"/>
      <c r="S138" s="466"/>
      <c r="T138" s="465"/>
      <c r="U138" s="462" t="str">
        <f>IFERROR(IF(VLOOKUP(E138,'Reference Records'!$C$131:$D$166,2,FALSE)=0,"",VLOOKUP(E138,'Reference Records'!$C$131:$D$166,2,FALSE)),"")</f>
        <v/>
      </c>
      <c r="V138" s="467"/>
      <c r="W138" s="462" t="str">
        <f t="shared" si="9"/>
        <v/>
      </c>
      <c r="X138" s="462" t="str">
        <f t="shared" si="10"/>
        <v>a1P36000002NoOjEAK</v>
      </c>
      <c r="Y138" s="462" t="b">
        <f t="shared" si="11"/>
        <v>0</v>
      </c>
      <c r="Z138" s="462" t="b">
        <f t="shared" si="12"/>
        <v>1</v>
      </c>
      <c r="AA138" s="462" t="str">
        <f>IFERROR(VLOOKUP(K138,'Reference Records'!$C$169:$E$334,3,FALSE),"")</f>
        <v/>
      </c>
      <c r="AB138" s="462" t="s">
        <v>582</v>
      </c>
      <c r="AC138" s="49"/>
    </row>
    <row r="139" spans="1:29" ht="47.1" customHeight="1" x14ac:dyDescent="0.25">
      <c r="A139" s="440">
        <v>19</v>
      </c>
      <c r="B139" s="458"/>
      <c r="C139" s="458"/>
      <c r="D139" s="458"/>
      <c r="E139" s="463" t="str">
        <f>IFERROR(IF(AND(K139="",T139=""),"",(VLOOKUP(Q139,'Reference records(soft deleted)'!$B$84:$D$127,3,FALSE))),"")</f>
        <v/>
      </c>
      <c r="F139" s="464"/>
      <c r="G139" s="464"/>
      <c r="H139" s="464"/>
      <c r="I139" s="464"/>
      <c r="J139" s="464"/>
      <c r="K139" s="459" t="str">
        <f>IFERROR(VLOOKUP(R139,'Reference records(soft deleted)'!$B$235:$D$426,3,FALSE),"")</f>
        <v/>
      </c>
      <c r="L139" s="464"/>
      <c r="M139" s="464"/>
      <c r="N139" s="464"/>
      <c r="O139" s="464"/>
      <c r="P139" s="464"/>
      <c r="Q139" s="465"/>
      <c r="R139" s="464"/>
      <c r="S139" s="466"/>
      <c r="T139" s="465"/>
      <c r="U139" s="462" t="str">
        <f>IFERROR(IF(VLOOKUP(E139,'Reference Records'!$C$131:$D$166,2,FALSE)=0,"",VLOOKUP(E139,'Reference Records'!$C$131:$D$166,2,FALSE)),"")</f>
        <v/>
      </c>
      <c r="V139" s="467"/>
      <c r="W139" s="462" t="str">
        <f t="shared" si="9"/>
        <v/>
      </c>
      <c r="X139" s="462" t="str">
        <f t="shared" si="10"/>
        <v>a1P36000002NoOjEAK</v>
      </c>
      <c r="Y139" s="462" t="b">
        <f t="shared" si="11"/>
        <v>0</v>
      </c>
      <c r="Z139" s="462" t="b">
        <f t="shared" si="12"/>
        <v>1</v>
      </c>
      <c r="AA139" s="462" t="str">
        <f>IFERROR(VLOOKUP(K139,'Reference Records'!$C$169:$E$334,3,FALSE),"")</f>
        <v/>
      </c>
      <c r="AB139" s="462" t="s">
        <v>583</v>
      </c>
      <c r="AC139" s="49"/>
    </row>
    <row r="140" spans="1:29" ht="47.1" customHeight="1" x14ac:dyDescent="0.25">
      <c r="A140" s="440">
        <v>20</v>
      </c>
      <c r="B140" s="458"/>
      <c r="C140" s="458"/>
      <c r="D140" s="458"/>
      <c r="E140" s="463" t="str">
        <f>IFERROR(IF(AND(K140="",T140=""),"",(VLOOKUP(Q140,'Reference records(soft deleted)'!$B$84:$D$127,3,FALSE))),"")</f>
        <v/>
      </c>
      <c r="F140" s="464"/>
      <c r="G140" s="464"/>
      <c r="H140" s="464"/>
      <c r="I140" s="464"/>
      <c r="J140" s="464"/>
      <c r="K140" s="459" t="str">
        <f>IFERROR(VLOOKUP(R140,'Reference records(soft deleted)'!$B$235:$D$426,3,FALSE),"")</f>
        <v/>
      </c>
      <c r="L140" s="464"/>
      <c r="M140" s="464"/>
      <c r="N140" s="464"/>
      <c r="O140" s="464"/>
      <c r="P140" s="464"/>
      <c r="Q140" s="465"/>
      <c r="R140" s="464"/>
      <c r="S140" s="466"/>
      <c r="T140" s="465"/>
      <c r="U140" s="462" t="str">
        <f>IFERROR(IF(VLOOKUP(E140,'Reference Records'!$C$131:$D$166,2,FALSE)=0,"",VLOOKUP(E140,'Reference Records'!$C$131:$D$166,2,FALSE)),"")</f>
        <v/>
      </c>
      <c r="V140" s="467"/>
      <c r="W140" s="462" t="str">
        <f t="shared" si="9"/>
        <v/>
      </c>
      <c r="X140" s="462" t="str">
        <f t="shared" si="10"/>
        <v>a1P36000002NoOjEAK</v>
      </c>
      <c r="Y140" s="462" t="b">
        <f t="shared" si="11"/>
        <v>0</v>
      </c>
      <c r="Z140" s="462" t="b">
        <f t="shared" si="12"/>
        <v>1</v>
      </c>
      <c r="AA140" s="462" t="str">
        <f>IFERROR(VLOOKUP(K140,'Reference Records'!$C$169:$E$334,3,FALSE),"")</f>
        <v/>
      </c>
      <c r="AB140" s="462" t="s">
        <v>584</v>
      </c>
      <c r="AC140" s="49"/>
    </row>
    <row r="141" spans="1:29" ht="47.1" customHeight="1" x14ac:dyDescent="0.25">
      <c r="A141" s="440">
        <v>21</v>
      </c>
      <c r="B141" s="458"/>
      <c r="C141" s="458"/>
      <c r="D141" s="458"/>
      <c r="E141" s="463" t="str">
        <f>IFERROR(IF(AND(K141="",T141=""),"",(VLOOKUP(Q141,'Reference records(soft deleted)'!$B$84:$D$127,3,FALSE))),"")</f>
        <v/>
      </c>
      <c r="F141" s="464"/>
      <c r="G141" s="464"/>
      <c r="H141" s="464"/>
      <c r="I141" s="464"/>
      <c r="J141" s="464"/>
      <c r="K141" s="459" t="str">
        <f>IFERROR(VLOOKUP(R141,'Reference records(soft deleted)'!$B$235:$D$426,3,FALSE),"")</f>
        <v/>
      </c>
      <c r="L141" s="464"/>
      <c r="M141" s="464"/>
      <c r="N141" s="464"/>
      <c r="O141" s="464"/>
      <c r="P141" s="464"/>
      <c r="Q141" s="465"/>
      <c r="R141" s="464"/>
      <c r="S141" s="466"/>
      <c r="T141" s="465"/>
      <c r="U141" s="462" t="str">
        <f>IFERROR(IF(VLOOKUP(E141,'Reference Records'!$C$131:$D$166,2,FALSE)=0,"",VLOOKUP(E141,'Reference Records'!$C$131:$D$166,2,FALSE)),"")</f>
        <v/>
      </c>
      <c r="V141" s="467"/>
      <c r="W141" s="462" t="str">
        <f t="shared" si="9"/>
        <v/>
      </c>
      <c r="X141" s="462" t="str">
        <f t="shared" si="10"/>
        <v>a1P36000002NoOjEAK</v>
      </c>
      <c r="Y141" s="462" t="b">
        <f t="shared" si="11"/>
        <v>0</v>
      </c>
      <c r="Z141" s="462" t="b">
        <f t="shared" si="12"/>
        <v>1</v>
      </c>
      <c r="AA141" s="462" t="str">
        <f>IFERROR(VLOOKUP(K141,'Reference Records'!$C$169:$E$334,3,FALSE),"")</f>
        <v/>
      </c>
      <c r="AB141" s="462" t="s">
        <v>585</v>
      </c>
      <c r="AC141" s="49"/>
    </row>
    <row r="142" spans="1:29" ht="47.1" customHeight="1" x14ac:dyDescent="0.25">
      <c r="A142" s="440">
        <v>22</v>
      </c>
      <c r="B142" s="458"/>
      <c r="C142" s="458"/>
      <c r="D142" s="458"/>
      <c r="E142" s="463" t="str">
        <f>IFERROR(IF(AND(K142="",T142=""),"",(VLOOKUP(Q142,'Reference records(soft deleted)'!$B$84:$D$127,3,FALSE))),"")</f>
        <v/>
      </c>
      <c r="F142" s="464"/>
      <c r="G142" s="464"/>
      <c r="H142" s="464"/>
      <c r="I142" s="464"/>
      <c r="J142" s="464"/>
      <c r="K142" s="459" t="str">
        <f>IFERROR(VLOOKUP(R142,'Reference records(soft deleted)'!$B$235:$D$426,3,FALSE),"")</f>
        <v/>
      </c>
      <c r="L142" s="464"/>
      <c r="M142" s="464"/>
      <c r="N142" s="464"/>
      <c r="O142" s="464"/>
      <c r="P142" s="464"/>
      <c r="Q142" s="465"/>
      <c r="R142" s="464"/>
      <c r="S142" s="466"/>
      <c r="T142" s="465"/>
      <c r="U142" s="462" t="str">
        <f>IFERROR(IF(VLOOKUP(E142,'Reference Records'!$C$131:$D$166,2,FALSE)=0,"",VLOOKUP(E142,'Reference Records'!$C$131:$D$166,2,FALSE)),"")</f>
        <v/>
      </c>
      <c r="V142" s="467"/>
      <c r="W142" s="462" t="str">
        <f t="shared" si="9"/>
        <v/>
      </c>
      <c r="X142" s="462" t="str">
        <f t="shared" si="10"/>
        <v>a1P36000002NoOjEAK</v>
      </c>
      <c r="Y142" s="462" t="b">
        <f t="shared" si="11"/>
        <v>0</v>
      </c>
      <c r="Z142" s="462" t="b">
        <f t="shared" si="12"/>
        <v>1</v>
      </c>
      <c r="AA142" s="462" t="str">
        <f>IFERROR(VLOOKUP(K142,'Reference Records'!$C$169:$E$334,3,FALSE),"")</f>
        <v/>
      </c>
      <c r="AB142" s="462" t="s">
        <v>586</v>
      </c>
      <c r="AC142" s="49"/>
    </row>
    <row r="143" spans="1:29" ht="47.1" customHeight="1" x14ac:dyDescent="0.25">
      <c r="A143" s="440">
        <v>23</v>
      </c>
      <c r="B143" s="458"/>
      <c r="C143" s="458"/>
      <c r="D143" s="458"/>
      <c r="E143" s="463" t="str">
        <f>IFERROR(IF(AND(K143="",T143=""),"",(VLOOKUP(Q143,'Reference records(soft deleted)'!$B$84:$D$127,3,FALSE))),"")</f>
        <v/>
      </c>
      <c r="F143" s="464"/>
      <c r="G143" s="464"/>
      <c r="H143" s="464"/>
      <c r="I143" s="464"/>
      <c r="J143" s="464"/>
      <c r="K143" s="459" t="str">
        <f>IFERROR(VLOOKUP(R143,'Reference records(soft deleted)'!$B$235:$D$426,3,FALSE),"")</f>
        <v/>
      </c>
      <c r="L143" s="464"/>
      <c r="M143" s="464"/>
      <c r="N143" s="464"/>
      <c r="O143" s="464"/>
      <c r="P143" s="464"/>
      <c r="Q143" s="465"/>
      <c r="R143" s="464"/>
      <c r="S143" s="466"/>
      <c r="T143" s="465"/>
      <c r="U143" s="462" t="str">
        <f>IFERROR(IF(VLOOKUP(E143,'Reference Records'!$C$131:$D$166,2,FALSE)=0,"",VLOOKUP(E143,'Reference Records'!$C$131:$D$166,2,FALSE)),"")</f>
        <v/>
      </c>
      <c r="V143" s="467"/>
      <c r="W143" s="462" t="str">
        <f t="shared" si="9"/>
        <v/>
      </c>
      <c r="X143" s="462" t="str">
        <f t="shared" si="10"/>
        <v>a1P36000002NoOjEAK</v>
      </c>
      <c r="Y143" s="462" t="b">
        <f t="shared" si="11"/>
        <v>0</v>
      </c>
      <c r="Z143" s="462" t="b">
        <f t="shared" si="12"/>
        <v>1</v>
      </c>
      <c r="AA143" s="462" t="str">
        <f>IFERROR(VLOOKUP(K143,'Reference Records'!$C$169:$E$334,3,FALSE),"")</f>
        <v/>
      </c>
      <c r="AB143" s="462" t="s">
        <v>587</v>
      </c>
      <c r="AC143" s="49"/>
    </row>
    <row r="144" spans="1:29" ht="47.1" customHeight="1" x14ac:dyDescent="0.25">
      <c r="A144" s="440">
        <v>24</v>
      </c>
      <c r="B144" s="458"/>
      <c r="C144" s="458"/>
      <c r="D144" s="458"/>
      <c r="E144" s="463" t="str">
        <f>IFERROR(IF(AND(K144="",T144=""),"",(VLOOKUP(Q144,'Reference records(soft deleted)'!$B$84:$D$127,3,FALSE))),"")</f>
        <v/>
      </c>
      <c r="F144" s="464"/>
      <c r="G144" s="464"/>
      <c r="H144" s="464"/>
      <c r="I144" s="464"/>
      <c r="J144" s="464"/>
      <c r="K144" s="459" t="str">
        <f>IFERROR(VLOOKUP(R144,'Reference records(soft deleted)'!$B$235:$D$426,3,FALSE),"")</f>
        <v/>
      </c>
      <c r="L144" s="464"/>
      <c r="M144" s="464"/>
      <c r="N144" s="464"/>
      <c r="O144" s="464"/>
      <c r="P144" s="464"/>
      <c r="Q144" s="465"/>
      <c r="R144" s="464"/>
      <c r="S144" s="466"/>
      <c r="T144" s="465"/>
      <c r="U144" s="462" t="str">
        <f>IFERROR(IF(VLOOKUP(E144,'Reference Records'!$C$131:$D$166,2,FALSE)=0,"",VLOOKUP(E144,'Reference Records'!$C$131:$D$166,2,FALSE)),"")</f>
        <v/>
      </c>
      <c r="V144" s="467"/>
      <c r="W144" s="462" t="str">
        <f t="shared" si="9"/>
        <v/>
      </c>
      <c r="X144" s="462" t="str">
        <f t="shared" si="10"/>
        <v>a1P36000002NoOjEAK</v>
      </c>
      <c r="Y144" s="462" t="b">
        <f t="shared" si="11"/>
        <v>0</v>
      </c>
      <c r="Z144" s="462" t="b">
        <f t="shared" si="12"/>
        <v>1</v>
      </c>
      <c r="AA144" s="462" t="str">
        <f>IFERROR(VLOOKUP(K144,'Reference Records'!$C$169:$E$334,3,FALSE),"")</f>
        <v/>
      </c>
      <c r="AB144" s="462" t="s">
        <v>588</v>
      </c>
      <c r="AC144" s="49"/>
    </row>
    <row r="145" spans="1:29" ht="47.1" customHeight="1" x14ac:dyDescent="0.25">
      <c r="A145" s="440">
        <v>25</v>
      </c>
      <c r="B145" s="458"/>
      <c r="C145" s="458"/>
      <c r="D145" s="458"/>
      <c r="E145" s="463" t="str">
        <f>IFERROR(IF(AND(K145="",T145=""),"",(VLOOKUP(Q145,'Reference records(soft deleted)'!$B$84:$D$127,3,FALSE))),"")</f>
        <v/>
      </c>
      <c r="F145" s="464"/>
      <c r="G145" s="464"/>
      <c r="H145" s="464"/>
      <c r="I145" s="464"/>
      <c r="J145" s="464"/>
      <c r="K145" s="459" t="str">
        <f>IFERROR(VLOOKUP(R145,'Reference records(soft deleted)'!$B$235:$D$426,3,FALSE),"")</f>
        <v/>
      </c>
      <c r="L145" s="464"/>
      <c r="M145" s="464"/>
      <c r="N145" s="464"/>
      <c r="O145" s="464"/>
      <c r="P145" s="464"/>
      <c r="Q145" s="465"/>
      <c r="R145" s="464"/>
      <c r="S145" s="466"/>
      <c r="T145" s="465"/>
      <c r="U145" s="462" t="str">
        <f>IFERROR(IF(VLOOKUP(E145,'Reference Records'!$C$131:$D$166,2,FALSE)=0,"",VLOOKUP(E145,'Reference Records'!$C$131:$D$166,2,FALSE)),"")</f>
        <v/>
      </c>
      <c r="V145" s="467"/>
      <c r="W145" s="462" t="str">
        <f t="shared" si="9"/>
        <v/>
      </c>
      <c r="X145" s="462" t="str">
        <f t="shared" si="10"/>
        <v>a1P36000002NoOjEAK</v>
      </c>
      <c r="Y145" s="462" t="b">
        <f t="shared" si="11"/>
        <v>0</v>
      </c>
      <c r="Z145" s="462" t="b">
        <f t="shared" si="12"/>
        <v>1</v>
      </c>
      <c r="AA145" s="462" t="str">
        <f>IFERROR(VLOOKUP(K145,'Reference Records'!$C$169:$E$334,3,FALSE),"")</f>
        <v/>
      </c>
      <c r="AB145" s="462" t="s">
        <v>589</v>
      </c>
      <c r="AC145" s="49"/>
    </row>
    <row r="146" spans="1:29" ht="47.1" customHeight="1" x14ac:dyDescent="0.25">
      <c r="A146" s="440">
        <v>26</v>
      </c>
      <c r="B146" s="458"/>
      <c r="C146" s="458"/>
      <c r="D146" s="458"/>
      <c r="E146" s="463" t="str">
        <f>IFERROR(IF(AND(K146="",T146=""),"",(VLOOKUP(Q146,'Reference records(soft deleted)'!$B$84:$D$127,3,FALSE))),"")</f>
        <v/>
      </c>
      <c r="F146" s="464"/>
      <c r="G146" s="464"/>
      <c r="H146" s="464"/>
      <c r="I146" s="464"/>
      <c r="J146" s="464"/>
      <c r="K146" s="459" t="str">
        <f>IFERROR(VLOOKUP(R146,'Reference records(soft deleted)'!$B$235:$D$426,3,FALSE),"")</f>
        <v/>
      </c>
      <c r="L146" s="464"/>
      <c r="M146" s="464"/>
      <c r="N146" s="464"/>
      <c r="O146" s="464"/>
      <c r="P146" s="464"/>
      <c r="Q146" s="465"/>
      <c r="R146" s="464"/>
      <c r="S146" s="466"/>
      <c r="T146" s="465"/>
      <c r="U146" s="462" t="str">
        <f>IFERROR(IF(VLOOKUP(E146,'Reference Records'!$C$131:$D$166,2,FALSE)=0,"",VLOOKUP(E146,'Reference Records'!$C$131:$D$166,2,FALSE)),"")</f>
        <v/>
      </c>
      <c r="V146" s="467"/>
      <c r="W146" s="462" t="str">
        <f t="shared" si="9"/>
        <v/>
      </c>
      <c r="X146" s="462" t="str">
        <f t="shared" si="10"/>
        <v>a1P36000002NoOjEAK</v>
      </c>
      <c r="Y146" s="462" t="b">
        <f t="shared" si="11"/>
        <v>0</v>
      </c>
      <c r="Z146" s="462" t="b">
        <f t="shared" si="12"/>
        <v>1</v>
      </c>
      <c r="AA146" s="462" t="str">
        <f>IFERROR(VLOOKUP(K146,'Reference Records'!$C$169:$E$334,3,FALSE),"")</f>
        <v/>
      </c>
      <c r="AB146" s="462" t="s">
        <v>590</v>
      </c>
      <c r="AC146" s="49"/>
    </row>
    <row r="147" spans="1:29" ht="47.1" customHeight="1" x14ac:dyDescent="0.25">
      <c r="A147" s="440">
        <v>27</v>
      </c>
      <c r="B147" s="458"/>
      <c r="C147" s="458"/>
      <c r="D147" s="458"/>
      <c r="E147" s="463" t="str">
        <f>IFERROR(IF(AND(K147="",T147=""),"",(VLOOKUP(Q147,'Reference records(soft deleted)'!$B$84:$D$127,3,FALSE))),"")</f>
        <v/>
      </c>
      <c r="F147" s="464"/>
      <c r="G147" s="464"/>
      <c r="H147" s="464"/>
      <c r="I147" s="464"/>
      <c r="J147" s="464"/>
      <c r="K147" s="459" t="str">
        <f>IFERROR(VLOOKUP(R147,'Reference records(soft deleted)'!$B$235:$D$426,3,FALSE),"")</f>
        <v/>
      </c>
      <c r="L147" s="464"/>
      <c r="M147" s="464"/>
      <c r="N147" s="464"/>
      <c r="O147" s="464"/>
      <c r="P147" s="464"/>
      <c r="Q147" s="465"/>
      <c r="R147" s="464"/>
      <c r="S147" s="466"/>
      <c r="T147" s="465"/>
      <c r="U147" s="462" t="str">
        <f>IFERROR(IF(VLOOKUP(E147,'Reference Records'!$C$131:$D$166,2,FALSE)=0,"",VLOOKUP(E147,'Reference Records'!$C$131:$D$166,2,FALSE)),"")</f>
        <v/>
      </c>
      <c r="V147" s="467"/>
      <c r="W147" s="462" t="str">
        <f t="shared" si="9"/>
        <v/>
      </c>
      <c r="X147" s="462" t="str">
        <f t="shared" si="10"/>
        <v>a1P36000002NoOjEAK</v>
      </c>
      <c r="Y147" s="462" t="b">
        <f t="shared" si="11"/>
        <v>0</v>
      </c>
      <c r="Z147" s="462" t="b">
        <f t="shared" si="12"/>
        <v>1</v>
      </c>
      <c r="AA147" s="462" t="str">
        <f>IFERROR(VLOOKUP(K147,'Reference Records'!$C$169:$E$334,3,FALSE),"")</f>
        <v/>
      </c>
      <c r="AB147" s="462" t="s">
        <v>591</v>
      </c>
      <c r="AC147" s="49"/>
    </row>
    <row r="148" spans="1:29" ht="47.1" customHeight="1" x14ac:dyDescent="0.25">
      <c r="A148" s="440">
        <v>28</v>
      </c>
      <c r="B148" s="458"/>
      <c r="C148" s="458"/>
      <c r="D148" s="458"/>
      <c r="E148" s="463" t="str">
        <f>IFERROR(IF(AND(K148="",T148=""),"",(VLOOKUP(Q148,'Reference records(soft deleted)'!$B$84:$D$127,3,FALSE))),"")</f>
        <v/>
      </c>
      <c r="F148" s="464"/>
      <c r="G148" s="464"/>
      <c r="H148" s="464"/>
      <c r="I148" s="464"/>
      <c r="J148" s="464"/>
      <c r="K148" s="459" t="str">
        <f>IFERROR(VLOOKUP(R148,'Reference records(soft deleted)'!$B$235:$D$426,3,FALSE),"")</f>
        <v/>
      </c>
      <c r="L148" s="464"/>
      <c r="M148" s="464"/>
      <c r="N148" s="464"/>
      <c r="O148" s="464"/>
      <c r="P148" s="464"/>
      <c r="Q148" s="465"/>
      <c r="R148" s="464"/>
      <c r="S148" s="466"/>
      <c r="T148" s="465"/>
      <c r="U148" s="462" t="str">
        <f>IFERROR(IF(VLOOKUP(E148,'Reference Records'!$C$131:$D$166,2,FALSE)=0,"",VLOOKUP(E148,'Reference Records'!$C$131:$D$166,2,FALSE)),"")</f>
        <v/>
      </c>
      <c r="V148" s="467"/>
      <c r="W148" s="462" t="str">
        <f t="shared" si="9"/>
        <v/>
      </c>
      <c r="X148" s="462" t="str">
        <f t="shared" si="10"/>
        <v>a1P36000002NoOjEAK</v>
      </c>
      <c r="Y148" s="462" t="b">
        <f t="shared" si="11"/>
        <v>0</v>
      </c>
      <c r="Z148" s="462" t="b">
        <f t="shared" si="12"/>
        <v>1</v>
      </c>
      <c r="AA148" s="462" t="str">
        <f>IFERROR(VLOOKUP(K148,'Reference Records'!$C$169:$E$334,3,FALSE),"")</f>
        <v/>
      </c>
      <c r="AB148" s="462" t="s">
        <v>592</v>
      </c>
      <c r="AC148" s="49"/>
    </row>
    <row r="149" spans="1:29" ht="47.1" customHeight="1" x14ac:dyDescent="0.25">
      <c r="A149" s="440">
        <v>29</v>
      </c>
      <c r="B149" s="458"/>
      <c r="C149" s="458"/>
      <c r="D149" s="458"/>
      <c r="E149" s="463" t="str">
        <f>IFERROR(IF(AND(K149="",T149=""),"",(VLOOKUP(Q149,'Reference records(soft deleted)'!$B$84:$D$127,3,FALSE))),"")</f>
        <v/>
      </c>
      <c r="F149" s="464"/>
      <c r="G149" s="464"/>
      <c r="H149" s="464"/>
      <c r="I149" s="464"/>
      <c r="J149" s="464"/>
      <c r="K149" s="459" t="str">
        <f>IFERROR(VLOOKUP(R149,'Reference records(soft deleted)'!$B$235:$D$426,3,FALSE),"")</f>
        <v/>
      </c>
      <c r="L149" s="464"/>
      <c r="M149" s="464"/>
      <c r="N149" s="464"/>
      <c r="O149" s="464"/>
      <c r="P149" s="464"/>
      <c r="Q149" s="465"/>
      <c r="R149" s="464"/>
      <c r="S149" s="466"/>
      <c r="T149" s="465"/>
      <c r="U149" s="462" t="str">
        <f>IFERROR(IF(VLOOKUP(E149,'Reference Records'!$C$131:$D$166,2,FALSE)=0,"",VLOOKUP(E149,'Reference Records'!$C$131:$D$166,2,FALSE)),"")</f>
        <v/>
      </c>
      <c r="V149" s="467"/>
      <c r="W149" s="462" t="str">
        <f t="shared" si="9"/>
        <v/>
      </c>
      <c r="X149" s="462" t="str">
        <f t="shared" si="10"/>
        <v>a1P36000002NoOjEAK</v>
      </c>
      <c r="Y149" s="462" t="b">
        <f t="shared" si="11"/>
        <v>0</v>
      </c>
      <c r="Z149" s="462" t="b">
        <f t="shared" si="12"/>
        <v>1</v>
      </c>
      <c r="AA149" s="462" t="str">
        <f>IFERROR(VLOOKUP(K149,'Reference Records'!$C$169:$E$334,3,FALSE),"")</f>
        <v/>
      </c>
      <c r="AB149" s="462" t="s">
        <v>593</v>
      </c>
      <c r="AC149" s="49"/>
    </row>
    <row r="150" spans="1:29" ht="47.1" customHeight="1" x14ac:dyDescent="0.25">
      <c r="A150" s="440">
        <v>30</v>
      </c>
      <c r="B150" s="458"/>
      <c r="C150" s="458"/>
      <c r="D150" s="458"/>
      <c r="E150" s="463" t="str">
        <f>IFERROR(IF(AND(K150="",T150=""),"",(VLOOKUP(Q150,'Reference records(soft deleted)'!$B$84:$D$127,3,FALSE))),"")</f>
        <v/>
      </c>
      <c r="F150" s="464"/>
      <c r="G150" s="464"/>
      <c r="H150" s="464"/>
      <c r="I150" s="464"/>
      <c r="J150" s="464"/>
      <c r="K150" s="459" t="str">
        <f>IFERROR(VLOOKUP(R150,'Reference records(soft deleted)'!$B$235:$D$426,3,FALSE),"")</f>
        <v/>
      </c>
      <c r="L150" s="464"/>
      <c r="M150" s="464"/>
      <c r="N150" s="464"/>
      <c r="O150" s="464"/>
      <c r="P150" s="464"/>
      <c r="Q150" s="465"/>
      <c r="R150" s="464"/>
      <c r="S150" s="466"/>
      <c r="T150" s="465"/>
      <c r="U150" s="462" t="str">
        <f>IFERROR(IF(VLOOKUP(E150,'Reference Records'!$C$131:$D$166,2,FALSE)=0,"",VLOOKUP(E150,'Reference Records'!$C$131:$D$166,2,FALSE)),"")</f>
        <v/>
      </c>
      <c r="V150" s="467"/>
      <c r="W150" s="462" t="str">
        <f t="shared" si="9"/>
        <v/>
      </c>
      <c r="X150" s="462" t="str">
        <f t="shared" si="10"/>
        <v>a1P36000002NoOjEAK</v>
      </c>
      <c r="Y150" s="462" t="b">
        <f t="shared" si="11"/>
        <v>0</v>
      </c>
      <c r="Z150" s="462" t="b">
        <f t="shared" si="12"/>
        <v>1</v>
      </c>
      <c r="AA150" s="462" t="str">
        <f>IFERROR(VLOOKUP(K150,'Reference Records'!$C$169:$E$334,3,FALSE),"")</f>
        <v/>
      </c>
      <c r="AB150" s="462" t="s">
        <v>594</v>
      </c>
      <c r="AC150" s="49"/>
    </row>
    <row r="151" spans="1:29" ht="47.1" customHeight="1" x14ac:dyDescent="0.25">
      <c r="A151" s="440">
        <v>31</v>
      </c>
      <c r="B151" s="458"/>
      <c r="C151" s="458"/>
      <c r="D151" s="458"/>
      <c r="E151" s="463" t="str">
        <f>IFERROR(IF(AND(K151="",T151=""),"",(VLOOKUP(Q151,'Reference records(soft deleted)'!$B$84:$D$127,3,FALSE))),"")</f>
        <v/>
      </c>
      <c r="F151" s="464"/>
      <c r="G151" s="464"/>
      <c r="H151" s="464"/>
      <c r="I151" s="464"/>
      <c r="J151" s="464"/>
      <c r="K151" s="459" t="str">
        <f>IFERROR(VLOOKUP(R151,'Reference records(soft deleted)'!$B$235:$D$426,3,FALSE),"")</f>
        <v/>
      </c>
      <c r="L151" s="464"/>
      <c r="M151" s="464"/>
      <c r="N151" s="464"/>
      <c r="O151" s="464"/>
      <c r="P151" s="464"/>
      <c r="Q151" s="465"/>
      <c r="R151" s="464"/>
      <c r="S151" s="466"/>
      <c r="T151" s="465"/>
      <c r="U151" s="462" t="str">
        <f>IFERROR(IF(VLOOKUP(E151,'Reference Records'!$C$131:$D$166,2,FALSE)=0,"",VLOOKUP(E151,'Reference Records'!$C$131:$D$166,2,FALSE)),"")</f>
        <v/>
      </c>
      <c r="V151" s="467"/>
      <c r="W151" s="462" t="str">
        <f t="shared" si="9"/>
        <v/>
      </c>
      <c r="X151" s="462" t="str">
        <f t="shared" si="10"/>
        <v>a1P36000002NoOjEAK</v>
      </c>
      <c r="Y151" s="462" t="b">
        <f t="shared" si="11"/>
        <v>0</v>
      </c>
      <c r="Z151" s="462" t="b">
        <f t="shared" si="12"/>
        <v>1</v>
      </c>
      <c r="AA151" s="462" t="str">
        <f>IFERROR(VLOOKUP(K151,'Reference Records'!$C$169:$E$334,3,FALSE),"")</f>
        <v/>
      </c>
      <c r="AB151" s="462" t="s">
        <v>595</v>
      </c>
      <c r="AC151" s="49"/>
    </row>
    <row r="152" spans="1:29" ht="47.1" customHeight="1" x14ac:dyDescent="0.25">
      <c r="A152" s="440">
        <v>32</v>
      </c>
      <c r="B152" s="458"/>
      <c r="C152" s="458"/>
      <c r="D152" s="458"/>
      <c r="E152" s="463" t="str">
        <f>IFERROR(IF(AND(K152="",T152=""),"",(VLOOKUP(Q152,'Reference records(soft deleted)'!$B$84:$D$127,3,FALSE))),"")</f>
        <v/>
      </c>
      <c r="F152" s="464"/>
      <c r="G152" s="464"/>
      <c r="H152" s="464"/>
      <c r="I152" s="464"/>
      <c r="J152" s="464"/>
      <c r="K152" s="459" t="str">
        <f>IFERROR(VLOOKUP(R152,'Reference records(soft deleted)'!$B$235:$D$426,3,FALSE),"")</f>
        <v/>
      </c>
      <c r="L152" s="464"/>
      <c r="M152" s="464"/>
      <c r="N152" s="464"/>
      <c r="O152" s="464"/>
      <c r="P152" s="464"/>
      <c r="Q152" s="465"/>
      <c r="R152" s="464"/>
      <c r="S152" s="466"/>
      <c r="T152" s="465"/>
      <c r="U152" s="462" t="str">
        <f>IFERROR(IF(VLOOKUP(E152,'Reference Records'!$C$131:$D$166,2,FALSE)=0,"",VLOOKUP(E152,'Reference Records'!$C$131:$D$166,2,FALSE)),"")</f>
        <v/>
      </c>
      <c r="V152" s="467"/>
      <c r="W152" s="462" t="str">
        <f t="shared" si="9"/>
        <v/>
      </c>
      <c r="X152" s="462" t="str">
        <f t="shared" si="10"/>
        <v>a1P36000002NoOjEAK</v>
      </c>
      <c r="Y152" s="462" t="b">
        <f t="shared" si="11"/>
        <v>0</v>
      </c>
      <c r="Z152" s="462" t="b">
        <f t="shared" si="12"/>
        <v>1</v>
      </c>
      <c r="AA152" s="462" t="str">
        <f>IFERROR(VLOOKUP(K152,'Reference Records'!$C$169:$E$334,3,FALSE),"")</f>
        <v/>
      </c>
      <c r="AB152" s="462" t="s">
        <v>596</v>
      </c>
      <c r="AC152" s="49"/>
    </row>
    <row r="153" spans="1:29" ht="47.1" customHeight="1" x14ac:dyDescent="0.25">
      <c r="A153" s="440">
        <v>33</v>
      </c>
      <c r="B153" s="458"/>
      <c r="C153" s="458"/>
      <c r="D153" s="458"/>
      <c r="E153" s="463" t="str">
        <f>IFERROR(IF(AND(K153="",T153=""),"",(VLOOKUP(Q153,'Reference records(soft deleted)'!$B$84:$D$127,3,FALSE))),"")</f>
        <v/>
      </c>
      <c r="F153" s="464"/>
      <c r="G153" s="464"/>
      <c r="H153" s="464"/>
      <c r="I153" s="464"/>
      <c r="J153" s="464"/>
      <c r="K153" s="459" t="str">
        <f>IFERROR(VLOOKUP(R153,'Reference records(soft deleted)'!$B$235:$D$426,3,FALSE),"")</f>
        <v/>
      </c>
      <c r="L153" s="464"/>
      <c r="M153" s="464"/>
      <c r="N153" s="464"/>
      <c r="O153" s="464"/>
      <c r="P153" s="464"/>
      <c r="Q153" s="465"/>
      <c r="R153" s="464"/>
      <c r="S153" s="466"/>
      <c r="T153" s="465"/>
      <c r="U153" s="462" t="str">
        <f>IFERROR(IF(VLOOKUP(E153,'Reference Records'!$C$131:$D$166,2,FALSE)=0,"",VLOOKUP(E153,'Reference Records'!$C$131:$D$166,2,FALSE)),"")</f>
        <v/>
      </c>
      <c r="V153" s="467"/>
      <c r="W153" s="462" t="str">
        <f t="shared" si="9"/>
        <v/>
      </c>
      <c r="X153" s="462" t="str">
        <f t="shared" si="10"/>
        <v>a1P36000002NoOjEAK</v>
      </c>
      <c r="Y153" s="462" t="b">
        <f t="shared" si="11"/>
        <v>0</v>
      </c>
      <c r="Z153" s="462" t="b">
        <f t="shared" si="12"/>
        <v>1</v>
      </c>
      <c r="AA153" s="462" t="str">
        <f>IFERROR(VLOOKUP(K153,'Reference Records'!$C$169:$E$334,3,FALSE),"")</f>
        <v/>
      </c>
      <c r="AB153" s="462" t="s">
        <v>597</v>
      </c>
      <c r="AC153" s="49"/>
    </row>
    <row r="154" spans="1:29" ht="47.1" customHeight="1" x14ac:dyDescent="0.25">
      <c r="A154" s="440">
        <v>34</v>
      </c>
      <c r="B154" s="458"/>
      <c r="C154" s="458"/>
      <c r="D154" s="458"/>
      <c r="E154" s="463" t="str">
        <f>IFERROR(IF(AND(K154="",T154=""),"",(VLOOKUP(Q154,'Reference records(soft deleted)'!$B$84:$D$127,3,FALSE))),"")</f>
        <v/>
      </c>
      <c r="F154" s="464"/>
      <c r="G154" s="464"/>
      <c r="H154" s="464"/>
      <c r="I154" s="464"/>
      <c r="J154" s="464"/>
      <c r="K154" s="459" t="str">
        <f>IFERROR(VLOOKUP(R154,'Reference records(soft deleted)'!$B$235:$D$426,3,FALSE),"")</f>
        <v/>
      </c>
      <c r="L154" s="464"/>
      <c r="M154" s="464"/>
      <c r="N154" s="464"/>
      <c r="O154" s="464"/>
      <c r="P154" s="464"/>
      <c r="Q154" s="465"/>
      <c r="R154" s="464"/>
      <c r="S154" s="466"/>
      <c r="T154" s="465"/>
      <c r="U154" s="462" t="str">
        <f>IFERROR(IF(VLOOKUP(E154,'Reference Records'!$C$131:$D$166,2,FALSE)=0,"",VLOOKUP(E154,'Reference Records'!$C$131:$D$166,2,FALSE)),"")</f>
        <v/>
      </c>
      <c r="V154" s="467"/>
      <c r="W154" s="462" t="str">
        <f t="shared" si="9"/>
        <v/>
      </c>
      <c r="X154" s="462" t="str">
        <f t="shared" si="10"/>
        <v>a1P36000002NoOjEAK</v>
      </c>
      <c r="Y154" s="462" t="b">
        <f t="shared" si="11"/>
        <v>0</v>
      </c>
      <c r="Z154" s="462" t="b">
        <f t="shared" si="12"/>
        <v>1</v>
      </c>
      <c r="AA154" s="462" t="str">
        <f>IFERROR(VLOOKUP(K154,'Reference Records'!$C$169:$E$334,3,FALSE),"")</f>
        <v/>
      </c>
      <c r="AB154" s="462" t="s">
        <v>598</v>
      </c>
      <c r="AC154" s="49"/>
    </row>
    <row r="155" spans="1:29" ht="47.1" customHeight="1" x14ac:dyDescent="0.25">
      <c r="A155" s="440">
        <v>35</v>
      </c>
      <c r="B155" s="458"/>
      <c r="C155" s="458"/>
      <c r="D155" s="458"/>
      <c r="E155" s="463" t="str">
        <f>IFERROR(IF(AND(K155="",T155=""),"",(VLOOKUP(Q155,'Reference records(soft deleted)'!$B$84:$D$127,3,FALSE))),"")</f>
        <v/>
      </c>
      <c r="F155" s="464"/>
      <c r="G155" s="464"/>
      <c r="H155" s="464"/>
      <c r="I155" s="464"/>
      <c r="J155" s="464"/>
      <c r="K155" s="459" t="str">
        <f>IFERROR(VLOOKUP(R155,'Reference records(soft deleted)'!$B$235:$D$426,3,FALSE),"")</f>
        <v/>
      </c>
      <c r="L155" s="464"/>
      <c r="M155" s="464"/>
      <c r="N155" s="464"/>
      <c r="O155" s="464"/>
      <c r="P155" s="464"/>
      <c r="Q155" s="465"/>
      <c r="R155" s="464"/>
      <c r="S155" s="466"/>
      <c r="T155" s="465"/>
      <c r="U155" s="462" t="str">
        <f>IFERROR(IF(VLOOKUP(E155,'Reference Records'!$C$131:$D$166,2,FALSE)=0,"",VLOOKUP(E155,'Reference Records'!$C$131:$D$166,2,FALSE)),"")</f>
        <v/>
      </c>
      <c r="V155" s="467"/>
      <c r="W155" s="462" t="str">
        <f t="shared" si="9"/>
        <v/>
      </c>
      <c r="X155" s="462" t="str">
        <f t="shared" si="10"/>
        <v>a1P36000002NoOjEAK</v>
      </c>
      <c r="Y155" s="462" t="b">
        <f t="shared" si="11"/>
        <v>0</v>
      </c>
      <c r="Z155" s="462" t="b">
        <f t="shared" si="12"/>
        <v>1</v>
      </c>
      <c r="AA155" s="462" t="str">
        <f>IFERROR(VLOOKUP(K155,'Reference Records'!$C$169:$E$334,3,FALSE),"")</f>
        <v/>
      </c>
      <c r="AB155" s="462" t="s">
        <v>599</v>
      </c>
      <c r="AC155" s="49"/>
    </row>
    <row r="156" spans="1:29" ht="47.1" customHeight="1" x14ac:dyDescent="0.25">
      <c r="A156" s="440">
        <v>36</v>
      </c>
      <c r="B156" s="458"/>
      <c r="C156" s="458"/>
      <c r="D156" s="458"/>
      <c r="E156" s="463" t="str">
        <f>IFERROR(IF(AND(K156="",T156=""),"",(VLOOKUP(Q156,'Reference records(soft deleted)'!$B$84:$D$127,3,FALSE))),"")</f>
        <v/>
      </c>
      <c r="F156" s="464"/>
      <c r="G156" s="464"/>
      <c r="H156" s="464"/>
      <c r="I156" s="464"/>
      <c r="J156" s="464"/>
      <c r="K156" s="459" t="str">
        <f>IFERROR(VLOOKUP(R156,'Reference records(soft deleted)'!$B$235:$D$426,3,FALSE),"")</f>
        <v/>
      </c>
      <c r="L156" s="464"/>
      <c r="M156" s="464"/>
      <c r="N156" s="464"/>
      <c r="O156" s="464"/>
      <c r="P156" s="464"/>
      <c r="Q156" s="465"/>
      <c r="R156" s="464"/>
      <c r="S156" s="466"/>
      <c r="T156" s="465"/>
      <c r="U156" s="462" t="str">
        <f>IFERROR(IF(VLOOKUP(E156,'Reference Records'!$C$131:$D$166,2,FALSE)=0,"",VLOOKUP(E156,'Reference Records'!$C$131:$D$166,2,FALSE)),"")</f>
        <v/>
      </c>
      <c r="V156" s="467"/>
      <c r="W156" s="462" t="str">
        <f t="shared" si="9"/>
        <v/>
      </c>
      <c r="X156" s="462" t="str">
        <f t="shared" si="10"/>
        <v>a1P36000002NoOjEAK</v>
      </c>
      <c r="Y156" s="462" t="b">
        <f t="shared" si="11"/>
        <v>0</v>
      </c>
      <c r="Z156" s="462" t="b">
        <f t="shared" si="12"/>
        <v>1</v>
      </c>
      <c r="AA156" s="462" t="str">
        <f>IFERROR(VLOOKUP(K156,'Reference Records'!$C$169:$E$334,3,FALSE),"")</f>
        <v/>
      </c>
      <c r="AB156" s="462" t="s">
        <v>600</v>
      </c>
      <c r="AC156" s="49"/>
    </row>
    <row r="157" spans="1:29" ht="47.1" customHeight="1" x14ac:dyDescent="0.25">
      <c r="A157" s="440">
        <v>37</v>
      </c>
      <c r="B157" s="458"/>
      <c r="C157" s="458"/>
      <c r="D157" s="458"/>
      <c r="E157" s="463" t="str">
        <f>IFERROR(IF(AND(K157="",T157=""),"",(VLOOKUP(Q157,'Reference records(soft deleted)'!$B$84:$D$127,3,FALSE))),"")</f>
        <v/>
      </c>
      <c r="F157" s="464"/>
      <c r="G157" s="464"/>
      <c r="H157" s="464"/>
      <c r="I157" s="464"/>
      <c r="J157" s="464"/>
      <c r="K157" s="459" t="str">
        <f>IFERROR(VLOOKUP(R157,'Reference records(soft deleted)'!$B$235:$D$426,3,FALSE),"")</f>
        <v/>
      </c>
      <c r="L157" s="464"/>
      <c r="M157" s="464"/>
      <c r="N157" s="464"/>
      <c r="O157" s="464"/>
      <c r="P157" s="464"/>
      <c r="Q157" s="465"/>
      <c r="R157" s="464"/>
      <c r="S157" s="466"/>
      <c r="T157" s="465"/>
      <c r="U157" s="462" t="str">
        <f>IFERROR(IF(VLOOKUP(E157,'Reference Records'!$C$131:$D$166,2,FALSE)=0,"",VLOOKUP(E157,'Reference Records'!$C$131:$D$166,2,FALSE)),"")</f>
        <v/>
      </c>
      <c r="V157" s="467"/>
      <c r="W157" s="462" t="str">
        <f t="shared" si="9"/>
        <v/>
      </c>
      <c r="X157" s="462" t="str">
        <f t="shared" si="10"/>
        <v>a1P36000002NoOjEAK</v>
      </c>
      <c r="Y157" s="462" t="b">
        <f t="shared" si="11"/>
        <v>0</v>
      </c>
      <c r="Z157" s="462" t="b">
        <f t="shared" si="12"/>
        <v>1</v>
      </c>
      <c r="AA157" s="462" t="str">
        <f>IFERROR(VLOOKUP(K157,'Reference Records'!$C$169:$E$334,3,FALSE),"")</f>
        <v/>
      </c>
      <c r="AB157" s="462" t="s">
        <v>601</v>
      </c>
      <c r="AC157" s="49"/>
    </row>
    <row r="158" spans="1:29" ht="47.1" customHeight="1" x14ac:dyDescent="0.25">
      <c r="A158" s="440">
        <v>38</v>
      </c>
      <c r="B158" s="458"/>
      <c r="C158" s="458"/>
      <c r="D158" s="458"/>
      <c r="E158" s="463" t="str">
        <f>IFERROR(IF(AND(K158="",T158=""),"",(VLOOKUP(Q158,'Reference records(soft deleted)'!$B$84:$D$127,3,FALSE))),"")</f>
        <v/>
      </c>
      <c r="F158" s="464"/>
      <c r="G158" s="464"/>
      <c r="H158" s="464"/>
      <c r="I158" s="464"/>
      <c r="J158" s="464"/>
      <c r="K158" s="459" t="str">
        <f>IFERROR(VLOOKUP(R158,'Reference records(soft deleted)'!$B$235:$D$426,3,FALSE),"")</f>
        <v/>
      </c>
      <c r="L158" s="464"/>
      <c r="M158" s="464"/>
      <c r="N158" s="464"/>
      <c r="O158" s="464"/>
      <c r="P158" s="464"/>
      <c r="Q158" s="465"/>
      <c r="R158" s="464"/>
      <c r="S158" s="466"/>
      <c r="T158" s="465"/>
      <c r="U158" s="462" t="str">
        <f>IFERROR(IF(VLOOKUP(E158,'Reference Records'!$C$131:$D$166,2,FALSE)=0,"",VLOOKUP(E158,'Reference Records'!$C$131:$D$166,2,FALSE)),"")</f>
        <v/>
      </c>
      <c r="V158" s="467"/>
      <c r="W158" s="462" t="str">
        <f t="shared" si="9"/>
        <v/>
      </c>
      <c r="X158" s="462" t="str">
        <f t="shared" si="10"/>
        <v>a1P36000002NoOjEAK</v>
      </c>
      <c r="Y158" s="462" t="b">
        <f t="shared" si="11"/>
        <v>0</v>
      </c>
      <c r="Z158" s="462" t="b">
        <f t="shared" si="12"/>
        <v>1</v>
      </c>
      <c r="AA158" s="462" t="str">
        <f>IFERROR(VLOOKUP(K158,'Reference Records'!$C$169:$E$334,3,FALSE),"")</f>
        <v/>
      </c>
      <c r="AB158" s="462" t="s">
        <v>602</v>
      </c>
      <c r="AC158" s="49"/>
    </row>
    <row r="159" spans="1:29" ht="47.1" customHeight="1" x14ac:dyDescent="0.25">
      <c r="A159" s="440">
        <v>39</v>
      </c>
      <c r="B159" s="458"/>
      <c r="C159" s="458"/>
      <c r="D159" s="458"/>
      <c r="E159" s="463" t="str">
        <f>IFERROR(IF(AND(K159="",T159=""),"",(VLOOKUP(Q159,'Reference records(soft deleted)'!$B$84:$D$127,3,FALSE))),"")</f>
        <v/>
      </c>
      <c r="F159" s="464"/>
      <c r="G159" s="464"/>
      <c r="H159" s="464"/>
      <c r="I159" s="464"/>
      <c r="J159" s="464"/>
      <c r="K159" s="459" t="str">
        <f>IFERROR(VLOOKUP(R159,'Reference records(soft deleted)'!$B$235:$D$426,3,FALSE),"")</f>
        <v/>
      </c>
      <c r="L159" s="464"/>
      <c r="M159" s="464"/>
      <c r="N159" s="464"/>
      <c r="O159" s="464"/>
      <c r="P159" s="464"/>
      <c r="Q159" s="465"/>
      <c r="R159" s="464"/>
      <c r="S159" s="466"/>
      <c r="T159" s="465"/>
      <c r="U159" s="462" t="str">
        <f>IFERROR(IF(VLOOKUP(E159,'Reference Records'!$C$131:$D$166,2,FALSE)=0,"",VLOOKUP(E159,'Reference Records'!$C$131:$D$166,2,FALSE)),"")</f>
        <v/>
      </c>
      <c r="V159" s="467"/>
      <c r="W159" s="462" t="str">
        <f t="shared" si="9"/>
        <v/>
      </c>
      <c r="X159" s="462" t="str">
        <f t="shared" si="10"/>
        <v>a1P36000002NoOjEAK</v>
      </c>
      <c r="Y159" s="462" t="b">
        <f t="shared" si="11"/>
        <v>0</v>
      </c>
      <c r="Z159" s="462" t="b">
        <f t="shared" si="12"/>
        <v>1</v>
      </c>
      <c r="AA159" s="462" t="str">
        <f>IFERROR(VLOOKUP(K159,'Reference Records'!$C$169:$E$334,3,FALSE),"")</f>
        <v/>
      </c>
      <c r="AB159" s="462" t="s">
        <v>603</v>
      </c>
      <c r="AC159" s="49"/>
    </row>
    <row r="160" spans="1:29" ht="47.1" customHeight="1" x14ac:dyDescent="0.25">
      <c r="A160" s="440">
        <v>40</v>
      </c>
      <c r="B160" s="458"/>
      <c r="C160" s="458"/>
      <c r="D160" s="458"/>
      <c r="E160" s="463" t="str">
        <f>IFERROR(IF(AND(K160="",T160=""),"",(VLOOKUP(Q160,'Reference records(soft deleted)'!$B$84:$D$127,3,FALSE))),"")</f>
        <v/>
      </c>
      <c r="F160" s="464"/>
      <c r="G160" s="464"/>
      <c r="H160" s="464"/>
      <c r="I160" s="464"/>
      <c r="J160" s="464"/>
      <c r="K160" s="459" t="str">
        <f>IFERROR(VLOOKUP(R160,'Reference records(soft deleted)'!$B$235:$D$426,3,FALSE),"")</f>
        <v/>
      </c>
      <c r="L160" s="464"/>
      <c r="M160" s="464"/>
      <c r="N160" s="464"/>
      <c r="O160" s="464"/>
      <c r="P160" s="464"/>
      <c r="Q160" s="465"/>
      <c r="R160" s="464"/>
      <c r="S160" s="466"/>
      <c r="T160" s="465"/>
      <c r="U160" s="462" t="str">
        <f>IFERROR(IF(VLOOKUP(E160,'Reference Records'!$C$131:$D$166,2,FALSE)=0,"",VLOOKUP(E160,'Reference Records'!$C$131:$D$166,2,FALSE)),"")</f>
        <v/>
      </c>
      <c r="V160" s="467"/>
      <c r="W160" s="462" t="str">
        <f t="shared" si="9"/>
        <v/>
      </c>
      <c r="X160" s="462" t="str">
        <f t="shared" si="10"/>
        <v>a1P36000002NoOjEAK</v>
      </c>
      <c r="Y160" s="462" t="b">
        <f t="shared" si="11"/>
        <v>0</v>
      </c>
      <c r="Z160" s="462" t="b">
        <f t="shared" si="12"/>
        <v>1</v>
      </c>
      <c r="AA160" s="462" t="str">
        <f>IFERROR(VLOOKUP(K160,'Reference Records'!$C$169:$E$334,3,FALSE),"")</f>
        <v/>
      </c>
      <c r="AB160" s="462" t="s">
        <v>604</v>
      </c>
      <c r="AC160" s="49"/>
    </row>
    <row r="161" spans="1:29" ht="47.1" customHeight="1" x14ac:dyDescent="0.25">
      <c r="A161" s="440">
        <v>41</v>
      </c>
      <c r="B161" s="458"/>
      <c r="C161" s="458"/>
      <c r="D161" s="458"/>
      <c r="E161" s="463" t="str">
        <f>IFERROR(IF(AND(K161="",T161=""),"",(VLOOKUP(Q161,'Reference records(soft deleted)'!$B$84:$D$127,3,FALSE))),"")</f>
        <v/>
      </c>
      <c r="F161" s="464"/>
      <c r="G161" s="464"/>
      <c r="H161" s="464"/>
      <c r="I161" s="464"/>
      <c r="J161" s="464"/>
      <c r="K161" s="459" t="str">
        <f>IFERROR(VLOOKUP(R161,'Reference records(soft deleted)'!$B$235:$D$426,3,FALSE),"")</f>
        <v/>
      </c>
      <c r="L161" s="464"/>
      <c r="M161" s="464"/>
      <c r="N161" s="464"/>
      <c r="O161" s="464"/>
      <c r="P161" s="464"/>
      <c r="Q161" s="465"/>
      <c r="R161" s="464"/>
      <c r="S161" s="466"/>
      <c r="T161" s="465"/>
      <c r="U161" s="462" t="str">
        <f>IFERROR(IF(VLOOKUP(E161,'Reference Records'!$C$131:$D$166,2,FALSE)=0,"",VLOOKUP(E161,'Reference Records'!$C$131:$D$166,2,FALSE)),"")</f>
        <v/>
      </c>
      <c r="V161" s="467"/>
      <c r="W161" s="462" t="str">
        <f t="shared" si="9"/>
        <v/>
      </c>
      <c r="X161" s="462" t="str">
        <f t="shared" si="10"/>
        <v>a1P36000002NoOjEAK</v>
      </c>
      <c r="Y161" s="462" t="b">
        <f t="shared" si="11"/>
        <v>0</v>
      </c>
      <c r="Z161" s="462" t="b">
        <f t="shared" si="12"/>
        <v>1</v>
      </c>
      <c r="AA161" s="462" t="str">
        <f>IFERROR(VLOOKUP(K161,'Reference Records'!$C$169:$E$334,3,FALSE),"")</f>
        <v/>
      </c>
      <c r="AB161" s="462" t="s">
        <v>605</v>
      </c>
      <c r="AC161" s="49"/>
    </row>
    <row r="162" spans="1:29" ht="47.1" customHeight="1" x14ac:dyDescent="0.25">
      <c r="A162" s="440">
        <v>42</v>
      </c>
      <c r="B162" s="458"/>
      <c r="C162" s="458"/>
      <c r="D162" s="458"/>
      <c r="E162" s="463" t="str">
        <f>IFERROR(IF(AND(K162="",T162=""),"",(VLOOKUP(Q162,'Reference records(soft deleted)'!$B$84:$D$127,3,FALSE))),"")</f>
        <v/>
      </c>
      <c r="F162" s="464"/>
      <c r="G162" s="464"/>
      <c r="H162" s="464"/>
      <c r="I162" s="464"/>
      <c r="J162" s="464"/>
      <c r="K162" s="459" t="str">
        <f>IFERROR(VLOOKUP(R162,'Reference records(soft deleted)'!$B$235:$D$426,3,FALSE),"")</f>
        <v/>
      </c>
      <c r="L162" s="464"/>
      <c r="M162" s="464"/>
      <c r="N162" s="464"/>
      <c r="O162" s="464"/>
      <c r="P162" s="464"/>
      <c r="Q162" s="465"/>
      <c r="R162" s="464"/>
      <c r="S162" s="466"/>
      <c r="T162" s="465"/>
      <c r="U162" s="462" t="str">
        <f>IFERROR(IF(VLOOKUP(E162,'Reference Records'!$C$131:$D$166,2,FALSE)=0,"",VLOOKUP(E162,'Reference Records'!$C$131:$D$166,2,FALSE)),"")</f>
        <v/>
      </c>
      <c r="V162" s="467"/>
      <c r="W162" s="462" t="str">
        <f t="shared" si="9"/>
        <v/>
      </c>
      <c r="X162" s="462" t="str">
        <f t="shared" si="10"/>
        <v>a1P36000002NoOjEAK</v>
      </c>
      <c r="Y162" s="462" t="b">
        <f t="shared" si="11"/>
        <v>0</v>
      </c>
      <c r="Z162" s="462" t="b">
        <f t="shared" si="12"/>
        <v>1</v>
      </c>
      <c r="AA162" s="462" t="str">
        <f>IFERROR(VLOOKUP(K162,'Reference Records'!$C$169:$E$334,3,FALSE),"")</f>
        <v/>
      </c>
      <c r="AB162" s="462" t="s">
        <v>606</v>
      </c>
      <c r="AC162" s="49"/>
    </row>
    <row r="163" spans="1:29" ht="47.1" customHeight="1" x14ac:dyDescent="0.25">
      <c r="A163" s="440">
        <v>43</v>
      </c>
      <c r="B163" s="458"/>
      <c r="C163" s="458"/>
      <c r="D163" s="458"/>
      <c r="E163" s="463" t="str">
        <f>IFERROR(IF(AND(K163="",T163=""),"",(VLOOKUP(Q163,'Reference records(soft deleted)'!$B$84:$D$127,3,FALSE))),"")</f>
        <v/>
      </c>
      <c r="F163" s="464"/>
      <c r="G163" s="464"/>
      <c r="H163" s="464"/>
      <c r="I163" s="464"/>
      <c r="J163" s="464"/>
      <c r="K163" s="459" t="str">
        <f>IFERROR(VLOOKUP(R163,'Reference records(soft deleted)'!$B$235:$D$426,3,FALSE),"")</f>
        <v/>
      </c>
      <c r="L163" s="464"/>
      <c r="M163" s="464"/>
      <c r="N163" s="464"/>
      <c r="O163" s="464"/>
      <c r="P163" s="464"/>
      <c r="Q163" s="465"/>
      <c r="R163" s="464"/>
      <c r="S163" s="466"/>
      <c r="T163" s="465"/>
      <c r="U163" s="462" t="str">
        <f>IFERROR(IF(VLOOKUP(E163,'Reference Records'!$C$131:$D$166,2,FALSE)=0,"",VLOOKUP(E163,'Reference Records'!$C$131:$D$166,2,FALSE)),"")</f>
        <v/>
      </c>
      <c r="V163" s="467"/>
      <c r="W163" s="462" t="str">
        <f t="shared" si="9"/>
        <v/>
      </c>
      <c r="X163" s="462" t="str">
        <f t="shared" si="10"/>
        <v>a1P36000002NoOjEAK</v>
      </c>
      <c r="Y163" s="462" t="b">
        <f t="shared" si="11"/>
        <v>0</v>
      </c>
      <c r="Z163" s="462" t="b">
        <f t="shared" si="12"/>
        <v>1</v>
      </c>
      <c r="AA163" s="462" t="str">
        <f>IFERROR(VLOOKUP(K163,'Reference Records'!$C$169:$E$334,3,FALSE),"")</f>
        <v/>
      </c>
      <c r="AB163" s="462" t="s">
        <v>607</v>
      </c>
      <c r="AC163" s="49"/>
    </row>
    <row r="164" spans="1:29" ht="47.1" customHeight="1" x14ac:dyDescent="0.25">
      <c r="A164" s="440">
        <v>44</v>
      </c>
      <c r="B164" s="458"/>
      <c r="C164" s="458"/>
      <c r="D164" s="458"/>
      <c r="E164" s="463" t="str">
        <f>IFERROR(IF(AND(K164="",T164=""),"",(VLOOKUP(Q164,'Reference records(soft deleted)'!$B$84:$D$127,3,FALSE))),"")</f>
        <v/>
      </c>
      <c r="F164" s="464"/>
      <c r="G164" s="464"/>
      <c r="H164" s="464"/>
      <c r="I164" s="464"/>
      <c r="J164" s="464"/>
      <c r="K164" s="459" t="str">
        <f>IFERROR(VLOOKUP(R164,'Reference records(soft deleted)'!$B$235:$D$426,3,FALSE),"")</f>
        <v/>
      </c>
      <c r="L164" s="464"/>
      <c r="M164" s="464"/>
      <c r="N164" s="464"/>
      <c r="O164" s="464"/>
      <c r="P164" s="464"/>
      <c r="Q164" s="465"/>
      <c r="R164" s="464"/>
      <c r="S164" s="466"/>
      <c r="T164" s="465"/>
      <c r="U164" s="462" t="str">
        <f>IFERROR(IF(VLOOKUP(E164,'Reference Records'!$C$131:$D$166,2,FALSE)=0,"",VLOOKUP(E164,'Reference Records'!$C$131:$D$166,2,FALSE)),"")</f>
        <v/>
      </c>
      <c r="V164" s="467"/>
      <c r="W164" s="462" t="str">
        <f t="shared" si="9"/>
        <v/>
      </c>
      <c r="X164" s="462" t="str">
        <f t="shared" si="10"/>
        <v>a1P36000002NoOjEAK</v>
      </c>
      <c r="Y164" s="462" t="b">
        <f t="shared" si="11"/>
        <v>0</v>
      </c>
      <c r="Z164" s="462" t="b">
        <f t="shared" si="12"/>
        <v>1</v>
      </c>
      <c r="AA164" s="462" t="str">
        <f>IFERROR(VLOOKUP(K164,'Reference Records'!$C$169:$E$334,3,FALSE),"")</f>
        <v/>
      </c>
      <c r="AB164" s="462" t="s">
        <v>608</v>
      </c>
      <c r="AC164" s="49"/>
    </row>
    <row r="165" spans="1:29" ht="47.1" customHeight="1" x14ac:dyDescent="0.25">
      <c r="A165" s="440">
        <v>45</v>
      </c>
      <c r="B165" s="458"/>
      <c r="C165" s="458"/>
      <c r="D165" s="458"/>
      <c r="E165" s="463" t="str">
        <f>IFERROR(IF(AND(K165="",T165=""),"",(VLOOKUP(Q165,'Reference records(soft deleted)'!$B$84:$D$127,3,FALSE))),"")</f>
        <v/>
      </c>
      <c r="F165" s="464"/>
      <c r="G165" s="464"/>
      <c r="H165" s="464"/>
      <c r="I165" s="464"/>
      <c r="J165" s="464"/>
      <c r="K165" s="459" t="str">
        <f>IFERROR(VLOOKUP(R165,'Reference records(soft deleted)'!$B$235:$D$426,3,FALSE),"")</f>
        <v/>
      </c>
      <c r="L165" s="464"/>
      <c r="M165" s="464"/>
      <c r="N165" s="464"/>
      <c r="O165" s="464"/>
      <c r="P165" s="464"/>
      <c r="Q165" s="465"/>
      <c r="R165" s="464"/>
      <c r="S165" s="466"/>
      <c r="T165" s="465"/>
      <c r="U165" s="462" t="str">
        <f>IFERROR(IF(VLOOKUP(E165,'Reference Records'!$C$131:$D$166,2,FALSE)=0,"",VLOOKUP(E165,'Reference Records'!$C$131:$D$166,2,FALSE)),"")</f>
        <v/>
      </c>
      <c r="V165" s="467"/>
      <c r="W165" s="462" t="str">
        <f t="shared" si="9"/>
        <v/>
      </c>
      <c r="X165" s="462" t="str">
        <f t="shared" si="10"/>
        <v>a1P36000002NoOjEAK</v>
      </c>
      <c r="Y165" s="462" t="b">
        <f t="shared" si="11"/>
        <v>0</v>
      </c>
      <c r="Z165" s="462" t="b">
        <f t="shared" si="12"/>
        <v>1</v>
      </c>
      <c r="AA165" s="462" t="str">
        <f>IFERROR(VLOOKUP(K165,'Reference Records'!$C$169:$E$334,3,FALSE),"")</f>
        <v/>
      </c>
      <c r="AB165" s="462" t="s">
        <v>609</v>
      </c>
      <c r="AC165" s="49"/>
    </row>
    <row r="166" spans="1:29" ht="47.1" customHeight="1" x14ac:dyDescent="0.25">
      <c r="A166" s="440">
        <v>46</v>
      </c>
      <c r="B166" s="458"/>
      <c r="C166" s="458"/>
      <c r="D166" s="458"/>
      <c r="E166" s="463" t="str">
        <f>IFERROR(IF(AND(K166="",T166=""),"",(VLOOKUP(Q166,'Reference records(soft deleted)'!$B$84:$D$127,3,FALSE))),"")</f>
        <v/>
      </c>
      <c r="F166" s="464"/>
      <c r="G166" s="464"/>
      <c r="H166" s="464"/>
      <c r="I166" s="464"/>
      <c r="J166" s="464"/>
      <c r="K166" s="459" t="str">
        <f>IFERROR(VLOOKUP(R166,'Reference records(soft deleted)'!$B$235:$D$426,3,FALSE),"")</f>
        <v/>
      </c>
      <c r="L166" s="464"/>
      <c r="M166" s="464"/>
      <c r="N166" s="464"/>
      <c r="O166" s="464"/>
      <c r="P166" s="464"/>
      <c r="Q166" s="465"/>
      <c r="R166" s="464"/>
      <c r="S166" s="466"/>
      <c r="T166" s="465"/>
      <c r="U166" s="462" t="str">
        <f>IFERROR(IF(VLOOKUP(E166,'Reference Records'!$C$131:$D$166,2,FALSE)=0,"",VLOOKUP(E166,'Reference Records'!$C$131:$D$166,2,FALSE)),"")</f>
        <v/>
      </c>
      <c r="V166" s="467"/>
      <c r="W166" s="462" t="str">
        <f t="shared" si="9"/>
        <v/>
      </c>
      <c r="X166" s="462" t="str">
        <f t="shared" si="10"/>
        <v>a1P36000002NoOjEAK</v>
      </c>
      <c r="Y166" s="462" t="b">
        <f t="shared" si="11"/>
        <v>0</v>
      </c>
      <c r="Z166" s="462" t="b">
        <f t="shared" si="12"/>
        <v>1</v>
      </c>
      <c r="AA166" s="462" t="str">
        <f>IFERROR(VLOOKUP(K166,'Reference Records'!$C$169:$E$334,3,FALSE),"")</f>
        <v/>
      </c>
      <c r="AB166" s="462" t="s">
        <v>610</v>
      </c>
      <c r="AC166" s="49"/>
    </row>
    <row r="167" spans="1:29" ht="47.1" customHeight="1" x14ac:dyDescent="0.25">
      <c r="A167" s="440">
        <v>47</v>
      </c>
      <c r="B167" s="458"/>
      <c r="C167" s="458"/>
      <c r="D167" s="458"/>
      <c r="E167" s="463" t="str">
        <f>IFERROR(IF(AND(K167="",T167=""),"",(VLOOKUP(Q167,'Reference records(soft deleted)'!$B$84:$D$127,3,FALSE))),"")</f>
        <v/>
      </c>
      <c r="F167" s="464"/>
      <c r="G167" s="464"/>
      <c r="H167" s="464"/>
      <c r="I167" s="464"/>
      <c r="J167" s="464"/>
      <c r="K167" s="459" t="str">
        <f>IFERROR(VLOOKUP(R167,'Reference records(soft deleted)'!$B$235:$D$426,3,FALSE),"")</f>
        <v/>
      </c>
      <c r="L167" s="464"/>
      <c r="M167" s="464"/>
      <c r="N167" s="464"/>
      <c r="O167" s="464"/>
      <c r="P167" s="464"/>
      <c r="Q167" s="465"/>
      <c r="R167" s="464"/>
      <c r="S167" s="466"/>
      <c r="T167" s="465"/>
      <c r="U167" s="462" t="str">
        <f>IFERROR(IF(VLOOKUP(E167,'Reference Records'!$C$131:$D$166,2,FALSE)=0,"",VLOOKUP(E167,'Reference Records'!$C$131:$D$166,2,FALSE)),"")</f>
        <v/>
      </c>
      <c r="V167" s="467"/>
      <c r="W167" s="462" t="str">
        <f t="shared" si="9"/>
        <v/>
      </c>
      <c r="X167" s="462" t="str">
        <f t="shared" si="10"/>
        <v>a1P36000002NoOjEAK</v>
      </c>
      <c r="Y167" s="462" t="b">
        <f t="shared" si="11"/>
        <v>0</v>
      </c>
      <c r="Z167" s="462" t="b">
        <f t="shared" si="12"/>
        <v>1</v>
      </c>
      <c r="AA167" s="462" t="str">
        <f>IFERROR(VLOOKUP(K167,'Reference Records'!$C$169:$E$334,3,FALSE),"")</f>
        <v/>
      </c>
      <c r="AB167" s="462" t="s">
        <v>611</v>
      </c>
      <c r="AC167" s="49"/>
    </row>
    <row r="168" spans="1:29" ht="47.1" customHeight="1" x14ac:dyDescent="0.25">
      <c r="A168" s="440">
        <v>48</v>
      </c>
      <c r="B168" s="458"/>
      <c r="C168" s="458"/>
      <c r="D168" s="458"/>
      <c r="E168" s="463" t="str">
        <f>IFERROR(IF(AND(K168="",T168=""),"",(VLOOKUP(Q168,'Reference records(soft deleted)'!$B$84:$D$127,3,FALSE))),"")</f>
        <v/>
      </c>
      <c r="F168" s="464"/>
      <c r="G168" s="464"/>
      <c r="H168" s="464"/>
      <c r="I168" s="464"/>
      <c r="J168" s="464"/>
      <c r="K168" s="459" t="str">
        <f>IFERROR(VLOOKUP(R168,'Reference records(soft deleted)'!$B$235:$D$426,3,FALSE),"")</f>
        <v/>
      </c>
      <c r="L168" s="464"/>
      <c r="M168" s="464"/>
      <c r="N168" s="464"/>
      <c r="O168" s="464"/>
      <c r="P168" s="464"/>
      <c r="Q168" s="465"/>
      <c r="R168" s="464"/>
      <c r="S168" s="466"/>
      <c r="T168" s="465"/>
      <c r="U168" s="462" t="str">
        <f>IFERROR(IF(VLOOKUP(E168,'Reference Records'!$C$131:$D$166,2,FALSE)=0,"",VLOOKUP(E168,'Reference Records'!$C$131:$D$166,2,FALSE)),"")</f>
        <v/>
      </c>
      <c r="V168" s="467"/>
      <c r="W168" s="462" t="str">
        <f t="shared" si="9"/>
        <v/>
      </c>
      <c r="X168" s="462" t="str">
        <f t="shared" si="10"/>
        <v>a1P36000002NoOjEAK</v>
      </c>
      <c r="Y168" s="462" t="b">
        <f t="shared" si="11"/>
        <v>0</v>
      </c>
      <c r="Z168" s="462" t="b">
        <f t="shared" si="12"/>
        <v>1</v>
      </c>
      <c r="AA168" s="462" t="str">
        <f>IFERROR(VLOOKUP(K168,'Reference Records'!$C$169:$E$334,3,FALSE),"")</f>
        <v/>
      </c>
      <c r="AB168" s="462" t="s">
        <v>612</v>
      </c>
      <c r="AC168" s="49"/>
    </row>
    <row r="169" spans="1:29" ht="47.1" customHeight="1" x14ac:dyDescent="0.25">
      <c r="A169" s="440">
        <v>49</v>
      </c>
      <c r="B169" s="458"/>
      <c r="C169" s="458"/>
      <c r="D169" s="458"/>
      <c r="E169" s="463" t="str">
        <f>IFERROR(IF(AND(K169="",T169=""),"",(VLOOKUP(Q169,'Reference records(soft deleted)'!$B$84:$D$127,3,FALSE))),"")</f>
        <v/>
      </c>
      <c r="F169" s="464"/>
      <c r="G169" s="464"/>
      <c r="H169" s="464"/>
      <c r="I169" s="464"/>
      <c r="J169" s="464"/>
      <c r="K169" s="459" t="str">
        <f>IFERROR(VLOOKUP(R169,'Reference records(soft deleted)'!$B$235:$D$426,3,FALSE),"")</f>
        <v/>
      </c>
      <c r="L169" s="464"/>
      <c r="M169" s="464"/>
      <c r="N169" s="464"/>
      <c r="O169" s="464"/>
      <c r="P169" s="464"/>
      <c r="Q169" s="465"/>
      <c r="R169" s="464"/>
      <c r="S169" s="466"/>
      <c r="T169" s="465"/>
      <c r="U169" s="462" t="str">
        <f>IFERROR(IF(VLOOKUP(E169,'Reference Records'!$C$131:$D$166,2,FALSE)=0,"",VLOOKUP(E169,'Reference Records'!$C$131:$D$166,2,FALSE)),"")</f>
        <v/>
      </c>
      <c r="V169" s="467"/>
      <c r="W169" s="462" t="str">
        <f t="shared" si="9"/>
        <v/>
      </c>
      <c r="X169" s="462" t="str">
        <f t="shared" si="10"/>
        <v>a1P36000002NoOjEAK</v>
      </c>
      <c r="Y169" s="462" t="b">
        <f t="shared" si="11"/>
        <v>0</v>
      </c>
      <c r="Z169" s="462" t="b">
        <f t="shared" si="12"/>
        <v>1</v>
      </c>
      <c r="AA169" s="462" t="str">
        <f>IFERROR(VLOOKUP(K169,'Reference Records'!$C$169:$E$334,3,FALSE),"")</f>
        <v/>
      </c>
      <c r="AB169" s="462" t="s">
        <v>613</v>
      </c>
      <c r="AC169" s="49"/>
    </row>
    <row r="170" spans="1:29" ht="47.1" customHeight="1" x14ac:dyDescent="0.25">
      <c r="A170" s="440">
        <v>50</v>
      </c>
      <c r="B170" s="458"/>
      <c r="C170" s="458"/>
      <c r="D170" s="458"/>
      <c r="E170" s="468" t="str">
        <f>IFERROR(IF(AND(K170="",T170=""),"",(VLOOKUP(Q170,'Reference records(soft deleted)'!$B$84:$D$127,3,FALSE))),"")</f>
        <v/>
      </c>
      <c r="F170" s="469"/>
      <c r="G170" s="469"/>
      <c r="H170" s="469"/>
      <c r="I170" s="469"/>
      <c r="J170" s="469"/>
      <c r="K170" s="459" t="str">
        <f>IFERROR(VLOOKUP(R170,'Reference records(soft deleted)'!$B$235:$D$426,3,FALSE),"")</f>
        <v/>
      </c>
      <c r="L170" s="469"/>
      <c r="M170" s="469"/>
      <c r="N170" s="469"/>
      <c r="O170" s="469"/>
      <c r="P170" s="469"/>
      <c r="Q170" s="470"/>
      <c r="R170" s="469"/>
      <c r="S170" s="471"/>
      <c r="T170" s="470"/>
      <c r="U170" s="462" t="str">
        <f>IFERROR(IF(VLOOKUP(E170,'Reference Records'!$C$131:$D$166,2,FALSE)=0,"",VLOOKUP(E170,'Reference Records'!$C$131:$D$166,2,FALSE)),"")</f>
        <v/>
      </c>
      <c r="V170" s="472"/>
      <c r="W170" s="462" t="str">
        <f t="shared" si="9"/>
        <v/>
      </c>
      <c r="X170" s="462" t="str">
        <f t="shared" si="10"/>
        <v>a1P36000002NoOjEAK</v>
      </c>
      <c r="Y170" s="462" t="b">
        <f t="shared" si="11"/>
        <v>0</v>
      </c>
      <c r="Z170" s="462" t="b">
        <f t="shared" si="12"/>
        <v>1</v>
      </c>
      <c r="AA170" s="462" t="str">
        <f>IFERROR(VLOOKUP(K170,'Reference Records'!$C$169:$E$334,3,FALSE),"")</f>
        <v/>
      </c>
      <c r="AB170" s="462" t="s">
        <v>614</v>
      </c>
      <c r="AC170" s="49"/>
    </row>
    <row r="171" spans="1:29" ht="2.25" customHeight="1" thickBot="1" x14ac:dyDescent="0.3">
      <c r="A171" s="111"/>
      <c r="B171" s="112"/>
      <c r="C171" s="112"/>
      <c r="D171" s="112"/>
      <c r="E171" s="112"/>
      <c r="F171" s="112"/>
      <c r="G171" s="112"/>
      <c r="H171" s="112"/>
      <c r="I171" s="112"/>
      <c r="J171" s="112"/>
      <c r="K171" s="112"/>
      <c r="L171" s="112"/>
      <c r="M171" s="112"/>
      <c r="N171" s="112"/>
      <c r="O171" s="112"/>
      <c r="P171" s="112"/>
      <c r="Q171" s="112"/>
      <c r="R171" s="112"/>
      <c r="S171" s="112"/>
      <c r="T171" s="112"/>
      <c r="U171" s="64"/>
      <c r="V171" s="113"/>
      <c r="W171" s="113"/>
      <c r="X171" s="113"/>
      <c r="Y171" s="113"/>
      <c r="Z171" s="113"/>
      <c r="AA171" s="64"/>
      <c r="AB171" s="64"/>
      <c r="AC171" s="59"/>
    </row>
    <row r="179" spans="1:31" x14ac:dyDescent="0.25">
      <c r="A179" s="65" t="s">
        <v>87</v>
      </c>
      <c r="B179" s="65"/>
      <c r="C179" s="65"/>
      <c r="D179" s="65"/>
    </row>
    <row r="183" spans="1:31" x14ac:dyDescent="0.25">
      <c r="AE183" s="345" t="s">
        <v>194</v>
      </c>
    </row>
    <row r="194" spans="44:45" x14ac:dyDescent="0.25">
      <c r="AS194" s="345"/>
    </row>
    <row r="195" spans="44:45" x14ac:dyDescent="0.25">
      <c r="AR195" s="345">
        <f>IF(C9="","",C9)</f>
        <v>12</v>
      </c>
      <c r="AS195" s="345">
        <v>3</v>
      </c>
    </row>
    <row r="196" spans="44:45" x14ac:dyDescent="0.25">
      <c r="AS196" s="345">
        <v>6</v>
      </c>
    </row>
    <row r="197" spans="44:45" x14ac:dyDescent="0.25">
      <c r="AS197" s="345">
        <v>12</v>
      </c>
    </row>
    <row r="198" spans="44:45" x14ac:dyDescent="0.25">
      <c r="AS198" s="345"/>
    </row>
  </sheetData>
  <sheetProtection algorithmName="SHA-512" hashValue="Xjkn56UMa2Ky/aNinmnrI5cSEkh8GxDS0BoRBsVdx1OJrSFuPrztFRk6t2JYqbVwVDZ3/rlQejAozQsTOLu3FQ==" saltValue="vnDT9mQzJ6z2I2I8r2bzQg==" spinCount="100000" sheet="1" objects="1" scenarios="1" formatCells="0" sort="0" autoFilter="0"/>
  <mergeCells count="13">
    <mergeCell ref="A118:T118"/>
    <mergeCell ref="A117:T117"/>
    <mergeCell ref="Y50:Y51"/>
    <mergeCell ref="A49:E49"/>
    <mergeCell ref="A91:E91"/>
    <mergeCell ref="A67:E67"/>
    <mergeCell ref="Y68:Y83"/>
    <mergeCell ref="A13:A14"/>
    <mergeCell ref="V4:W5"/>
    <mergeCell ref="A34:L34"/>
    <mergeCell ref="A1:T2"/>
    <mergeCell ref="A36:T36"/>
    <mergeCell ref="K10:K11"/>
  </mergeCells>
  <conditionalFormatting sqref="E93:E109">
    <cfRule type="expression" dxfId="155" priority="23">
      <formula>AND(COUNTIF($E$93:$E$109,$E93)&gt;1,E93&lt;&gt;"")</formula>
    </cfRule>
  </conditionalFormatting>
  <conditionalFormatting sqref="A30:K30 B31:K31">
    <cfRule type="expression" dxfId="154" priority="17">
      <formula>OR($AN$5="Grant Making", $AN$5="Grant Revision")</formula>
    </cfRule>
  </conditionalFormatting>
  <conditionalFormatting sqref="A25:E27">
    <cfRule type="expression" dxfId="153" priority="16">
      <formula>$AN$5="Funding Request"</formula>
    </cfRule>
  </conditionalFormatting>
  <conditionalFormatting sqref="A9:E9">
    <cfRule type="expression" dxfId="152" priority="15">
      <formula>$AN$5="Funding Request"</formula>
    </cfRule>
  </conditionalFormatting>
  <conditionalFormatting sqref="A38:T44">
    <cfRule type="expression" dxfId="151" priority="5">
      <formula>$U38:$U45="[Record ID]"</formula>
    </cfRule>
    <cfRule type="expression" dxfId="150" priority="12">
      <formula>$A38&gt;$E$8</formula>
    </cfRule>
  </conditionalFormatting>
  <conditionalFormatting sqref="K37:T44">
    <cfRule type="expression" dxfId="149" priority="11">
      <formula>$AN$5="Funding Request"</formula>
    </cfRule>
  </conditionalFormatting>
  <conditionalFormatting sqref="A31">
    <cfRule type="expression" dxfId="148" priority="9">
      <formula>OR($AN$5="Grant Making", $AN$5="Grant Revision")</formula>
    </cfRule>
  </conditionalFormatting>
  <conditionalFormatting sqref="K8">
    <cfRule type="expression" dxfId="147" priority="8">
      <formula>OR($AN$9="Additional Funding", $AN$9="Other Revison")</formula>
    </cfRule>
  </conditionalFormatting>
  <conditionalFormatting sqref="E11 E8">
    <cfRule type="expression" dxfId="146" priority="7">
      <formula>$E$8&gt;$E$11</formula>
    </cfRule>
  </conditionalFormatting>
  <conditionalFormatting sqref="A31:K31">
    <cfRule type="expression" dxfId="145" priority="6">
      <formula>$P31:$P32="[Record ID]"</formula>
    </cfRule>
  </conditionalFormatting>
  <conditionalFormatting sqref="A51:E51 A69:E69 A55:E56 A79:E80 A52:D54 A70:D78">
    <cfRule type="expression" dxfId="144" priority="4">
      <formula>$H51:$H64="[Record ID]"</formula>
    </cfRule>
  </conditionalFormatting>
  <conditionalFormatting sqref="A93:E104">
    <cfRule type="expression" dxfId="143" priority="2">
      <formula>$H93:$H109="[Record ID]"</formula>
    </cfRule>
  </conditionalFormatting>
  <conditionalFormatting sqref="A120:T170">
    <cfRule type="expression" dxfId="142" priority="1">
      <formula>$AB120:$AB171="[Record ID]"</formula>
    </cfRule>
  </conditionalFormatting>
  <conditionalFormatting sqref="A57:E63">
    <cfRule type="expression" dxfId="141" priority="25">
      <formula>$H57:$H82="[Record ID]"</formula>
    </cfRule>
  </conditionalFormatting>
  <conditionalFormatting sqref="A81:E81">
    <cfRule type="expression" dxfId="140" priority="27">
      <formula>$H81:$H109="[Record ID]"</formula>
    </cfRule>
  </conditionalFormatting>
  <conditionalFormatting sqref="A105:E108">
    <cfRule type="expression" dxfId="139" priority="29">
      <formula>$H105:$H171="[Record ID]"</formula>
    </cfRule>
  </conditionalFormatting>
  <dataValidations count="16">
    <dataValidation type="list" allowBlank="1" showInputMessage="1" showErrorMessage="1" sqref="E120:E170"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0:K170" xr:uid="{00000000-0002-0000-0000-000002000000}">
      <formula1>OFFSET(ModuleStart,MATCH(U120,ModuleColumn,0)-1,2,COUNTIF(ModuleColumn,U120),1)</formula1>
    </dataValidation>
    <dataValidation type="list" allowBlank="1" showInputMessage="1" showErrorMessage="1" sqref="E9" xr:uid="{00000000-0002-0000-0000-000003000000}">
      <formula1>IF(OR($AN$5="Grant Making", $AN$5="Grant Revision"),$AS$196:$AS$197,$AR$195)</formula1>
    </dataValidation>
    <dataValidation type="list" allowBlank="1" showInputMessage="1" showErrorMessage="1" sqref="E31" xr:uid="{00000000-0002-0000-0000-000004000000}">
      <formula1>FundingRequestPR</formula1>
    </dataValidation>
    <dataValidation type="list" allowBlank="1" showInputMessage="1" showErrorMessage="1" sqref="K38:K44" xr:uid="{00000000-0002-0000-0000-000005000000}">
      <formula1>"Yes,No"</formula1>
    </dataValidation>
    <dataValidation errorStyle="information" allowBlank="1" showInputMessage="1" showErrorMessage="1" sqref="K45" xr:uid="{00000000-0002-0000-0000-000006000000}"/>
    <dataValidation type="date" allowBlank="1" showInputMessage="1" showErrorMessage="1" errorTitle="X-Author for Excel" error="Please enter a valid date." promptTitle="X-Author for Excel" sqref="E8 O38:P44" xr:uid="{00000000-0002-0000-0000-000007000000}">
      <formula1>1</formula1>
      <formula2>767376</formula2>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000-000008000000}">
      <formula1>-1000000000000000000</formula1>
      <formula2>1000000000000000000</formula2>
    </dataValidation>
    <dataValidation type="custom" allowBlank="1" showInputMessage="1" showErrorMessage="1" errorTitle="X-Author for Excel" error="Id and Lookup fields are not editable." promptTitle="X-Author for Excel" sqref="AN10 I26:I27 H51:H63 F51:F63 H69:H81 F69:F81 H93:J108 X120:X170 AA120:AB170 U38:U44 Q38:Q44" xr:uid="{00000000-0002-0000-0000-000009000000}">
      <formula1>""</formula1>
    </dataValidation>
    <dataValidation type="decimal" allowBlank="1" showInputMessage="1" showErrorMessage="1" errorTitle="X-Author for Excel" error="Please enter a valid numeric value. Valid range for Account Role Number is -1E+18 to 1E+18." promptTitle="X-Author for Excel" sqref="A26:A27" xr:uid="{00000000-0002-0000-0000-00000A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1:A63" xr:uid="{00000000-0002-0000-0000-00000B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1:G63 G69:G81 G93:G108 Y120:Z170 M38:N44" xr:uid="{00000000-0002-0000-0000-00000C000000}">
      <formula1>"TRUE,FALSE"</formula1>
    </dataValidation>
    <dataValidation type="decimal" allowBlank="1" showInputMessage="1" showErrorMessage="1" errorTitle="X-Author for Excel" error="Please enter a valid numeric value. Valid range for Objective Number is -1E+18 to 1E+18." promptTitle="X-Author for Excel" sqref="A69:A81" xr:uid="{00000000-0002-0000-0000-00000D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3:A108" xr:uid="{00000000-0002-0000-0000-00000E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0:A170" xr:uid="{00000000-0002-0000-0000-00000F000000}">
      <formula1>-1000000000000000000</formula1>
      <formula2>1000000000000000000</formula2>
    </dataValidation>
  </dataValidations>
  <hyperlinks>
    <hyperlink ref="E13" location="_8273a11c_a030_45ba_bf8f_2b577e1aa93b" display="Principal Recipients" xr:uid="{00000000-0004-0000-0000-000000000000}"/>
    <hyperlink ref="A179" location="'Overview - Section A'!A13" display="'Overview - Section A'!A13" xr:uid="{00000000-0004-0000-0000-000001000000}"/>
    <hyperlink ref="K13" location="_6a3dda26_b269_4afa_8b05_c602a881a167" display="Reporting Periods" xr:uid="{00000000-0004-0000-0000-000002000000}"/>
    <hyperlink ref="T13" location="_0215c642_4079_4a66_b33f_02948e5b161c" display="Goals" xr:uid="{00000000-0004-0000-0000-000003000000}"/>
    <hyperlink ref="E14" location="_4f36af19_06bf_4c59_990d_586822b3d259" display="Objectives" xr:uid="{00000000-0004-0000-0000-000004000000}"/>
    <hyperlink ref="K14" location="_eabb6097_6646_49fe_9d42_cce1d696601b" display="Modules" xr:uid="{00000000-0004-0000-0000-000005000000}"/>
    <hyperlink ref="T14" location="_4ede0df7_bdae_485c_a6aa_cd381b32466f" display="Interventions" xr:uid="{00000000-0004-0000-0000-000006000000}"/>
  </hyperlinks>
  <pageMargins left="0.7" right="0.7" top="0.75" bottom="0.75" header="0.3" footer="0.3"/>
  <pageSetup paperSize="8" fitToHeight="0" orientation="landscape" r:id="rId1"/>
  <rowBreaks count="3" manualBreakCount="3">
    <brk id="32" max="27" man="1"/>
    <brk id="49" max="27" man="1"/>
    <brk id="171" max="27"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'Account Role'!$C$2:$C$28</xm:f>
          </x14:formula1>
          <xm:sqref>J26:J27</xm:sqref>
        </x14:dataValidation>
        <x14:dataValidation type="list" allowBlank="1" showInputMessage="1" showErrorMessage="1" xr:uid="{00000000-0002-0000-0000-000011000000}">
          <x14:formula1>
            <xm:f>OFFSET('Reference Records'!$B$131,1,0,MATCH(" ",'Reference Records'!$B$131:$B$166,-1)-1,1)</xm:f>
          </x14:formula1>
          <xm:sqref>E93:F108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G425"/>
  <sheetViews>
    <sheetView workbookViewId="0">
      <selection activeCell="M12" sqref="M12"/>
    </sheetView>
  </sheetViews>
  <sheetFormatPr defaultColWidth="8.875" defaultRowHeight="12.75" x14ac:dyDescent="0.2"/>
  <cols>
    <col min="1" max="16384" width="8.875" style="11"/>
  </cols>
  <sheetData>
    <row r="1" spans="1:7" x14ac:dyDescent="0.2">
      <c r="A1" s="11" t="s">
        <v>343</v>
      </c>
    </row>
    <row r="4" spans="1:7" x14ac:dyDescent="0.2">
      <c r="A4" s="8" t="s">
        <v>82</v>
      </c>
    </row>
    <row r="5" spans="1:7" x14ac:dyDescent="0.2">
      <c r="B5" s="537" t="s">
        <v>79</v>
      </c>
      <c r="C5" s="537"/>
      <c r="D5" s="537" t="s">
        <v>196</v>
      </c>
      <c r="E5" s="537"/>
      <c r="F5" s="537"/>
      <c r="G5" s="537" t="s">
        <v>30</v>
      </c>
    </row>
    <row r="6" spans="1:7" hidden="1" x14ac:dyDescent="0.2">
      <c r="B6" s="537" t="s">
        <v>78</v>
      </c>
      <c r="C6" s="537"/>
      <c r="D6" s="538" t="s">
        <v>195</v>
      </c>
      <c r="E6" s="537"/>
      <c r="F6" s="537"/>
      <c r="G6" s="537" t="s">
        <v>29</v>
      </c>
    </row>
    <row r="7" spans="1:7" x14ac:dyDescent="0.2">
      <c r="B7" s="537" t="s">
        <v>5536</v>
      </c>
      <c r="C7" s="537"/>
      <c r="D7" s="538" t="s">
        <v>5537</v>
      </c>
      <c r="E7" s="537"/>
      <c r="F7" s="537"/>
      <c r="G7" s="537" t="s">
        <v>5538</v>
      </c>
    </row>
    <row r="8" spans="1:7" x14ac:dyDescent="0.2">
      <c r="B8" s="537" t="s">
        <v>5539</v>
      </c>
      <c r="C8" s="537"/>
      <c r="D8" s="538" t="s">
        <v>5540</v>
      </c>
      <c r="E8" s="537"/>
      <c r="F8" s="537"/>
      <c r="G8" s="537" t="s">
        <v>5541</v>
      </c>
    </row>
    <row r="9" spans="1:7" x14ac:dyDescent="0.2">
      <c r="B9" s="537" t="s">
        <v>5542</v>
      </c>
      <c r="C9" s="537"/>
      <c r="D9" s="538" t="s">
        <v>5543</v>
      </c>
      <c r="E9" s="537"/>
      <c r="F9" s="537"/>
      <c r="G9" s="537" t="s">
        <v>5544</v>
      </c>
    </row>
    <row r="10" spans="1:7" x14ac:dyDescent="0.2">
      <c r="B10" s="537" t="s">
        <v>2416</v>
      </c>
      <c r="C10" s="537"/>
      <c r="D10" s="538" t="s">
        <v>2417</v>
      </c>
      <c r="E10" s="537"/>
      <c r="F10" s="537"/>
      <c r="G10" s="537" t="s">
        <v>5545</v>
      </c>
    </row>
    <row r="11" spans="1:7" x14ac:dyDescent="0.2">
      <c r="B11" s="537" t="s">
        <v>5546</v>
      </c>
      <c r="C11" s="537"/>
      <c r="D11" s="538" t="s">
        <v>5547</v>
      </c>
      <c r="E11" s="537"/>
      <c r="F11" s="537"/>
      <c r="G11" s="537" t="s">
        <v>5548</v>
      </c>
    </row>
    <row r="12" spans="1:7" x14ac:dyDescent="0.2">
      <c r="B12" s="537" t="s">
        <v>2422</v>
      </c>
      <c r="C12" s="537"/>
      <c r="D12" s="538" t="s">
        <v>2423</v>
      </c>
      <c r="E12" s="537"/>
      <c r="F12" s="537"/>
      <c r="G12" s="537" t="s">
        <v>5549</v>
      </c>
    </row>
    <row r="13" spans="1:7" x14ac:dyDescent="0.2">
      <c r="B13" s="537" t="s">
        <v>5550</v>
      </c>
      <c r="C13" s="537"/>
      <c r="D13" s="538" t="s">
        <v>5551</v>
      </c>
      <c r="E13" s="537"/>
      <c r="F13" s="537"/>
      <c r="G13" s="537" t="s">
        <v>5552</v>
      </c>
    </row>
    <row r="14" spans="1:7" x14ac:dyDescent="0.2">
      <c r="B14" s="537" t="s">
        <v>5553</v>
      </c>
      <c r="C14" s="537"/>
      <c r="D14" s="538" t="s">
        <v>5554</v>
      </c>
      <c r="E14" s="537"/>
      <c r="F14" s="537"/>
      <c r="G14" s="537" t="s">
        <v>5555</v>
      </c>
    </row>
    <row r="15" spans="1:7" x14ac:dyDescent="0.2">
      <c r="B15" s="537" t="s">
        <v>2094</v>
      </c>
      <c r="C15" s="537"/>
      <c r="D15" s="538" t="s">
        <v>2095</v>
      </c>
      <c r="E15" s="537"/>
      <c r="F15" s="537"/>
      <c r="G15" s="537" t="s">
        <v>5556</v>
      </c>
    </row>
    <row r="16" spans="1:7" x14ac:dyDescent="0.2">
      <c r="B16" s="537" t="s">
        <v>2419</v>
      </c>
      <c r="C16" s="537"/>
      <c r="D16" s="538" t="s">
        <v>2420</v>
      </c>
      <c r="E16" s="537"/>
      <c r="F16" s="537"/>
      <c r="G16" s="537" t="s">
        <v>5557</v>
      </c>
    </row>
    <row r="17" spans="2:7" x14ac:dyDescent="0.2">
      <c r="B17" s="537" t="s">
        <v>2130</v>
      </c>
      <c r="C17" s="537"/>
      <c r="D17" s="538" t="s">
        <v>2131</v>
      </c>
      <c r="E17" s="537"/>
      <c r="F17" s="537"/>
      <c r="G17" s="537" t="s">
        <v>5558</v>
      </c>
    </row>
    <row r="18" spans="2:7" x14ac:dyDescent="0.2">
      <c r="B18" s="537" t="s">
        <v>2101</v>
      </c>
      <c r="C18" s="537"/>
      <c r="D18" s="538" t="s">
        <v>2102</v>
      </c>
      <c r="E18" s="537"/>
      <c r="F18" s="537"/>
      <c r="G18" s="537" t="s">
        <v>5559</v>
      </c>
    </row>
    <row r="19" spans="2:7" x14ac:dyDescent="0.2">
      <c r="B19" s="537" t="s">
        <v>2105</v>
      </c>
      <c r="C19" s="537"/>
      <c r="D19" s="538" t="s">
        <v>2106</v>
      </c>
      <c r="E19" s="537"/>
      <c r="F19" s="537"/>
      <c r="G19" s="537" t="s">
        <v>5560</v>
      </c>
    </row>
    <row r="20" spans="2:7" x14ac:dyDescent="0.2">
      <c r="B20" s="537" t="s">
        <v>2109</v>
      </c>
      <c r="C20" s="537"/>
      <c r="D20" s="538" t="s">
        <v>2110</v>
      </c>
      <c r="E20" s="537"/>
      <c r="F20" s="537"/>
      <c r="G20" s="537" t="s">
        <v>5561</v>
      </c>
    </row>
    <row r="21" spans="2:7" x14ac:dyDescent="0.2">
      <c r="B21" s="537" t="s">
        <v>2429</v>
      </c>
      <c r="C21" s="537"/>
      <c r="D21" s="538" t="s">
        <v>2430</v>
      </c>
      <c r="E21" s="537"/>
      <c r="F21" s="537"/>
      <c r="G21" s="537" t="s">
        <v>5562</v>
      </c>
    </row>
    <row r="22" spans="2:7" x14ac:dyDescent="0.2">
      <c r="B22" s="537" t="s">
        <v>2446</v>
      </c>
      <c r="C22" s="537"/>
      <c r="D22" s="538" t="s">
        <v>2447</v>
      </c>
      <c r="E22" s="537"/>
      <c r="F22" s="537"/>
      <c r="G22" s="537" t="s">
        <v>5563</v>
      </c>
    </row>
    <row r="23" spans="2:7" x14ac:dyDescent="0.2">
      <c r="B23" s="537" t="s">
        <v>2449</v>
      </c>
      <c r="C23" s="537"/>
      <c r="D23" s="538" t="s">
        <v>2450</v>
      </c>
      <c r="E23" s="537"/>
      <c r="F23" s="537"/>
      <c r="G23" s="537" t="s">
        <v>5564</v>
      </c>
    </row>
    <row r="24" spans="2:7" x14ac:dyDescent="0.2">
      <c r="B24" s="537" t="s">
        <v>2452</v>
      </c>
      <c r="C24" s="537"/>
      <c r="D24" s="538" t="s">
        <v>2453</v>
      </c>
      <c r="E24" s="537"/>
      <c r="F24" s="537"/>
      <c r="G24" s="537" t="s">
        <v>5565</v>
      </c>
    </row>
    <row r="25" spans="2:7" x14ac:dyDescent="0.2">
      <c r="B25" s="537" t="s">
        <v>2455</v>
      </c>
      <c r="C25" s="537"/>
      <c r="D25" s="538" t="s">
        <v>2456</v>
      </c>
      <c r="E25" s="537"/>
      <c r="F25" s="537"/>
      <c r="G25" s="537" t="s">
        <v>5566</v>
      </c>
    </row>
    <row r="26" spans="2:7" x14ac:dyDescent="0.2">
      <c r="B26" s="537" t="s">
        <v>2192</v>
      </c>
      <c r="C26" s="537"/>
      <c r="D26" s="538" t="s">
        <v>2193</v>
      </c>
      <c r="E26" s="537"/>
      <c r="F26" s="537"/>
      <c r="G26" s="537" t="s">
        <v>5567</v>
      </c>
    </row>
    <row r="27" spans="2:7" x14ac:dyDescent="0.2">
      <c r="B27" s="537" t="s">
        <v>2171</v>
      </c>
      <c r="C27" s="537"/>
      <c r="D27" s="538" t="s">
        <v>2172</v>
      </c>
      <c r="E27" s="537"/>
      <c r="F27" s="537"/>
      <c r="G27" s="537" t="s">
        <v>5568</v>
      </c>
    </row>
    <row r="28" spans="2:7" x14ac:dyDescent="0.2">
      <c r="B28" s="537" t="s">
        <v>2437</v>
      </c>
      <c r="C28" s="537"/>
      <c r="D28" s="538" t="s">
        <v>2438</v>
      </c>
      <c r="E28" s="537"/>
      <c r="F28" s="537"/>
      <c r="G28" s="537" t="s">
        <v>5569</v>
      </c>
    </row>
    <row r="29" spans="2:7" x14ac:dyDescent="0.2">
      <c r="B29" s="537" t="s">
        <v>2440</v>
      </c>
      <c r="C29" s="537"/>
      <c r="D29" s="538" t="s">
        <v>2441</v>
      </c>
      <c r="E29" s="537"/>
      <c r="F29" s="537"/>
      <c r="G29" s="537" t="s">
        <v>5570</v>
      </c>
    </row>
    <row r="30" spans="2:7" x14ac:dyDescent="0.2">
      <c r="B30" s="537" t="s">
        <v>2443</v>
      </c>
      <c r="C30" s="537"/>
      <c r="D30" s="538" t="s">
        <v>2444</v>
      </c>
      <c r="E30" s="537"/>
      <c r="F30" s="537"/>
      <c r="G30" s="537" t="s">
        <v>5571</v>
      </c>
    </row>
    <row r="31" spans="2:7" x14ac:dyDescent="0.2">
      <c r="B31" s="537" t="s">
        <v>2432</v>
      </c>
      <c r="C31" s="537"/>
      <c r="D31" s="538" t="s">
        <v>2433</v>
      </c>
      <c r="E31" s="537"/>
      <c r="F31" s="537"/>
      <c r="G31" s="537" t="s">
        <v>5572</v>
      </c>
    </row>
    <row r="32" spans="2:7" x14ac:dyDescent="0.2">
      <c r="B32" s="537" t="s">
        <v>5573</v>
      </c>
      <c r="C32" s="537"/>
      <c r="D32" s="538" t="s">
        <v>5574</v>
      </c>
      <c r="E32" s="537"/>
      <c r="F32" s="537"/>
      <c r="G32" s="537" t="s">
        <v>5575</v>
      </c>
    </row>
    <row r="33" spans="1:7" x14ac:dyDescent="0.2">
      <c r="B33" s="537" t="s">
        <v>5576</v>
      </c>
      <c r="C33" s="537"/>
      <c r="D33" s="538" t="s">
        <v>5577</v>
      </c>
      <c r="E33" s="537"/>
      <c r="F33" s="537"/>
      <c r="G33" s="537" t="s">
        <v>5578</v>
      </c>
    </row>
    <row r="34" spans="1:7" x14ac:dyDescent="0.2">
      <c r="B34" s="537" t="s">
        <v>2446</v>
      </c>
      <c r="C34" s="537"/>
      <c r="D34" s="538" t="s">
        <v>2447</v>
      </c>
      <c r="E34" s="537"/>
      <c r="F34" s="537"/>
      <c r="G34" s="537" t="s">
        <v>5579</v>
      </c>
    </row>
    <row r="35" spans="1:7" x14ac:dyDescent="0.2">
      <c r="B35" s="537" t="s">
        <v>2449</v>
      </c>
      <c r="C35" s="537"/>
      <c r="D35" s="538" t="s">
        <v>2450</v>
      </c>
      <c r="E35" s="537"/>
      <c r="F35" s="537"/>
      <c r="G35" s="537" t="s">
        <v>5580</v>
      </c>
    </row>
    <row r="36" spans="1:7" x14ac:dyDescent="0.2">
      <c r="B36" s="537" t="s">
        <v>2452</v>
      </c>
      <c r="C36" s="537"/>
      <c r="D36" s="538" t="s">
        <v>2453</v>
      </c>
      <c r="E36" s="537"/>
      <c r="F36" s="537"/>
      <c r="G36" s="537" t="s">
        <v>5581</v>
      </c>
    </row>
    <row r="37" spans="1:7" x14ac:dyDescent="0.2">
      <c r="B37" s="537" t="s">
        <v>2455</v>
      </c>
      <c r="C37" s="537"/>
      <c r="D37" s="538" t="s">
        <v>2456</v>
      </c>
      <c r="E37" s="537"/>
      <c r="F37" s="537"/>
      <c r="G37" s="537" t="s">
        <v>5582</v>
      </c>
    </row>
    <row r="38" spans="1:7" x14ac:dyDescent="0.2">
      <c r="B38" s="537" t="s">
        <v>2460</v>
      </c>
      <c r="C38" s="537"/>
      <c r="D38" s="538" t="s">
        <v>2461</v>
      </c>
      <c r="E38" s="537"/>
      <c r="F38" s="537"/>
      <c r="G38" s="537" t="s">
        <v>5583</v>
      </c>
    </row>
    <row r="42" spans="1:7" x14ac:dyDescent="0.2">
      <c r="A42" s="8" t="s">
        <v>83</v>
      </c>
    </row>
    <row r="43" spans="1:7" x14ac:dyDescent="0.2">
      <c r="B43" s="537" t="s">
        <v>79</v>
      </c>
      <c r="C43" s="537"/>
      <c r="D43" s="537" t="s">
        <v>196</v>
      </c>
      <c r="E43" s="537"/>
      <c r="F43" s="537"/>
      <c r="G43" s="537" t="s">
        <v>30</v>
      </c>
    </row>
    <row r="44" spans="1:7" hidden="1" x14ac:dyDescent="0.2">
      <c r="B44" s="537" t="s">
        <v>78</v>
      </c>
      <c r="C44" s="537"/>
      <c r="D44" s="538" t="s">
        <v>195</v>
      </c>
      <c r="E44" s="537"/>
      <c r="F44" s="537"/>
      <c r="G44" s="537" t="s">
        <v>29</v>
      </c>
    </row>
    <row r="45" spans="1:7" x14ac:dyDescent="0.2">
      <c r="B45" s="537" t="s">
        <v>2202</v>
      </c>
      <c r="C45" s="537"/>
      <c r="D45" s="538" t="s">
        <v>2203</v>
      </c>
      <c r="E45" s="537"/>
      <c r="F45" s="537"/>
      <c r="G45" s="537" t="s">
        <v>5584</v>
      </c>
    </row>
    <row r="46" spans="1:7" x14ac:dyDescent="0.2">
      <c r="B46" s="537" t="s">
        <v>5585</v>
      </c>
      <c r="C46" s="537"/>
      <c r="D46" s="538" t="s">
        <v>5586</v>
      </c>
      <c r="E46" s="537"/>
      <c r="F46" s="537"/>
      <c r="G46" s="537" t="s">
        <v>5587</v>
      </c>
    </row>
    <row r="47" spans="1:7" x14ac:dyDescent="0.2">
      <c r="B47" s="537" t="s">
        <v>5588</v>
      </c>
      <c r="C47" s="537"/>
      <c r="D47" s="538" t="s">
        <v>5589</v>
      </c>
      <c r="E47" s="537"/>
      <c r="F47" s="537"/>
      <c r="G47" s="537" t="s">
        <v>5590</v>
      </c>
    </row>
    <row r="48" spans="1:7" x14ac:dyDescent="0.2">
      <c r="B48" s="537" t="s">
        <v>2215</v>
      </c>
      <c r="C48" s="537"/>
      <c r="D48" s="538" t="s">
        <v>2216</v>
      </c>
      <c r="E48" s="537"/>
      <c r="F48" s="537"/>
      <c r="G48" s="537" t="s">
        <v>5591</v>
      </c>
    </row>
    <row r="49" spans="2:7" x14ac:dyDescent="0.2">
      <c r="B49" s="537" t="s">
        <v>5592</v>
      </c>
      <c r="C49" s="537"/>
      <c r="D49" s="538" t="s">
        <v>5593</v>
      </c>
      <c r="E49" s="537"/>
      <c r="F49" s="537"/>
      <c r="G49" s="537" t="s">
        <v>5594</v>
      </c>
    </row>
    <row r="50" spans="2:7" x14ac:dyDescent="0.2">
      <c r="B50" s="537" t="s">
        <v>2219</v>
      </c>
      <c r="C50" s="537"/>
      <c r="D50" s="538" t="s">
        <v>2220</v>
      </c>
      <c r="E50" s="537"/>
      <c r="F50" s="537"/>
      <c r="G50" s="537" t="s">
        <v>5595</v>
      </c>
    </row>
    <row r="51" spans="2:7" x14ac:dyDescent="0.2">
      <c r="B51" s="537" t="s">
        <v>2225</v>
      </c>
      <c r="C51" s="537"/>
      <c r="D51" s="538" t="s">
        <v>2226</v>
      </c>
      <c r="E51" s="537"/>
      <c r="F51" s="537"/>
      <c r="G51" s="537" t="s">
        <v>5596</v>
      </c>
    </row>
    <row r="52" spans="2:7" x14ac:dyDescent="0.2">
      <c r="B52" s="537" t="s">
        <v>2474</v>
      </c>
      <c r="C52" s="537"/>
      <c r="D52" s="538" t="s">
        <v>2475</v>
      </c>
      <c r="E52" s="537"/>
      <c r="F52" s="537"/>
      <c r="G52" s="537" t="s">
        <v>5597</v>
      </c>
    </row>
    <row r="53" spans="2:7" x14ac:dyDescent="0.2">
      <c r="B53" s="537" t="s">
        <v>5598</v>
      </c>
      <c r="C53" s="537"/>
      <c r="D53" s="538" t="s">
        <v>5599</v>
      </c>
      <c r="E53" s="537"/>
      <c r="F53" s="537"/>
      <c r="G53" s="537" t="s">
        <v>5600</v>
      </c>
    </row>
    <row r="54" spans="2:7" x14ac:dyDescent="0.2">
      <c r="B54" s="537" t="s">
        <v>2481</v>
      </c>
      <c r="C54" s="537"/>
      <c r="D54" s="538" t="s">
        <v>2482</v>
      </c>
      <c r="E54" s="537"/>
      <c r="F54" s="537"/>
      <c r="G54" s="537" t="s">
        <v>5601</v>
      </c>
    </row>
    <row r="55" spans="2:7" x14ac:dyDescent="0.2">
      <c r="B55" s="537" t="s">
        <v>2484</v>
      </c>
      <c r="C55" s="537"/>
      <c r="D55" s="538" t="s">
        <v>2485</v>
      </c>
      <c r="E55" s="537"/>
      <c r="F55" s="537"/>
      <c r="G55" s="537" t="s">
        <v>5602</v>
      </c>
    </row>
    <row r="56" spans="2:7" x14ac:dyDescent="0.2">
      <c r="B56" s="537" t="s">
        <v>2465</v>
      </c>
      <c r="C56" s="537"/>
      <c r="D56" s="538" t="s">
        <v>2466</v>
      </c>
      <c r="E56" s="537"/>
      <c r="F56" s="537"/>
      <c r="G56" s="537" t="s">
        <v>5603</v>
      </c>
    </row>
    <row r="57" spans="2:7" x14ac:dyDescent="0.2">
      <c r="B57" s="537" t="s">
        <v>5604</v>
      </c>
      <c r="C57" s="537"/>
      <c r="D57" s="538" t="s">
        <v>5605</v>
      </c>
      <c r="E57" s="537"/>
      <c r="F57" s="537"/>
      <c r="G57" s="537" t="s">
        <v>5606</v>
      </c>
    </row>
    <row r="58" spans="2:7" x14ac:dyDescent="0.2">
      <c r="B58" s="537" t="s">
        <v>5607</v>
      </c>
      <c r="C58" s="537"/>
      <c r="D58" s="538" t="s">
        <v>5608</v>
      </c>
      <c r="E58" s="537"/>
      <c r="F58" s="537"/>
      <c r="G58" s="537" t="s">
        <v>5609</v>
      </c>
    </row>
    <row r="59" spans="2:7" x14ac:dyDescent="0.2">
      <c r="B59" s="537" t="s">
        <v>2490</v>
      </c>
      <c r="C59" s="537"/>
      <c r="D59" s="538" t="s">
        <v>2491</v>
      </c>
      <c r="E59" s="537"/>
      <c r="F59" s="537"/>
      <c r="G59" s="537" t="s">
        <v>5610</v>
      </c>
    </row>
    <row r="60" spans="2:7" x14ac:dyDescent="0.2">
      <c r="B60" s="537" t="s">
        <v>2243</v>
      </c>
      <c r="C60" s="537"/>
      <c r="D60" s="538" t="s">
        <v>2244</v>
      </c>
      <c r="E60" s="537"/>
      <c r="F60" s="537"/>
      <c r="G60" s="537" t="s">
        <v>5611</v>
      </c>
    </row>
    <row r="61" spans="2:7" x14ac:dyDescent="0.2">
      <c r="B61" s="537" t="s">
        <v>2247</v>
      </c>
      <c r="C61" s="537"/>
      <c r="D61" s="538" t="s">
        <v>2248</v>
      </c>
      <c r="E61" s="537"/>
      <c r="F61" s="537"/>
      <c r="G61" s="537" t="s">
        <v>5612</v>
      </c>
    </row>
    <row r="62" spans="2:7" x14ac:dyDescent="0.2">
      <c r="B62" s="537" t="s">
        <v>2253</v>
      </c>
      <c r="C62" s="537"/>
      <c r="D62" s="538" t="s">
        <v>2254</v>
      </c>
      <c r="E62" s="537"/>
      <c r="F62" s="537"/>
      <c r="G62" s="537" t="s">
        <v>5613</v>
      </c>
    </row>
    <row r="63" spans="2:7" x14ac:dyDescent="0.2">
      <c r="B63" s="537" t="s">
        <v>2496</v>
      </c>
      <c r="C63" s="537"/>
      <c r="D63" s="538" t="s">
        <v>2497</v>
      </c>
      <c r="E63" s="537"/>
      <c r="F63" s="537"/>
      <c r="G63" s="537" t="s">
        <v>5614</v>
      </c>
    </row>
    <row r="64" spans="2:7" x14ac:dyDescent="0.2">
      <c r="B64" s="537" t="s">
        <v>2499</v>
      </c>
      <c r="C64" s="537"/>
      <c r="D64" s="538" t="s">
        <v>2500</v>
      </c>
      <c r="E64" s="537"/>
      <c r="F64" s="537"/>
      <c r="G64" s="537" t="s">
        <v>5615</v>
      </c>
    </row>
    <row r="65" spans="2:7" x14ac:dyDescent="0.2">
      <c r="B65" s="537" t="s">
        <v>2502</v>
      </c>
      <c r="C65" s="537"/>
      <c r="D65" s="538" t="s">
        <v>2503</v>
      </c>
      <c r="E65" s="537"/>
      <c r="F65" s="537"/>
      <c r="G65" s="537" t="s">
        <v>5616</v>
      </c>
    </row>
    <row r="66" spans="2:7" x14ac:dyDescent="0.2">
      <c r="B66" s="537" t="s">
        <v>2505</v>
      </c>
      <c r="C66" s="537"/>
      <c r="D66" s="538" t="s">
        <v>2506</v>
      </c>
      <c r="E66" s="537"/>
      <c r="F66" s="537"/>
      <c r="G66" s="537" t="s">
        <v>5617</v>
      </c>
    </row>
    <row r="67" spans="2:7" x14ac:dyDescent="0.2">
      <c r="B67" s="537" t="s">
        <v>2487</v>
      </c>
      <c r="C67" s="537"/>
      <c r="D67" s="538" t="s">
        <v>2488</v>
      </c>
      <c r="E67" s="537"/>
      <c r="F67" s="537"/>
      <c r="G67" s="537" t="s">
        <v>5618</v>
      </c>
    </row>
    <row r="68" spans="2:7" x14ac:dyDescent="0.2">
      <c r="B68" s="537" t="s">
        <v>5619</v>
      </c>
      <c r="C68" s="537"/>
      <c r="D68" s="538" t="s">
        <v>5620</v>
      </c>
      <c r="E68" s="537"/>
      <c r="F68" s="537"/>
      <c r="G68" s="537" t="s">
        <v>5621</v>
      </c>
    </row>
    <row r="69" spans="2:7" x14ac:dyDescent="0.2">
      <c r="B69" s="537" t="s">
        <v>2477</v>
      </c>
      <c r="C69" s="537"/>
      <c r="D69" s="538" t="s">
        <v>2478</v>
      </c>
      <c r="E69" s="537"/>
      <c r="F69" s="537"/>
      <c r="G69" s="537" t="s">
        <v>5622</v>
      </c>
    </row>
    <row r="70" spans="2:7" x14ac:dyDescent="0.2">
      <c r="B70" s="537" t="s">
        <v>5623</v>
      </c>
      <c r="C70" s="537"/>
      <c r="D70" s="538" t="s">
        <v>5624</v>
      </c>
      <c r="E70" s="537"/>
      <c r="F70" s="537"/>
      <c r="G70" s="537" t="s">
        <v>5625</v>
      </c>
    </row>
    <row r="71" spans="2:7" x14ac:dyDescent="0.2">
      <c r="B71" s="537" t="s">
        <v>5626</v>
      </c>
      <c r="C71" s="537"/>
      <c r="D71" s="538" t="s">
        <v>5627</v>
      </c>
      <c r="E71" s="537"/>
      <c r="F71" s="537"/>
      <c r="G71" s="537" t="s">
        <v>5628</v>
      </c>
    </row>
    <row r="72" spans="2:7" x14ac:dyDescent="0.2">
      <c r="B72" s="537" t="s">
        <v>2231</v>
      </c>
      <c r="C72" s="537"/>
      <c r="D72" s="538" t="s">
        <v>2232</v>
      </c>
      <c r="E72" s="537"/>
      <c r="F72" s="537"/>
      <c r="G72" s="537" t="s">
        <v>5629</v>
      </c>
    </row>
    <row r="73" spans="2:7" x14ac:dyDescent="0.2">
      <c r="B73" s="537" t="s">
        <v>2481</v>
      </c>
      <c r="C73" s="537"/>
      <c r="D73" s="538" t="s">
        <v>2482</v>
      </c>
      <c r="E73" s="537"/>
      <c r="F73" s="537"/>
      <c r="G73" s="537" t="s">
        <v>5630</v>
      </c>
    </row>
    <row r="74" spans="2:7" x14ac:dyDescent="0.2">
      <c r="B74" s="537" t="s">
        <v>2484</v>
      </c>
      <c r="C74" s="537"/>
      <c r="D74" s="538" t="s">
        <v>2485</v>
      </c>
      <c r="E74" s="537"/>
      <c r="F74" s="537"/>
      <c r="G74" s="537" t="s">
        <v>5631</v>
      </c>
    </row>
    <row r="75" spans="2:7" x14ac:dyDescent="0.2">
      <c r="B75" s="537" t="s">
        <v>2465</v>
      </c>
      <c r="C75" s="537"/>
      <c r="D75" s="538" t="s">
        <v>2466</v>
      </c>
      <c r="E75" s="537"/>
      <c r="F75" s="537"/>
      <c r="G75" s="537" t="s">
        <v>5632</v>
      </c>
    </row>
    <row r="76" spans="2:7" x14ac:dyDescent="0.2">
      <c r="B76" s="537" t="s">
        <v>5604</v>
      </c>
      <c r="C76" s="537"/>
      <c r="D76" s="538" t="s">
        <v>5605</v>
      </c>
      <c r="E76" s="537"/>
      <c r="F76" s="537"/>
      <c r="G76" s="537" t="s">
        <v>5633</v>
      </c>
    </row>
    <row r="77" spans="2:7" x14ac:dyDescent="0.2">
      <c r="B77" s="537" t="s">
        <v>5607</v>
      </c>
      <c r="C77" s="537"/>
      <c r="D77" s="538" t="s">
        <v>5608</v>
      </c>
      <c r="E77" s="537"/>
      <c r="F77" s="537"/>
      <c r="G77" s="537" t="s">
        <v>5634</v>
      </c>
    </row>
    <row r="78" spans="2:7" x14ac:dyDescent="0.2">
      <c r="B78" s="537" t="s">
        <v>2508</v>
      </c>
      <c r="C78" s="537"/>
      <c r="D78" s="538" t="s">
        <v>2509</v>
      </c>
      <c r="E78" s="537"/>
      <c r="F78" s="537"/>
      <c r="G78" s="537" t="s">
        <v>5635</v>
      </c>
    </row>
    <row r="79" spans="2:7" x14ac:dyDescent="0.2">
      <c r="B79" s="537" t="s">
        <v>2511</v>
      </c>
      <c r="C79" s="537"/>
      <c r="D79" s="538" t="s">
        <v>2512</v>
      </c>
      <c r="E79" s="537"/>
      <c r="F79" s="537"/>
      <c r="G79" s="537" t="s">
        <v>5636</v>
      </c>
    </row>
    <row r="82" spans="1:7" x14ac:dyDescent="0.2">
      <c r="A82" s="8" t="s">
        <v>344</v>
      </c>
    </row>
    <row r="83" spans="1:7" x14ac:dyDescent="0.2">
      <c r="B83" s="537" t="s">
        <v>199</v>
      </c>
      <c r="C83" s="537"/>
      <c r="D83" s="537" t="s">
        <v>196</v>
      </c>
      <c r="E83" s="537"/>
      <c r="F83" s="537"/>
      <c r="G83" s="537" t="s">
        <v>30</v>
      </c>
    </row>
    <row r="84" spans="1:7" hidden="1" x14ac:dyDescent="0.2">
      <c r="B84" s="537" t="s">
        <v>84</v>
      </c>
      <c r="C84" s="537"/>
      <c r="D84" s="538" t="s">
        <v>195</v>
      </c>
      <c r="E84" s="537"/>
      <c r="F84" s="537"/>
      <c r="G84" s="537" t="s">
        <v>29</v>
      </c>
    </row>
    <row r="85" spans="1:7" x14ac:dyDescent="0.2">
      <c r="B85" s="537" t="s">
        <v>5637</v>
      </c>
      <c r="C85" s="537"/>
      <c r="D85" s="538" t="s">
        <v>5638</v>
      </c>
      <c r="E85" s="537"/>
      <c r="F85" s="537"/>
      <c r="G85" s="537" t="s">
        <v>5639</v>
      </c>
    </row>
    <row r="86" spans="1:7" x14ac:dyDescent="0.2">
      <c r="B86" s="537" t="s">
        <v>2515</v>
      </c>
      <c r="C86" s="537"/>
      <c r="D86" s="538" t="s">
        <v>2514</v>
      </c>
      <c r="E86" s="537"/>
      <c r="F86" s="537"/>
      <c r="G86" s="537" t="s">
        <v>2516</v>
      </c>
    </row>
    <row r="87" spans="1:7" x14ac:dyDescent="0.2">
      <c r="B87" s="537" t="s">
        <v>2519</v>
      </c>
      <c r="C87" s="537"/>
      <c r="D87" s="538" t="s">
        <v>2518</v>
      </c>
      <c r="E87" s="537"/>
      <c r="F87" s="537"/>
      <c r="G87" s="537" t="s">
        <v>2520</v>
      </c>
    </row>
    <row r="88" spans="1:7" x14ac:dyDescent="0.2">
      <c r="B88" s="537" t="s">
        <v>2523</v>
      </c>
      <c r="C88" s="537"/>
      <c r="D88" s="538" t="s">
        <v>2522</v>
      </c>
      <c r="E88" s="537"/>
      <c r="F88" s="537"/>
      <c r="G88" s="537" t="s">
        <v>2524</v>
      </c>
    </row>
    <row r="89" spans="1:7" x14ac:dyDescent="0.2">
      <c r="B89" s="537" t="s">
        <v>2527</v>
      </c>
      <c r="C89" s="537"/>
      <c r="D89" s="538" t="s">
        <v>2526</v>
      </c>
      <c r="E89" s="537"/>
      <c r="F89" s="537"/>
      <c r="G89" s="537" t="s">
        <v>2528</v>
      </c>
    </row>
    <row r="90" spans="1:7" x14ac:dyDescent="0.2">
      <c r="B90" s="537" t="s">
        <v>2531</v>
      </c>
      <c r="C90" s="537"/>
      <c r="D90" s="538" t="s">
        <v>2530</v>
      </c>
      <c r="E90" s="537"/>
      <c r="F90" s="537"/>
      <c r="G90" s="537" t="s">
        <v>2532</v>
      </c>
    </row>
    <row r="91" spans="1:7" x14ac:dyDescent="0.2">
      <c r="B91" s="537" t="s">
        <v>2535</v>
      </c>
      <c r="C91" s="537"/>
      <c r="D91" s="538" t="s">
        <v>2534</v>
      </c>
      <c r="E91" s="537"/>
      <c r="F91" s="537"/>
      <c r="G91" s="537" t="s">
        <v>2536</v>
      </c>
    </row>
    <row r="92" spans="1:7" x14ac:dyDescent="0.2">
      <c r="B92" s="537" t="s">
        <v>2539</v>
      </c>
      <c r="C92" s="537"/>
      <c r="D92" s="538" t="s">
        <v>2538</v>
      </c>
      <c r="E92" s="537"/>
      <c r="F92" s="537"/>
      <c r="G92" s="537" t="s">
        <v>2540</v>
      </c>
    </row>
    <row r="93" spans="1:7" x14ac:dyDescent="0.2">
      <c r="B93" s="537" t="s">
        <v>2543</v>
      </c>
      <c r="C93" s="537"/>
      <c r="D93" s="538" t="s">
        <v>2542</v>
      </c>
      <c r="E93" s="537"/>
      <c r="F93" s="537"/>
      <c r="G93" s="537" t="s">
        <v>2544</v>
      </c>
    </row>
    <row r="94" spans="1:7" x14ac:dyDescent="0.2">
      <c r="B94" s="537" t="s">
        <v>2547</v>
      </c>
      <c r="C94" s="537"/>
      <c r="D94" s="538" t="s">
        <v>2546</v>
      </c>
      <c r="E94" s="537"/>
      <c r="F94" s="537"/>
      <c r="G94" s="537" t="s">
        <v>2548</v>
      </c>
    </row>
    <row r="95" spans="1:7" x14ac:dyDescent="0.2">
      <c r="B95" s="537" t="s">
        <v>2551</v>
      </c>
      <c r="C95" s="537"/>
      <c r="D95" s="538" t="s">
        <v>2550</v>
      </c>
      <c r="E95" s="537"/>
      <c r="F95" s="537"/>
      <c r="G95" s="537" t="s">
        <v>2552</v>
      </c>
    </row>
    <row r="96" spans="1:7" x14ac:dyDescent="0.2">
      <c r="B96" s="537" t="s">
        <v>2555</v>
      </c>
      <c r="C96" s="537"/>
      <c r="D96" s="538" t="s">
        <v>2554</v>
      </c>
      <c r="E96" s="537"/>
      <c r="F96" s="537"/>
      <c r="G96" s="537" t="s">
        <v>2556</v>
      </c>
    </row>
    <row r="97" spans="2:7" x14ac:dyDescent="0.2">
      <c r="B97" s="537" t="s">
        <v>5640</v>
      </c>
      <c r="C97" s="537"/>
      <c r="D97" s="538" t="s">
        <v>5641</v>
      </c>
      <c r="E97" s="537"/>
      <c r="F97" s="537"/>
      <c r="G97" s="537" t="s">
        <v>5642</v>
      </c>
    </row>
    <row r="98" spans="2:7" x14ac:dyDescent="0.2">
      <c r="B98" s="537" t="s">
        <v>5643</v>
      </c>
      <c r="C98" s="537"/>
      <c r="D98" s="538" t="s">
        <v>5644</v>
      </c>
      <c r="E98" s="537"/>
      <c r="F98" s="537"/>
      <c r="G98" s="537" t="s">
        <v>5645</v>
      </c>
    </row>
    <row r="99" spans="2:7" x14ac:dyDescent="0.2">
      <c r="B99" s="537" t="s">
        <v>2559</v>
      </c>
      <c r="C99" s="537"/>
      <c r="D99" s="538" t="s">
        <v>2558</v>
      </c>
      <c r="E99" s="537"/>
      <c r="F99" s="537"/>
      <c r="G99" s="537" t="s">
        <v>2560</v>
      </c>
    </row>
    <row r="100" spans="2:7" x14ac:dyDescent="0.2">
      <c r="B100" s="537" t="s">
        <v>5646</v>
      </c>
      <c r="C100" s="537"/>
      <c r="D100" s="538" t="s">
        <v>5647</v>
      </c>
      <c r="E100" s="537"/>
      <c r="F100" s="537"/>
      <c r="G100" s="537" t="s">
        <v>5648</v>
      </c>
    </row>
    <row r="101" spans="2:7" x14ac:dyDescent="0.2">
      <c r="B101" s="537" t="s">
        <v>2563</v>
      </c>
      <c r="C101" s="537"/>
      <c r="D101" s="538" t="s">
        <v>2562</v>
      </c>
      <c r="E101" s="537"/>
      <c r="F101" s="537"/>
      <c r="G101" s="537" t="s">
        <v>2564</v>
      </c>
    </row>
    <row r="102" spans="2:7" x14ac:dyDescent="0.2">
      <c r="B102" s="537" t="s">
        <v>2567</v>
      </c>
      <c r="C102" s="537"/>
      <c r="D102" s="538" t="s">
        <v>2566</v>
      </c>
      <c r="E102" s="537"/>
      <c r="F102" s="537"/>
      <c r="G102" s="537" t="s">
        <v>2568</v>
      </c>
    </row>
    <row r="103" spans="2:7" x14ac:dyDescent="0.2">
      <c r="B103" s="537" t="s">
        <v>2571</v>
      </c>
      <c r="C103" s="537"/>
      <c r="D103" s="538" t="s">
        <v>2570</v>
      </c>
      <c r="E103" s="537"/>
      <c r="F103" s="537"/>
      <c r="G103" s="537" t="s">
        <v>2572</v>
      </c>
    </row>
    <row r="104" spans="2:7" x14ac:dyDescent="0.2">
      <c r="B104" s="537" t="s">
        <v>2575</v>
      </c>
      <c r="C104" s="537"/>
      <c r="D104" s="538" t="s">
        <v>2574</v>
      </c>
      <c r="E104" s="537"/>
      <c r="F104" s="537"/>
      <c r="G104" s="537" t="s">
        <v>2576</v>
      </c>
    </row>
    <row r="105" spans="2:7" x14ac:dyDescent="0.2">
      <c r="B105" s="537" t="s">
        <v>5649</v>
      </c>
      <c r="C105" s="537"/>
      <c r="D105" s="538" t="s">
        <v>5650</v>
      </c>
      <c r="E105" s="537"/>
      <c r="F105" s="537"/>
      <c r="G105" s="537" t="s">
        <v>5651</v>
      </c>
    </row>
    <row r="106" spans="2:7" x14ac:dyDescent="0.2">
      <c r="B106" s="537" t="s">
        <v>2579</v>
      </c>
      <c r="C106" s="537"/>
      <c r="D106" s="538" t="s">
        <v>2578</v>
      </c>
      <c r="E106" s="537"/>
      <c r="F106" s="537"/>
      <c r="G106" s="537" t="s">
        <v>2580</v>
      </c>
    </row>
    <row r="107" spans="2:7" x14ac:dyDescent="0.2">
      <c r="B107" s="537" t="s">
        <v>2583</v>
      </c>
      <c r="C107" s="537"/>
      <c r="D107" s="538" t="s">
        <v>2582</v>
      </c>
      <c r="E107" s="537"/>
      <c r="F107" s="537"/>
      <c r="G107" s="537" t="s">
        <v>2584</v>
      </c>
    </row>
    <row r="108" spans="2:7" x14ac:dyDescent="0.2">
      <c r="B108" s="537" t="s">
        <v>2587</v>
      </c>
      <c r="C108" s="537"/>
      <c r="D108" s="538" t="s">
        <v>2586</v>
      </c>
      <c r="E108" s="537"/>
      <c r="F108" s="537"/>
      <c r="G108" s="537" t="s">
        <v>2588</v>
      </c>
    </row>
    <row r="109" spans="2:7" x14ac:dyDescent="0.2">
      <c r="B109" s="537" t="s">
        <v>2591</v>
      </c>
      <c r="C109" s="537"/>
      <c r="D109" s="538" t="s">
        <v>2590</v>
      </c>
      <c r="E109" s="537"/>
      <c r="F109" s="537"/>
      <c r="G109" s="537" t="s">
        <v>2592</v>
      </c>
    </row>
    <row r="110" spans="2:7" x14ac:dyDescent="0.2">
      <c r="B110" s="537" t="s">
        <v>2543</v>
      </c>
      <c r="C110" s="537"/>
      <c r="D110" s="538" t="s">
        <v>2542</v>
      </c>
      <c r="E110" s="537"/>
      <c r="F110" s="537"/>
      <c r="G110" s="537" t="s">
        <v>2594</v>
      </c>
    </row>
    <row r="111" spans="2:7" x14ac:dyDescent="0.2">
      <c r="B111" s="537" t="s">
        <v>2596</v>
      </c>
      <c r="C111" s="537"/>
      <c r="D111" s="538" t="s">
        <v>2595</v>
      </c>
      <c r="E111" s="537"/>
      <c r="F111" s="537"/>
      <c r="G111" s="537" t="s">
        <v>2597</v>
      </c>
    </row>
    <row r="112" spans="2:7" x14ac:dyDescent="0.2">
      <c r="B112" s="537" t="s">
        <v>2547</v>
      </c>
      <c r="C112" s="537"/>
      <c r="D112" s="538" t="s">
        <v>2546</v>
      </c>
      <c r="E112" s="537"/>
      <c r="F112" s="537"/>
      <c r="G112" s="537" t="s">
        <v>2599</v>
      </c>
    </row>
    <row r="113" spans="2:7" x14ac:dyDescent="0.2">
      <c r="B113" s="537" t="s">
        <v>2551</v>
      </c>
      <c r="C113" s="537"/>
      <c r="D113" s="538" t="s">
        <v>2550</v>
      </c>
      <c r="E113" s="537"/>
      <c r="F113" s="537"/>
      <c r="G113" s="537" t="s">
        <v>2600</v>
      </c>
    </row>
    <row r="114" spans="2:7" x14ac:dyDescent="0.2">
      <c r="B114" s="537" t="s">
        <v>2555</v>
      </c>
      <c r="C114" s="537"/>
      <c r="D114" s="538" t="s">
        <v>2554</v>
      </c>
      <c r="E114" s="537"/>
      <c r="F114" s="537"/>
      <c r="G114" s="537" t="s">
        <v>2601</v>
      </c>
    </row>
    <row r="115" spans="2:7" x14ac:dyDescent="0.2">
      <c r="B115" s="537" t="s">
        <v>5640</v>
      </c>
      <c r="C115" s="537"/>
      <c r="D115" s="538" t="s">
        <v>5641</v>
      </c>
      <c r="E115" s="537"/>
      <c r="F115" s="537"/>
      <c r="G115" s="537" t="s">
        <v>5652</v>
      </c>
    </row>
    <row r="116" spans="2:7" x14ac:dyDescent="0.2">
      <c r="B116" s="537" t="s">
        <v>5643</v>
      </c>
      <c r="C116" s="537"/>
      <c r="D116" s="538" t="s">
        <v>5644</v>
      </c>
      <c r="E116" s="537"/>
      <c r="F116" s="537"/>
      <c r="G116" s="537" t="s">
        <v>5653</v>
      </c>
    </row>
    <row r="117" spans="2:7" x14ac:dyDescent="0.2">
      <c r="B117" s="537" t="s">
        <v>2559</v>
      </c>
      <c r="C117" s="537"/>
      <c r="D117" s="538" t="s">
        <v>2558</v>
      </c>
      <c r="E117" s="537"/>
      <c r="F117" s="537"/>
      <c r="G117" s="537" t="s">
        <v>2602</v>
      </c>
    </row>
    <row r="118" spans="2:7" x14ac:dyDescent="0.2">
      <c r="B118" s="537" t="s">
        <v>2571</v>
      </c>
      <c r="C118" s="537"/>
      <c r="D118" s="538" t="s">
        <v>2570</v>
      </c>
      <c r="E118" s="537"/>
      <c r="F118" s="537"/>
      <c r="G118" s="537" t="s">
        <v>2603</v>
      </c>
    </row>
    <row r="119" spans="2:7" x14ac:dyDescent="0.2">
      <c r="B119" s="537" t="s">
        <v>2575</v>
      </c>
      <c r="C119" s="537"/>
      <c r="D119" s="538" t="s">
        <v>2574</v>
      </c>
      <c r="E119" s="537"/>
      <c r="F119" s="537"/>
      <c r="G119" s="537" t="s">
        <v>2604</v>
      </c>
    </row>
    <row r="120" spans="2:7" x14ac:dyDescent="0.2">
      <c r="B120" s="537" t="s">
        <v>5649</v>
      </c>
      <c r="C120" s="537"/>
      <c r="D120" s="538" t="s">
        <v>5650</v>
      </c>
      <c r="E120" s="537"/>
      <c r="F120" s="537"/>
      <c r="G120" s="537" t="s">
        <v>5654</v>
      </c>
    </row>
    <row r="121" spans="2:7" x14ac:dyDescent="0.2">
      <c r="B121" s="537" t="s">
        <v>2563</v>
      </c>
      <c r="C121" s="537"/>
      <c r="D121" s="538" t="s">
        <v>2562</v>
      </c>
      <c r="E121" s="537"/>
      <c r="F121" s="537"/>
      <c r="G121" s="537" t="s">
        <v>2605</v>
      </c>
    </row>
    <row r="122" spans="2:7" x14ac:dyDescent="0.2">
      <c r="B122" s="537" t="s">
        <v>2567</v>
      </c>
      <c r="C122" s="537"/>
      <c r="D122" s="538" t="s">
        <v>2566</v>
      </c>
      <c r="E122" s="537"/>
      <c r="F122" s="537"/>
      <c r="G122" s="537" t="s">
        <v>2606</v>
      </c>
    </row>
    <row r="123" spans="2:7" x14ac:dyDescent="0.2">
      <c r="B123" s="537" t="s">
        <v>2608</v>
      </c>
      <c r="C123" s="537"/>
      <c r="D123" s="538" t="s">
        <v>2607</v>
      </c>
      <c r="E123" s="537"/>
      <c r="F123" s="537"/>
      <c r="G123" s="537" t="s">
        <v>2609</v>
      </c>
    </row>
    <row r="124" spans="2:7" x14ac:dyDescent="0.2">
      <c r="B124" s="537" t="s">
        <v>2612</v>
      </c>
      <c r="C124" s="537"/>
      <c r="D124" s="538" t="s">
        <v>2611</v>
      </c>
      <c r="E124" s="537"/>
      <c r="F124" s="537"/>
      <c r="G124" s="537" t="s">
        <v>2613</v>
      </c>
    </row>
    <row r="125" spans="2:7" x14ac:dyDescent="0.2">
      <c r="B125" s="537" t="s">
        <v>2616</v>
      </c>
      <c r="C125" s="537"/>
      <c r="D125" s="538" t="s">
        <v>2615</v>
      </c>
      <c r="E125" s="537"/>
      <c r="F125" s="537"/>
      <c r="G125" s="537" t="s">
        <v>2617</v>
      </c>
    </row>
    <row r="126" spans="2:7" x14ac:dyDescent="0.2">
      <c r="B126" s="537" t="s">
        <v>2616</v>
      </c>
      <c r="C126" s="537"/>
      <c r="D126" s="538" t="s">
        <v>2615</v>
      </c>
      <c r="E126" s="537"/>
      <c r="F126" s="537"/>
      <c r="G126" s="537" t="s">
        <v>2619</v>
      </c>
    </row>
    <row r="130" spans="1:7" x14ac:dyDescent="0.2">
      <c r="A130" s="8" t="s">
        <v>117</v>
      </c>
    </row>
    <row r="131" spans="1:7" x14ac:dyDescent="0.2">
      <c r="B131" s="537" t="s">
        <v>94</v>
      </c>
      <c r="C131" s="537"/>
      <c r="D131" s="537" t="s">
        <v>196</v>
      </c>
      <c r="E131" s="537"/>
      <c r="F131" s="537"/>
      <c r="G131" s="537" t="s">
        <v>30</v>
      </c>
    </row>
    <row r="132" spans="1:7" hidden="1" x14ac:dyDescent="0.2">
      <c r="B132" s="538" t="s">
        <v>68</v>
      </c>
      <c r="C132" s="537"/>
      <c r="D132" s="538" t="s">
        <v>195</v>
      </c>
      <c r="E132" s="537"/>
      <c r="F132" s="537"/>
      <c r="G132" s="537" t="s">
        <v>29</v>
      </c>
    </row>
    <row r="133" spans="1:7" x14ac:dyDescent="0.2">
      <c r="B133" s="538" t="s">
        <v>5655</v>
      </c>
      <c r="C133" s="537"/>
      <c r="D133" s="538" t="s">
        <v>5656</v>
      </c>
      <c r="E133" s="537"/>
      <c r="F133" s="537"/>
      <c r="G133" s="537" t="s">
        <v>5657</v>
      </c>
    </row>
    <row r="134" spans="1:7" x14ac:dyDescent="0.2">
      <c r="B134" s="538" t="s">
        <v>5658</v>
      </c>
      <c r="C134" s="537"/>
      <c r="D134" s="538" t="s">
        <v>5659</v>
      </c>
      <c r="E134" s="537"/>
      <c r="F134" s="537"/>
      <c r="G134" s="537" t="s">
        <v>5660</v>
      </c>
    </row>
    <row r="135" spans="1:7" x14ac:dyDescent="0.2">
      <c r="B135" s="538" t="s">
        <v>2629</v>
      </c>
      <c r="C135" s="537"/>
      <c r="D135" s="538" t="s">
        <v>2630</v>
      </c>
      <c r="E135" s="537"/>
      <c r="F135" s="537"/>
      <c r="G135" s="537" t="s">
        <v>2631</v>
      </c>
    </row>
    <row r="136" spans="1:7" x14ac:dyDescent="0.2">
      <c r="B136" s="538" t="s">
        <v>5661</v>
      </c>
      <c r="C136" s="537"/>
      <c r="D136" s="538" t="s">
        <v>5662</v>
      </c>
      <c r="E136" s="537"/>
      <c r="F136" s="537"/>
      <c r="G136" s="537" t="s">
        <v>5663</v>
      </c>
    </row>
    <row r="137" spans="1:7" x14ac:dyDescent="0.2">
      <c r="B137" s="538" t="s">
        <v>2632</v>
      </c>
      <c r="C137" s="537"/>
      <c r="D137" s="538" t="s">
        <v>2633</v>
      </c>
      <c r="E137" s="537"/>
      <c r="F137" s="537"/>
      <c r="G137" s="537" t="s">
        <v>2634</v>
      </c>
    </row>
    <row r="138" spans="1:7" x14ac:dyDescent="0.2">
      <c r="B138" s="538" t="s">
        <v>2638</v>
      </c>
      <c r="C138" s="537"/>
      <c r="D138" s="538" t="s">
        <v>2639</v>
      </c>
      <c r="E138" s="537"/>
      <c r="F138" s="537"/>
      <c r="G138" s="537" t="s">
        <v>2640</v>
      </c>
    </row>
    <row r="139" spans="1:7" x14ac:dyDescent="0.2">
      <c r="B139" s="538" t="s">
        <v>5664</v>
      </c>
      <c r="C139" s="537"/>
      <c r="D139" s="538" t="s">
        <v>5665</v>
      </c>
      <c r="E139" s="537"/>
      <c r="F139" s="537"/>
      <c r="G139" s="537" t="s">
        <v>5666</v>
      </c>
    </row>
    <row r="140" spans="1:7" x14ac:dyDescent="0.2">
      <c r="B140" s="538" t="s">
        <v>2641</v>
      </c>
      <c r="C140" s="537"/>
      <c r="D140" s="538" t="s">
        <v>2642</v>
      </c>
      <c r="E140" s="537"/>
      <c r="F140" s="537"/>
      <c r="G140" s="537" t="s">
        <v>2643</v>
      </c>
    </row>
    <row r="141" spans="1:7" x14ac:dyDescent="0.2">
      <c r="B141" s="538" t="s">
        <v>2644</v>
      </c>
      <c r="C141" s="537"/>
      <c r="D141" s="538" t="s">
        <v>2645</v>
      </c>
      <c r="E141" s="537"/>
      <c r="F141" s="537"/>
      <c r="G141" s="537" t="s">
        <v>2646</v>
      </c>
    </row>
    <row r="142" spans="1:7" x14ac:dyDescent="0.2">
      <c r="B142" s="538" t="s">
        <v>2647</v>
      </c>
      <c r="C142" s="537"/>
      <c r="D142" s="538" t="s">
        <v>2648</v>
      </c>
      <c r="E142" s="537"/>
      <c r="F142" s="537"/>
      <c r="G142" s="537" t="s">
        <v>2649</v>
      </c>
    </row>
    <row r="143" spans="1:7" x14ac:dyDescent="0.2">
      <c r="B143" s="538" t="s">
        <v>2650</v>
      </c>
      <c r="C143" s="537"/>
      <c r="D143" s="538" t="s">
        <v>2651</v>
      </c>
      <c r="E143" s="537"/>
      <c r="F143" s="537"/>
      <c r="G143" s="537" t="s">
        <v>2652</v>
      </c>
    </row>
    <row r="144" spans="1:7" x14ac:dyDescent="0.2">
      <c r="B144" s="538" t="s">
        <v>5667</v>
      </c>
      <c r="C144" s="537"/>
      <c r="D144" s="538" t="s">
        <v>5668</v>
      </c>
      <c r="E144" s="537"/>
      <c r="F144" s="537"/>
      <c r="G144" s="537" t="s">
        <v>5669</v>
      </c>
    </row>
    <row r="145" spans="2:7" x14ac:dyDescent="0.2">
      <c r="B145" s="538" t="s">
        <v>2653</v>
      </c>
      <c r="C145" s="537"/>
      <c r="D145" s="538" t="s">
        <v>2654</v>
      </c>
      <c r="E145" s="537"/>
      <c r="F145" s="537"/>
      <c r="G145" s="537" t="s">
        <v>2655</v>
      </c>
    </row>
    <row r="146" spans="2:7" x14ac:dyDescent="0.2">
      <c r="B146" s="538" t="s">
        <v>2656</v>
      </c>
      <c r="C146" s="537"/>
      <c r="D146" s="538" t="s">
        <v>2657</v>
      </c>
      <c r="E146" s="537"/>
      <c r="F146" s="537"/>
      <c r="G146" s="537" t="s">
        <v>2658</v>
      </c>
    </row>
    <row r="147" spans="2:7" x14ac:dyDescent="0.2">
      <c r="B147" s="538" t="s">
        <v>2667</v>
      </c>
      <c r="C147" s="537"/>
      <c r="D147" s="538" t="s">
        <v>2668</v>
      </c>
      <c r="E147" s="537"/>
      <c r="F147" s="537"/>
      <c r="G147" s="537" t="s">
        <v>2669</v>
      </c>
    </row>
    <row r="148" spans="2:7" x14ac:dyDescent="0.2">
      <c r="B148" s="538" t="s">
        <v>5670</v>
      </c>
      <c r="C148" s="537"/>
      <c r="D148" s="538" t="s">
        <v>5671</v>
      </c>
      <c r="E148" s="537"/>
      <c r="F148" s="537"/>
      <c r="G148" s="537" t="s">
        <v>5672</v>
      </c>
    </row>
    <row r="149" spans="2:7" x14ac:dyDescent="0.2">
      <c r="B149" s="538" t="s">
        <v>5673</v>
      </c>
      <c r="C149" s="537"/>
      <c r="D149" s="538" t="s">
        <v>5674</v>
      </c>
      <c r="E149" s="537"/>
      <c r="F149" s="537"/>
      <c r="G149" s="537" t="s">
        <v>5675</v>
      </c>
    </row>
    <row r="150" spans="2:7" x14ac:dyDescent="0.2">
      <c r="B150" s="538" t="s">
        <v>5676</v>
      </c>
      <c r="C150" s="537"/>
      <c r="D150" s="538" t="s">
        <v>5677</v>
      </c>
      <c r="E150" s="537"/>
      <c r="F150" s="537"/>
      <c r="G150" s="537" t="s">
        <v>5678</v>
      </c>
    </row>
    <row r="151" spans="2:7" x14ac:dyDescent="0.2">
      <c r="B151" s="538" t="s">
        <v>2336</v>
      </c>
      <c r="C151" s="537"/>
      <c r="D151" s="538" t="s">
        <v>2337</v>
      </c>
      <c r="E151" s="537"/>
      <c r="F151" s="537"/>
      <c r="G151" s="537" t="s">
        <v>2677</v>
      </c>
    </row>
    <row r="152" spans="2:7" x14ac:dyDescent="0.2">
      <c r="B152" s="538" t="s">
        <v>2358</v>
      </c>
      <c r="C152" s="537"/>
      <c r="D152" s="538" t="s">
        <v>2359</v>
      </c>
      <c r="E152" s="537"/>
      <c r="F152" s="537"/>
      <c r="G152" s="537" t="s">
        <v>2678</v>
      </c>
    </row>
    <row r="153" spans="2:7" x14ac:dyDescent="0.2">
      <c r="B153" s="538" t="s">
        <v>5679</v>
      </c>
      <c r="C153" s="537"/>
      <c r="D153" s="538" t="s">
        <v>5680</v>
      </c>
      <c r="E153" s="537"/>
      <c r="F153" s="537"/>
      <c r="G153" s="537" t="s">
        <v>5681</v>
      </c>
    </row>
    <row r="154" spans="2:7" x14ac:dyDescent="0.2">
      <c r="B154" s="538" t="s">
        <v>5682</v>
      </c>
      <c r="C154" s="537"/>
      <c r="D154" s="538" t="s">
        <v>5683</v>
      </c>
      <c r="E154" s="537"/>
      <c r="F154" s="537"/>
      <c r="G154" s="537" t="s">
        <v>5684</v>
      </c>
    </row>
    <row r="155" spans="2:7" x14ac:dyDescent="0.2">
      <c r="B155" s="538" t="s">
        <v>5685</v>
      </c>
      <c r="C155" s="537"/>
      <c r="D155" s="538" t="s">
        <v>5686</v>
      </c>
      <c r="E155" s="537"/>
      <c r="F155" s="537"/>
      <c r="G155" s="537" t="s">
        <v>5687</v>
      </c>
    </row>
    <row r="156" spans="2:7" x14ac:dyDescent="0.2">
      <c r="B156" s="538" t="s">
        <v>2362</v>
      </c>
      <c r="C156" s="537"/>
      <c r="D156" s="538" t="s">
        <v>2363</v>
      </c>
      <c r="E156" s="537"/>
      <c r="F156" s="537"/>
      <c r="G156" s="537" t="s">
        <v>2687</v>
      </c>
    </row>
    <row r="157" spans="2:7" x14ac:dyDescent="0.2">
      <c r="B157" s="538" t="s">
        <v>5688</v>
      </c>
      <c r="C157" s="537"/>
      <c r="D157" s="538" t="s">
        <v>5689</v>
      </c>
      <c r="E157" s="537"/>
      <c r="F157" s="537"/>
      <c r="G157" s="537" t="s">
        <v>5690</v>
      </c>
    </row>
    <row r="158" spans="2:7" x14ac:dyDescent="0.2">
      <c r="B158" s="538" t="s">
        <v>2377</v>
      </c>
      <c r="C158" s="537"/>
      <c r="D158" s="538" t="s">
        <v>2378</v>
      </c>
      <c r="E158" s="537"/>
      <c r="F158" s="537"/>
      <c r="G158" s="537" t="s">
        <v>2689</v>
      </c>
    </row>
    <row r="159" spans="2:7" x14ac:dyDescent="0.2">
      <c r="B159" s="538" t="s">
        <v>5691</v>
      </c>
      <c r="C159" s="537"/>
      <c r="D159" s="538" t="s">
        <v>5692</v>
      </c>
      <c r="E159" s="537"/>
      <c r="F159" s="537"/>
      <c r="G159" s="537" t="s">
        <v>5693</v>
      </c>
    </row>
    <row r="160" spans="2:7" x14ac:dyDescent="0.2">
      <c r="B160" s="538" t="s">
        <v>5694</v>
      </c>
      <c r="C160" s="537"/>
      <c r="D160" s="538" t="s">
        <v>5695</v>
      </c>
      <c r="E160" s="537"/>
      <c r="F160" s="537"/>
      <c r="G160" s="537" t="s">
        <v>5696</v>
      </c>
    </row>
    <row r="161" spans="2:7" x14ac:dyDescent="0.2">
      <c r="B161" s="538" t="s">
        <v>5697</v>
      </c>
      <c r="C161" s="537"/>
      <c r="D161" s="538" t="s">
        <v>5698</v>
      </c>
      <c r="E161" s="537"/>
      <c r="F161" s="537"/>
      <c r="G161" s="537" t="s">
        <v>5699</v>
      </c>
    </row>
    <row r="162" spans="2:7" x14ac:dyDescent="0.2">
      <c r="B162" s="538" t="s">
        <v>2620</v>
      </c>
      <c r="C162" s="537"/>
      <c r="D162" s="538" t="s">
        <v>2621</v>
      </c>
      <c r="E162" s="537"/>
      <c r="F162" s="537"/>
      <c r="G162" s="537" t="s">
        <v>2622</v>
      </c>
    </row>
    <row r="163" spans="2:7" x14ac:dyDescent="0.2">
      <c r="B163" s="538" t="s">
        <v>2623</v>
      </c>
      <c r="C163" s="537"/>
      <c r="D163" s="538" t="s">
        <v>2624</v>
      </c>
      <c r="E163" s="537"/>
      <c r="F163" s="537"/>
      <c r="G163" s="537" t="s">
        <v>2625</v>
      </c>
    </row>
    <row r="164" spans="2:7" x14ac:dyDescent="0.2">
      <c r="B164" s="538" t="s">
        <v>2626</v>
      </c>
      <c r="C164" s="537"/>
      <c r="D164" s="538" t="s">
        <v>2627</v>
      </c>
      <c r="E164" s="537"/>
      <c r="F164" s="537"/>
      <c r="G164" s="537" t="s">
        <v>2628</v>
      </c>
    </row>
    <row r="165" spans="2:7" x14ac:dyDescent="0.2">
      <c r="B165" s="538" t="s">
        <v>5700</v>
      </c>
      <c r="C165" s="537"/>
      <c r="D165" s="538" t="s">
        <v>5701</v>
      </c>
      <c r="E165" s="537"/>
      <c r="F165" s="537"/>
      <c r="G165" s="537" t="s">
        <v>5702</v>
      </c>
    </row>
    <row r="166" spans="2:7" x14ac:dyDescent="0.2">
      <c r="B166" s="538" t="s">
        <v>5703</v>
      </c>
      <c r="C166" s="537"/>
      <c r="D166" s="538" t="s">
        <v>5704</v>
      </c>
      <c r="E166" s="537"/>
      <c r="F166" s="537"/>
      <c r="G166" s="537" t="s">
        <v>5705</v>
      </c>
    </row>
    <row r="167" spans="2:7" x14ac:dyDescent="0.2">
      <c r="B167" s="538" t="s">
        <v>5706</v>
      </c>
      <c r="C167" s="537"/>
      <c r="D167" s="538" t="s">
        <v>5707</v>
      </c>
      <c r="E167" s="537"/>
      <c r="F167" s="537"/>
      <c r="G167" s="537" t="s">
        <v>5708</v>
      </c>
    </row>
    <row r="168" spans="2:7" x14ac:dyDescent="0.2">
      <c r="B168" s="538" t="s">
        <v>5709</v>
      </c>
      <c r="C168" s="537"/>
      <c r="D168" s="538" t="s">
        <v>5710</v>
      </c>
      <c r="E168" s="537"/>
      <c r="F168" s="537"/>
      <c r="G168" s="537" t="s">
        <v>5711</v>
      </c>
    </row>
    <row r="169" spans="2:7" x14ac:dyDescent="0.2">
      <c r="B169" s="538" t="s">
        <v>5712</v>
      </c>
      <c r="C169" s="537"/>
      <c r="D169" s="538" t="s">
        <v>5713</v>
      </c>
      <c r="E169" s="537"/>
      <c r="F169" s="537"/>
      <c r="G169" s="537" t="s">
        <v>5714</v>
      </c>
    </row>
    <row r="170" spans="2:7" x14ac:dyDescent="0.2">
      <c r="B170" s="538" t="s">
        <v>5715</v>
      </c>
      <c r="C170" s="537"/>
      <c r="D170" s="538" t="s">
        <v>5716</v>
      </c>
      <c r="E170" s="537"/>
      <c r="F170" s="537"/>
      <c r="G170" s="537" t="s">
        <v>5717</v>
      </c>
    </row>
    <row r="171" spans="2:7" x14ac:dyDescent="0.2">
      <c r="B171" s="538" t="s">
        <v>2727</v>
      </c>
      <c r="C171" s="537"/>
      <c r="D171" s="538" t="s">
        <v>2728</v>
      </c>
      <c r="E171" s="537"/>
      <c r="F171" s="537"/>
      <c r="G171" s="537" t="s">
        <v>2729</v>
      </c>
    </row>
    <row r="172" spans="2:7" x14ac:dyDescent="0.2">
      <c r="B172" s="538" t="s">
        <v>2264</v>
      </c>
      <c r="C172" s="537"/>
      <c r="D172" s="538" t="s">
        <v>2265</v>
      </c>
      <c r="E172" s="537"/>
      <c r="F172" s="537"/>
      <c r="G172" s="537" t="s">
        <v>2730</v>
      </c>
    </row>
    <row r="173" spans="2:7" x14ac:dyDescent="0.2">
      <c r="B173" s="538" t="s">
        <v>2270</v>
      </c>
      <c r="C173" s="537"/>
      <c r="D173" s="538" t="s">
        <v>2271</v>
      </c>
      <c r="E173" s="537"/>
      <c r="F173" s="537"/>
      <c r="G173" s="537" t="s">
        <v>2732</v>
      </c>
    </row>
    <row r="174" spans="2:7" x14ac:dyDescent="0.2">
      <c r="B174" s="538" t="s">
        <v>2733</v>
      </c>
      <c r="C174" s="537"/>
      <c r="D174" s="538" t="s">
        <v>2734</v>
      </c>
      <c r="E174" s="537"/>
      <c r="F174" s="537"/>
      <c r="G174" s="537" t="s">
        <v>2735</v>
      </c>
    </row>
    <row r="175" spans="2:7" x14ac:dyDescent="0.2">
      <c r="B175" s="538" t="s">
        <v>2736</v>
      </c>
      <c r="C175" s="537"/>
      <c r="D175" s="538" t="s">
        <v>2737</v>
      </c>
      <c r="E175" s="537"/>
      <c r="F175" s="537"/>
      <c r="G175" s="537" t="s">
        <v>2738</v>
      </c>
    </row>
    <row r="176" spans="2:7" x14ac:dyDescent="0.2">
      <c r="B176" s="538" t="s">
        <v>2748</v>
      </c>
      <c r="C176" s="537"/>
      <c r="D176" s="538" t="s">
        <v>2749</v>
      </c>
      <c r="E176" s="537"/>
      <c r="F176" s="537"/>
      <c r="G176" s="537" t="s">
        <v>2750</v>
      </c>
    </row>
    <row r="177" spans="2:7" x14ac:dyDescent="0.2">
      <c r="B177" s="538" t="s">
        <v>2690</v>
      </c>
      <c r="C177" s="537"/>
      <c r="D177" s="538" t="s">
        <v>2691</v>
      </c>
      <c r="E177" s="537"/>
      <c r="F177" s="537"/>
      <c r="G177" s="537" t="s">
        <v>2692</v>
      </c>
    </row>
    <row r="178" spans="2:7" x14ac:dyDescent="0.2">
      <c r="B178" s="538" t="s">
        <v>5718</v>
      </c>
      <c r="C178" s="537"/>
      <c r="D178" s="538" t="s">
        <v>5719</v>
      </c>
      <c r="E178" s="537"/>
      <c r="F178" s="537"/>
      <c r="G178" s="537" t="s">
        <v>5720</v>
      </c>
    </row>
    <row r="179" spans="2:7" x14ac:dyDescent="0.2">
      <c r="B179" s="538" t="s">
        <v>2754</v>
      </c>
      <c r="C179" s="537"/>
      <c r="D179" s="538" t="s">
        <v>2755</v>
      </c>
      <c r="E179" s="537"/>
      <c r="F179" s="537"/>
      <c r="G179" s="537" t="s">
        <v>2756</v>
      </c>
    </row>
    <row r="180" spans="2:7" x14ac:dyDescent="0.2">
      <c r="B180" s="538" t="s">
        <v>2757</v>
      </c>
      <c r="C180" s="537"/>
      <c r="D180" s="538" t="s">
        <v>2758</v>
      </c>
      <c r="E180" s="537"/>
      <c r="F180" s="537"/>
      <c r="G180" s="537" t="s">
        <v>2759</v>
      </c>
    </row>
    <row r="181" spans="2:7" x14ac:dyDescent="0.2">
      <c r="B181" s="538" t="s">
        <v>2760</v>
      </c>
      <c r="C181" s="537"/>
      <c r="D181" s="538" t="s">
        <v>2761</v>
      </c>
      <c r="E181" s="537"/>
      <c r="F181" s="537"/>
      <c r="G181" s="537" t="s">
        <v>2762</v>
      </c>
    </row>
    <row r="182" spans="2:7" x14ac:dyDescent="0.2">
      <c r="B182" s="538" t="s">
        <v>2763</v>
      </c>
      <c r="C182" s="537"/>
      <c r="D182" s="538" t="s">
        <v>2764</v>
      </c>
      <c r="E182" s="537"/>
      <c r="F182" s="537"/>
      <c r="G182" s="537" t="s">
        <v>2765</v>
      </c>
    </row>
    <row r="183" spans="2:7" x14ac:dyDescent="0.2">
      <c r="B183" s="538" t="s">
        <v>5721</v>
      </c>
      <c r="C183" s="537"/>
      <c r="D183" s="538" t="s">
        <v>5722</v>
      </c>
      <c r="E183" s="537"/>
      <c r="F183" s="537"/>
      <c r="G183" s="537" t="s">
        <v>5723</v>
      </c>
    </row>
    <row r="184" spans="2:7" x14ac:dyDescent="0.2">
      <c r="B184" s="538" t="s">
        <v>2775</v>
      </c>
      <c r="C184" s="537"/>
      <c r="D184" s="538" t="s">
        <v>2776</v>
      </c>
      <c r="E184" s="537"/>
      <c r="F184" s="537"/>
      <c r="G184" s="537" t="s">
        <v>2777</v>
      </c>
    </row>
    <row r="185" spans="2:7" x14ac:dyDescent="0.2">
      <c r="B185" s="538" t="s">
        <v>2778</v>
      </c>
      <c r="C185" s="537"/>
      <c r="D185" s="538" t="s">
        <v>2779</v>
      </c>
      <c r="E185" s="537"/>
      <c r="F185" s="537"/>
      <c r="G185" s="537" t="s">
        <v>2780</v>
      </c>
    </row>
    <row r="186" spans="2:7" x14ac:dyDescent="0.2">
      <c r="B186" s="538" t="s">
        <v>2781</v>
      </c>
      <c r="C186" s="537"/>
      <c r="D186" s="538" t="s">
        <v>2782</v>
      </c>
      <c r="E186" s="537"/>
      <c r="F186" s="537"/>
      <c r="G186" s="537" t="s">
        <v>2783</v>
      </c>
    </row>
    <row r="187" spans="2:7" x14ac:dyDescent="0.2">
      <c r="B187" s="538" t="s">
        <v>2693</v>
      </c>
      <c r="C187" s="537"/>
      <c r="D187" s="538" t="s">
        <v>2694</v>
      </c>
      <c r="E187" s="537"/>
      <c r="F187" s="537"/>
      <c r="G187" s="537" t="s">
        <v>2695</v>
      </c>
    </row>
    <row r="188" spans="2:7" x14ac:dyDescent="0.2">
      <c r="B188" s="538" t="s">
        <v>2696</v>
      </c>
      <c r="C188" s="537"/>
      <c r="D188" s="538" t="s">
        <v>2697</v>
      </c>
      <c r="E188" s="537"/>
      <c r="F188" s="537"/>
      <c r="G188" s="537" t="s">
        <v>2698</v>
      </c>
    </row>
    <row r="189" spans="2:7" x14ac:dyDescent="0.2">
      <c r="B189" s="538" t="s">
        <v>5724</v>
      </c>
      <c r="C189" s="537"/>
      <c r="D189" s="538" t="s">
        <v>5725</v>
      </c>
      <c r="E189" s="537"/>
      <c r="F189" s="537"/>
      <c r="G189" s="537" t="s">
        <v>5726</v>
      </c>
    </row>
    <row r="190" spans="2:7" x14ac:dyDescent="0.2">
      <c r="B190" s="538" t="s">
        <v>5727</v>
      </c>
      <c r="C190" s="537"/>
      <c r="D190" s="538" t="s">
        <v>5728</v>
      </c>
      <c r="E190" s="537"/>
      <c r="F190" s="537"/>
      <c r="G190" s="537" t="s">
        <v>5729</v>
      </c>
    </row>
    <row r="191" spans="2:7" x14ac:dyDescent="0.2">
      <c r="B191" s="538" t="s">
        <v>5730</v>
      </c>
      <c r="C191" s="537"/>
      <c r="D191" s="538" t="s">
        <v>5731</v>
      </c>
      <c r="E191" s="537"/>
      <c r="F191" s="537"/>
      <c r="G191" s="537" t="s">
        <v>5732</v>
      </c>
    </row>
    <row r="192" spans="2:7" x14ac:dyDescent="0.2">
      <c r="B192" s="538" t="s">
        <v>5733</v>
      </c>
      <c r="C192" s="537"/>
      <c r="D192" s="538" t="s">
        <v>5734</v>
      </c>
      <c r="E192" s="537"/>
      <c r="F192" s="537"/>
      <c r="G192" s="537" t="s">
        <v>5735</v>
      </c>
    </row>
    <row r="193" spans="2:7" x14ac:dyDescent="0.2">
      <c r="B193" s="538" t="s">
        <v>5736</v>
      </c>
      <c r="C193" s="537"/>
      <c r="D193" s="538" t="s">
        <v>5737</v>
      </c>
      <c r="E193" s="537"/>
      <c r="F193" s="537"/>
      <c r="G193" s="537" t="s">
        <v>5738</v>
      </c>
    </row>
    <row r="194" spans="2:7" x14ac:dyDescent="0.2">
      <c r="B194" s="538" t="s">
        <v>5739</v>
      </c>
      <c r="C194" s="537"/>
      <c r="D194" s="538" t="s">
        <v>5740</v>
      </c>
      <c r="E194" s="537"/>
      <c r="F194" s="537"/>
      <c r="G194" s="537" t="s">
        <v>5741</v>
      </c>
    </row>
    <row r="195" spans="2:7" x14ac:dyDescent="0.2">
      <c r="B195" s="538" t="s">
        <v>2784</v>
      </c>
      <c r="C195" s="537"/>
      <c r="D195" s="538" t="s">
        <v>2785</v>
      </c>
      <c r="E195" s="537"/>
      <c r="F195" s="537"/>
      <c r="G195" s="537" t="s">
        <v>2786</v>
      </c>
    </row>
    <row r="196" spans="2:7" x14ac:dyDescent="0.2">
      <c r="B196" s="538" t="s">
        <v>2798</v>
      </c>
      <c r="C196" s="537"/>
      <c r="D196" s="538" t="s">
        <v>2799</v>
      </c>
      <c r="E196" s="537"/>
      <c r="F196" s="537"/>
      <c r="G196" s="537" t="s">
        <v>2800</v>
      </c>
    </row>
    <row r="197" spans="2:7" x14ac:dyDescent="0.2">
      <c r="B197" s="538" t="s">
        <v>2787</v>
      </c>
      <c r="C197" s="537"/>
      <c r="D197" s="538" t="s">
        <v>2788</v>
      </c>
      <c r="E197" s="537"/>
      <c r="F197" s="537"/>
      <c r="G197" s="537" t="s">
        <v>2789</v>
      </c>
    </row>
    <row r="198" spans="2:7" x14ac:dyDescent="0.2">
      <c r="B198" s="538" t="s">
        <v>2635</v>
      </c>
      <c r="C198" s="537"/>
      <c r="D198" s="538" t="s">
        <v>2636</v>
      </c>
      <c r="E198" s="537"/>
      <c r="F198" s="537"/>
      <c r="G198" s="537" t="s">
        <v>2637</v>
      </c>
    </row>
    <row r="199" spans="2:7" x14ac:dyDescent="0.2">
      <c r="B199" s="538" t="s">
        <v>2659</v>
      </c>
      <c r="C199" s="537"/>
      <c r="D199" s="538" t="s">
        <v>2660</v>
      </c>
      <c r="E199" s="537"/>
      <c r="F199" s="537"/>
      <c r="G199" s="537" t="s">
        <v>2661</v>
      </c>
    </row>
    <row r="200" spans="2:7" x14ac:dyDescent="0.2">
      <c r="B200" s="538" t="s">
        <v>2386</v>
      </c>
      <c r="C200" s="537"/>
      <c r="D200" s="538" t="s">
        <v>2387</v>
      </c>
      <c r="E200" s="537"/>
      <c r="F200" s="537"/>
      <c r="G200" s="537" t="s">
        <v>2663</v>
      </c>
    </row>
    <row r="201" spans="2:7" x14ac:dyDescent="0.2">
      <c r="B201" s="538" t="s">
        <v>2664</v>
      </c>
      <c r="C201" s="537"/>
      <c r="D201" s="538" t="s">
        <v>2665</v>
      </c>
      <c r="E201" s="537"/>
      <c r="F201" s="537"/>
      <c r="G201" s="537" t="s">
        <v>2666</v>
      </c>
    </row>
    <row r="202" spans="2:7" x14ac:dyDescent="0.2">
      <c r="B202" s="538" t="s">
        <v>2396</v>
      </c>
      <c r="C202" s="537"/>
      <c r="D202" s="538" t="s">
        <v>2397</v>
      </c>
      <c r="E202" s="537"/>
      <c r="F202" s="537"/>
      <c r="G202" s="537" t="s">
        <v>2797</v>
      </c>
    </row>
    <row r="203" spans="2:7" x14ac:dyDescent="0.2">
      <c r="B203" s="538" t="s">
        <v>2679</v>
      </c>
      <c r="C203" s="537"/>
      <c r="D203" s="538" t="s">
        <v>2680</v>
      </c>
      <c r="E203" s="537"/>
      <c r="F203" s="537"/>
      <c r="G203" s="537" t="s">
        <v>2681</v>
      </c>
    </row>
    <row r="204" spans="2:7" x14ac:dyDescent="0.2">
      <c r="B204" s="538" t="s">
        <v>2682</v>
      </c>
      <c r="C204" s="537"/>
      <c r="D204" s="538" t="s">
        <v>2683</v>
      </c>
      <c r="E204" s="537"/>
      <c r="F204" s="537"/>
      <c r="G204" s="537" t="s">
        <v>2684</v>
      </c>
    </row>
    <row r="205" spans="2:7" x14ac:dyDescent="0.2">
      <c r="B205" s="538" t="s">
        <v>2715</v>
      </c>
      <c r="C205" s="537"/>
      <c r="D205" s="538" t="s">
        <v>2716</v>
      </c>
      <c r="E205" s="537"/>
      <c r="F205" s="537"/>
      <c r="G205" s="537" t="s">
        <v>2717</v>
      </c>
    </row>
    <row r="206" spans="2:7" x14ac:dyDescent="0.2">
      <c r="B206" s="538" t="s">
        <v>2718</v>
      </c>
      <c r="C206" s="537"/>
      <c r="D206" s="538" t="s">
        <v>2719</v>
      </c>
      <c r="E206" s="537"/>
      <c r="F206" s="537"/>
      <c r="G206" s="537" t="s">
        <v>2720</v>
      </c>
    </row>
    <row r="207" spans="2:7" x14ac:dyDescent="0.2">
      <c r="B207" s="538" t="s">
        <v>2699</v>
      </c>
      <c r="C207" s="537"/>
      <c r="D207" s="538" t="s">
        <v>2700</v>
      </c>
      <c r="E207" s="537"/>
      <c r="F207" s="537"/>
      <c r="G207" s="537" t="s">
        <v>2701</v>
      </c>
    </row>
    <row r="208" spans="2:7" x14ac:dyDescent="0.2">
      <c r="B208" s="538" t="s">
        <v>2402</v>
      </c>
      <c r="C208" s="537"/>
      <c r="D208" s="538" t="s">
        <v>2403</v>
      </c>
      <c r="E208" s="537"/>
      <c r="F208" s="537"/>
      <c r="G208" s="537" t="s">
        <v>2702</v>
      </c>
    </row>
    <row r="209" spans="2:7" x14ac:dyDescent="0.2">
      <c r="B209" s="538" t="s">
        <v>2703</v>
      </c>
      <c r="C209" s="537"/>
      <c r="D209" s="538" t="s">
        <v>2704</v>
      </c>
      <c r="E209" s="537"/>
      <c r="F209" s="537"/>
      <c r="G209" s="537" t="s">
        <v>2705</v>
      </c>
    </row>
    <row r="210" spans="2:7" x14ac:dyDescent="0.2">
      <c r="B210" s="538" t="s">
        <v>2739</v>
      </c>
      <c r="C210" s="537"/>
      <c r="D210" s="538" t="s">
        <v>2740</v>
      </c>
      <c r="E210" s="537"/>
      <c r="F210" s="537"/>
      <c r="G210" s="537" t="s">
        <v>2741</v>
      </c>
    </row>
    <row r="211" spans="2:7" x14ac:dyDescent="0.2">
      <c r="B211" s="538" t="s">
        <v>2742</v>
      </c>
      <c r="C211" s="537"/>
      <c r="D211" s="538" t="s">
        <v>2743</v>
      </c>
      <c r="E211" s="537"/>
      <c r="F211" s="537"/>
      <c r="G211" s="537" t="s">
        <v>2744</v>
      </c>
    </row>
    <row r="212" spans="2:7" x14ac:dyDescent="0.2">
      <c r="B212" s="538" t="s">
        <v>2745</v>
      </c>
      <c r="C212" s="537"/>
      <c r="D212" s="538" t="s">
        <v>2746</v>
      </c>
      <c r="E212" s="537"/>
      <c r="F212" s="537"/>
      <c r="G212" s="537" t="s">
        <v>2747</v>
      </c>
    </row>
    <row r="213" spans="2:7" x14ac:dyDescent="0.2">
      <c r="B213" s="538" t="s">
        <v>2769</v>
      </c>
      <c r="C213" s="537"/>
      <c r="D213" s="538" t="s">
        <v>2770</v>
      </c>
      <c r="E213" s="537"/>
      <c r="F213" s="537"/>
      <c r="G213" s="537" t="s">
        <v>2771</v>
      </c>
    </row>
    <row r="214" spans="2:7" x14ac:dyDescent="0.2">
      <c r="B214" s="538" t="s">
        <v>2772</v>
      </c>
      <c r="C214" s="537"/>
      <c r="D214" s="538" t="s">
        <v>2773</v>
      </c>
      <c r="E214" s="537"/>
      <c r="F214" s="537"/>
      <c r="G214" s="537" t="s">
        <v>2774</v>
      </c>
    </row>
    <row r="215" spans="2:7" x14ac:dyDescent="0.2">
      <c r="B215" s="538" t="s">
        <v>2766</v>
      </c>
      <c r="C215" s="537"/>
      <c r="D215" s="538" t="s">
        <v>2767</v>
      </c>
      <c r="E215" s="537"/>
      <c r="F215" s="537"/>
      <c r="G215" s="537" t="s">
        <v>2768</v>
      </c>
    </row>
    <row r="216" spans="2:7" x14ac:dyDescent="0.2">
      <c r="B216" s="538" t="s">
        <v>2751</v>
      </c>
      <c r="C216" s="537"/>
      <c r="D216" s="538" t="s">
        <v>2752</v>
      </c>
      <c r="E216" s="537"/>
      <c r="F216" s="537"/>
      <c r="G216" s="537" t="s">
        <v>2753</v>
      </c>
    </row>
    <row r="217" spans="2:7" x14ac:dyDescent="0.2">
      <c r="B217" s="538" t="s">
        <v>2670</v>
      </c>
      <c r="C217" s="537"/>
      <c r="D217" s="538" t="s">
        <v>2671</v>
      </c>
      <c r="E217" s="537"/>
      <c r="F217" s="537"/>
      <c r="G217" s="537" t="s">
        <v>2672</v>
      </c>
    </row>
    <row r="218" spans="2:7" x14ac:dyDescent="0.2">
      <c r="B218" s="538" t="s">
        <v>2410</v>
      </c>
      <c r="C218" s="537"/>
      <c r="D218" s="538" t="s">
        <v>2411</v>
      </c>
      <c r="E218" s="537"/>
      <c r="F218" s="537"/>
      <c r="G218" s="537" t="s">
        <v>2685</v>
      </c>
    </row>
    <row r="219" spans="2:7" x14ac:dyDescent="0.2">
      <c r="B219" s="538" t="s">
        <v>2801</v>
      </c>
      <c r="C219" s="537"/>
      <c r="D219" s="538" t="s">
        <v>2802</v>
      </c>
      <c r="E219" s="537"/>
      <c r="F219" s="537"/>
      <c r="G219" s="537" t="s">
        <v>2803</v>
      </c>
    </row>
    <row r="220" spans="2:7" x14ac:dyDescent="0.2">
      <c r="B220" s="538" t="s">
        <v>2804</v>
      </c>
      <c r="C220" s="537"/>
      <c r="D220" s="538" t="s">
        <v>2805</v>
      </c>
      <c r="E220" s="537"/>
      <c r="F220" s="537"/>
      <c r="G220" s="537" t="s">
        <v>2806</v>
      </c>
    </row>
    <row r="221" spans="2:7" x14ac:dyDescent="0.2">
      <c r="B221" s="538" t="s">
        <v>2790</v>
      </c>
      <c r="C221" s="537"/>
      <c r="D221" s="538" t="s">
        <v>2791</v>
      </c>
      <c r="E221" s="537"/>
      <c r="F221" s="537"/>
      <c r="G221" s="537" t="s">
        <v>2792</v>
      </c>
    </row>
    <row r="222" spans="2:7" x14ac:dyDescent="0.2">
      <c r="B222" s="538" t="s">
        <v>2793</v>
      </c>
      <c r="C222" s="537"/>
      <c r="D222" s="538" t="s">
        <v>2794</v>
      </c>
      <c r="E222" s="537"/>
      <c r="F222" s="537"/>
      <c r="G222" s="537" t="s">
        <v>2795</v>
      </c>
    </row>
    <row r="223" spans="2:7" x14ac:dyDescent="0.2">
      <c r="B223" s="538" t="s">
        <v>2673</v>
      </c>
      <c r="C223" s="537"/>
      <c r="D223" s="538" t="s">
        <v>2674</v>
      </c>
      <c r="E223" s="537"/>
      <c r="F223" s="537"/>
      <c r="G223" s="537" t="s">
        <v>2675</v>
      </c>
    </row>
    <row r="224" spans="2:7" x14ac:dyDescent="0.2">
      <c r="B224" s="538" t="s">
        <v>2721</v>
      </c>
      <c r="C224" s="537"/>
      <c r="D224" s="538" t="s">
        <v>2722</v>
      </c>
      <c r="E224" s="537"/>
      <c r="F224" s="537"/>
      <c r="G224" s="537" t="s">
        <v>2723</v>
      </c>
    </row>
    <row r="225" spans="1:7" x14ac:dyDescent="0.2">
      <c r="B225" s="538" t="s">
        <v>2724</v>
      </c>
      <c r="C225" s="537"/>
      <c r="D225" s="538" t="s">
        <v>2725</v>
      </c>
      <c r="E225" s="537"/>
      <c r="F225" s="537"/>
      <c r="G225" s="537" t="s">
        <v>2726</v>
      </c>
    </row>
    <row r="226" spans="1:7" x14ac:dyDescent="0.2">
      <c r="B226" s="538" t="s">
        <v>2706</v>
      </c>
      <c r="C226" s="537"/>
      <c r="D226" s="538" t="s">
        <v>2707</v>
      </c>
      <c r="E226" s="537"/>
      <c r="F226" s="537"/>
      <c r="G226" s="537" t="s">
        <v>2708</v>
      </c>
    </row>
    <row r="227" spans="1:7" x14ac:dyDescent="0.2">
      <c r="B227" s="538" t="s">
        <v>2709</v>
      </c>
      <c r="C227" s="537"/>
      <c r="D227" s="538" t="s">
        <v>2710</v>
      </c>
      <c r="E227" s="537"/>
      <c r="F227" s="537"/>
      <c r="G227" s="537" t="s">
        <v>2711</v>
      </c>
    </row>
    <row r="228" spans="1:7" x14ac:dyDescent="0.2">
      <c r="B228" s="538" t="s">
        <v>2712</v>
      </c>
      <c r="C228" s="537"/>
      <c r="D228" s="538" t="s">
        <v>2713</v>
      </c>
      <c r="E228" s="537"/>
      <c r="F228" s="537"/>
      <c r="G228" s="537" t="s">
        <v>2714</v>
      </c>
    </row>
    <row r="230" spans="1:7" hidden="1" x14ac:dyDescent="0.2"/>
    <row r="231" spans="1:7" hidden="1" x14ac:dyDescent="0.2"/>
    <row r="233" spans="1:7" x14ac:dyDescent="0.2">
      <c r="A233" s="8" t="s">
        <v>345</v>
      </c>
    </row>
    <row r="234" spans="1:7" x14ac:dyDescent="0.2">
      <c r="B234" s="537" t="s">
        <v>94</v>
      </c>
      <c r="C234" s="537"/>
      <c r="D234" s="537" t="s">
        <v>196</v>
      </c>
      <c r="E234" s="537"/>
      <c r="F234" s="537"/>
      <c r="G234" s="537" t="s">
        <v>30</v>
      </c>
    </row>
    <row r="235" spans="1:7" hidden="1" x14ac:dyDescent="0.2">
      <c r="B235" s="538" t="s">
        <v>68</v>
      </c>
      <c r="C235" s="537"/>
      <c r="D235" s="538" t="s">
        <v>195</v>
      </c>
      <c r="E235" s="537"/>
      <c r="F235" s="537"/>
      <c r="G235" s="537" t="s">
        <v>29</v>
      </c>
    </row>
    <row r="236" spans="1:7" x14ac:dyDescent="0.2">
      <c r="B236" s="538" t="s">
        <v>2807</v>
      </c>
      <c r="C236" s="537"/>
      <c r="D236" s="538" t="s">
        <v>2808</v>
      </c>
      <c r="E236" s="537"/>
      <c r="F236" s="537"/>
      <c r="G236" s="537" t="s">
        <v>2809</v>
      </c>
    </row>
    <row r="237" spans="1:7" x14ac:dyDescent="0.2">
      <c r="B237" s="538" t="s">
        <v>2831</v>
      </c>
      <c r="C237" s="537"/>
      <c r="D237" s="538" t="s">
        <v>2832</v>
      </c>
      <c r="E237" s="537"/>
      <c r="F237" s="537"/>
      <c r="G237" s="537" t="s">
        <v>2833</v>
      </c>
    </row>
    <row r="238" spans="1:7" x14ac:dyDescent="0.2">
      <c r="B238" s="538" t="s">
        <v>2834</v>
      </c>
      <c r="C238" s="537"/>
      <c r="D238" s="538" t="s">
        <v>2835</v>
      </c>
      <c r="E238" s="537"/>
      <c r="F238" s="537"/>
      <c r="G238" s="537" t="s">
        <v>2836</v>
      </c>
    </row>
    <row r="239" spans="1:7" x14ac:dyDescent="0.2">
      <c r="B239" s="538" t="s">
        <v>2837</v>
      </c>
      <c r="C239" s="537"/>
      <c r="D239" s="538" t="s">
        <v>2838</v>
      </c>
      <c r="E239" s="537"/>
      <c r="F239" s="537"/>
      <c r="G239" s="537" t="s">
        <v>2839</v>
      </c>
    </row>
    <row r="240" spans="1:7" x14ac:dyDescent="0.2">
      <c r="B240" s="538" t="s">
        <v>2840</v>
      </c>
      <c r="C240" s="537"/>
      <c r="D240" s="538" t="s">
        <v>2841</v>
      </c>
      <c r="E240" s="537"/>
      <c r="F240" s="537"/>
      <c r="G240" s="537" t="s">
        <v>2842</v>
      </c>
    </row>
    <row r="241" spans="2:7" x14ac:dyDescent="0.2">
      <c r="B241" s="538" t="s">
        <v>2810</v>
      </c>
      <c r="C241" s="537"/>
      <c r="D241" s="538" t="s">
        <v>2811</v>
      </c>
      <c r="E241" s="537"/>
      <c r="F241" s="537"/>
      <c r="G241" s="537" t="s">
        <v>2812</v>
      </c>
    </row>
    <row r="242" spans="2:7" x14ac:dyDescent="0.2">
      <c r="B242" s="538" t="s">
        <v>2813</v>
      </c>
      <c r="C242" s="537"/>
      <c r="D242" s="538" t="s">
        <v>2814</v>
      </c>
      <c r="E242" s="537"/>
      <c r="F242" s="537"/>
      <c r="G242" s="537" t="s">
        <v>2815</v>
      </c>
    </row>
    <row r="243" spans="2:7" x14ac:dyDescent="0.2">
      <c r="B243" s="538" t="s">
        <v>2816</v>
      </c>
      <c r="C243" s="537"/>
      <c r="D243" s="538" t="s">
        <v>2817</v>
      </c>
      <c r="E243" s="537"/>
      <c r="F243" s="537"/>
      <c r="G243" s="537" t="s">
        <v>2818</v>
      </c>
    </row>
    <row r="244" spans="2:7" x14ac:dyDescent="0.2">
      <c r="B244" s="538" t="s">
        <v>5742</v>
      </c>
      <c r="C244" s="537"/>
      <c r="D244" s="538" t="s">
        <v>5743</v>
      </c>
      <c r="E244" s="537"/>
      <c r="F244" s="537"/>
      <c r="G244" s="537" t="s">
        <v>5744</v>
      </c>
    </row>
    <row r="245" spans="2:7" x14ac:dyDescent="0.2">
      <c r="B245" s="538" t="s">
        <v>5745</v>
      </c>
      <c r="C245" s="537"/>
      <c r="D245" s="538" t="s">
        <v>5746</v>
      </c>
      <c r="E245" s="537"/>
      <c r="F245" s="537"/>
      <c r="G245" s="537" t="s">
        <v>5747</v>
      </c>
    </row>
    <row r="246" spans="2:7" x14ac:dyDescent="0.2">
      <c r="B246" s="538" t="s">
        <v>5748</v>
      </c>
      <c r="C246" s="537"/>
      <c r="D246" s="538" t="s">
        <v>5749</v>
      </c>
      <c r="E246" s="537"/>
      <c r="F246" s="537"/>
      <c r="G246" s="537" t="s">
        <v>5750</v>
      </c>
    </row>
    <row r="247" spans="2:7" x14ac:dyDescent="0.2">
      <c r="B247" s="538" t="s">
        <v>5751</v>
      </c>
      <c r="C247" s="537"/>
      <c r="D247" s="538" t="s">
        <v>5752</v>
      </c>
      <c r="E247" s="537"/>
      <c r="F247" s="537"/>
      <c r="G247" s="537" t="s">
        <v>5753</v>
      </c>
    </row>
    <row r="248" spans="2:7" x14ac:dyDescent="0.2">
      <c r="B248" s="538" t="s">
        <v>5754</v>
      </c>
      <c r="C248" s="537"/>
      <c r="D248" s="538" t="s">
        <v>5755</v>
      </c>
      <c r="E248" s="537"/>
      <c r="F248" s="537"/>
      <c r="G248" s="537" t="s">
        <v>5756</v>
      </c>
    </row>
    <row r="249" spans="2:7" x14ac:dyDescent="0.2">
      <c r="B249" s="538" t="s">
        <v>5757</v>
      </c>
      <c r="C249" s="537"/>
      <c r="D249" s="538" t="s">
        <v>5758</v>
      </c>
      <c r="E249" s="537"/>
      <c r="F249" s="537"/>
      <c r="G249" s="537" t="s">
        <v>5759</v>
      </c>
    </row>
    <row r="250" spans="2:7" x14ac:dyDescent="0.2">
      <c r="B250" s="538" t="s">
        <v>2819</v>
      </c>
      <c r="C250" s="537"/>
      <c r="D250" s="538" t="s">
        <v>2820</v>
      </c>
      <c r="E250" s="537"/>
      <c r="F250" s="537"/>
      <c r="G250" s="537" t="s">
        <v>2821</v>
      </c>
    </row>
    <row r="251" spans="2:7" x14ac:dyDescent="0.2">
      <c r="B251" s="538" t="s">
        <v>2822</v>
      </c>
      <c r="C251" s="537"/>
      <c r="D251" s="538" t="s">
        <v>2823</v>
      </c>
      <c r="E251" s="537"/>
      <c r="F251" s="537"/>
      <c r="G251" s="537" t="s">
        <v>2824</v>
      </c>
    </row>
    <row r="252" spans="2:7" x14ac:dyDescent="0.2">
      <c r="B252" s="538" t="s">
        <v>5760</v>
      </c>
      <c r="C252" s="537"/>
      <c r="D252" s="538" t="s">
        <v>5761</v>
      </c>
      <c r="E252" s="537"/>
      <c r="F252" s="537"/>
      <c r="G252" s="537" t="s">
        <v>5762</v>
      </c>
    </row>
    <row r="253" spans="2:7" x14ac:dyDescent="0.2">
      <c r="B253" s="538" t="s">
        <v>2825</v>
      </c>
      <c r="C253" s="537"/>
      <c r="D253" s="538" t="s">
        <v>2826</v>
      </c>
      <c r="E253" s="537"/>
      <c r="F253" s="537"/>
      <c r="G253" s="537" t="s">
        <v>2827</v>
      </c>
    </row>
    <row r="254" spans="2:7" x14ac:dyDescent="0.2">
      <c r="B254" s="538" t="s">
        <v>5763</v>
      </c>
      <c r="C254" s="537"/>
      <c r="D254" s="538" t="s">
        <v>5764</v>
      </c>
      <c r="E254" s="537"/>
      <c r="F254" s="537"/>
      <c r="G254" s="537" t="s">
        <v>5765</v>
      </c>
    </row>
    <row r="255" spans="2:7" x14ac:dyDescent="0.2">
      <c r="B255" s="538" t="s">
        <v>2843</v>
      </c>
      <c r="C255" s="537"/>
      <c r="D255" s="538" t="s">
        <v>2844</v>
      </c>
      <c r="E255" s="537"/>
      <c r="F255" s="537"/>
      <c r="G255" s="537" t="s">
        <v>2845</v>
      </c>
    </row>
    <row r="256" spans="2:7" x14ac:dyDescent="0.2">
      <c r="B256" s="538" t="s">
        <v>2846</v>
      </c>
      <c r="C256" s="537"/>
      <c r="D256" s="538" t="s">
        <v>2847</v>
      </c>
      <c r="E256" s="537"/>
      <c r="F256" s="537"/>
      <c r="G256" s="537" t="s">
        <v>2848</v>
      </c>
    </row>
    <row r="257" spans="2:7" x14ac:dyDescent="0.2">
      <c r="B257" s="538" t="s">
        <v>2864</v>
      </c>
      <c r="C257" s="537"/>
      <c r="D257" s="538" t="s">
        <v>2865</v>
      </c>
      <c r="E257" s="537"/>
      <c r="F257" s="537"/>
      <c r="G257" s="537" t="s">
        <v>2866</v>
      </c>
    </row>
    <row r="258" spans="2:7" x14ac:dyDescent="0.2">
      <c r="B258" s="538" t="s">
        <v>2867</v>
      </c>
      <c r="C258" s="537"/>
      <c r="D258" s="538" t="s">
        <v>2868</v>
      </c>
      <c r="E258" s="537"/>
      <c r="F258" s="537"/>
      <c r="G258" s="537" t="s">
        <v>2869</v>
      </c>
    </row>
    <row r="259" spans="2:7" x14ac:dyDescent="0.2">
      <c r="B259" s="538" t="s">
        <v>2870</v>
      </c>
      <c r="C259" s="537"/>
      <c r="D259" s="538" t="s">
        <v>2871</v>
      </c>
      <c r="E259" s="537"/>
      <c r="F259" s="537"/>
      <c r="G259" s="537" t="s">
        <v>2872</v>
      </c>
    </row>
    <row r="260" spans="2:7" x14ac:dyDescent="0.2">
      <c r="B260" s="538" t="s">
        <v>2873</v>
      </c>
      <c r="C260" s="537"/>
      <c r="D260" s="538" t="s">
        <v>2874</v>
      </c>
      <c r="E260" s="537"/>
      <c r="F260" s="537"/>
      <c r="G260" s="537" t="s">
        <v>2875</v>
      </c>
    </row>
    <row r="261" spans="2:7" x14ac:dyDescent="0.2">
      <c r="B261" s="538" t="s">
        <v>2876</v>
      </c>
      <c r="C261" s="537"/>
      <c r="D261" s="538" t="s">
        <v>2877</v>
      </c>
      <c r="E261" s="537"/>
      <c r="F261" s="537"/>
      <c r="G261" s="537" t="s">
        <v>2878</v>
      </c>
    </row>
    <row r="262" spans="2:7" x14ac:dyDescent="0.2">
      <c r="B262" s="538" t="s">
        <v>2915</v>
      </c>
      <c r="C262" s="537"/>
      <c r="D262" s="538" t="s">
        <v>2916</v>
      </c>
      <c r="E262" s="537"/>
      <c r="F262" s="537"/>
      <c r="G262" s="537" t="s">
        <v>2917</v>
      </c>
    </row>
    <row r="263" spans="2:7" x14ac:dyDescent="0.2">
      <c r="B263" s="538" t="s">
        <v>2918</v>
      </c>
      <c r="C263" s="537"/>
      <c r="D263" s="538" t="s">
        <v>2919</v>
      </c>
      <c r="E263" s="537"/>
      <c r="F263" s="537"/>
      <c r="G263" s="537" t="s">
        <v>2920</v>
      </c>
    </row>
    <row r="264" spans="2:7" x14ac:dyDescent="0.2">
      <c r="B264" s="538" t="s">
        <v>2921</v>
      </c>
      <c r="C264" s="537"/>
      <c r="D264" s="538" t="s">
        <v>2922</v>
      </c>
      <c r="E264" s="537"/>
      <c r="F264" s="537"/>
      <c r="G264" s="537" t="s">
        <v>2923</v>
      </c>
    </row>
    <row r="265" spans="2:7" x14ac:dyDescent="0.2">
      <c r="B265" s="538" t="s">
        <v>2879</v>
      </c>
      <c r="C265" s="537"/>
      <c r="D265" s="538" t="s">
        <v>2880</v>
      </c>
      <c r="E265" s="537"/>
      <c r="F265" s="537"/>
      <c r="G265" s="537" t="s">
        <v>2881</v>
      </c>
    </row>
    <row r="266" spans="2:7" x14ac:dyDescent="0.2">
      <c r="B266" s="538" t="s">
        <v>2882</v>
      </c>
      <c r="C266" s="537"/>
      <c r="D266" s="538" t="s">
        <v>2883</v>
      </c>
      <c r="E266" s="537"/>
      <c r="F266" s="537"/>
      <c r="G266" s="537" t="s">
        <v>2884</v>
      </c>
    </row>
    <row r="267" spans="2:7" x14ac:dyDescent="0.2">
      <c r="B267" s="538" t="s">
        <v>2885</v>
      </c>
      <c r="C267" s="537"/>
      <c r="D267" s="538" t="s">
        <v>2886</v>
      </c>
      <c r="E267" s="537"/>
      <c r="F267" s="537"/>
      <c r="G267" s="537" t="s">
        <v>2887</v>
      </c>
    </row>
    <row r="268" spans="2:7" x14ac:dyDescent="0.2">
      <c r="B268" s="538" t="s">
        <v>2900</v>
      </c>
      <c r="C268" s="537"/>
      <c r="D268" s="538" t="s">
        <v>2901</v>
      </c>
      <c r="E268" s="537"/>
      <c r="F268" s="537"/>
      <c r="G268" s="537" t="s">
        <v>2902</v>
      </c>
    </row>
    <row r="269" spans="2:7" x14ac:dyDescent="0.2">
      <c r="B269" s="538" t="s">
        <v>2924</v>
      </c>
      <c r="C269" s="537"/>
      <c r="D269" s="538" t="s">
        <v>2925</v>
      </c>
      <c r="E269" s="537"/>
      <c r="F269" s="537"/>
      <c r="G269" s="537" t="s">
        <v>2926</v>
      </c>
    </row>
    <row r="270" spans="2:7" x14ac:dyDescent="0.2">
      <c r="B270" s="538" t="s">
        <v>5766</v>
      </c>
      <c r="C270" s="537"/>
      <c r="D270" s="538" t="s">
        <v>5767</v>
      </c>
      <c r="E270" s="537"/>
      <c r="F270" s="537"/>
      <c r="G270" s="537" t="s">
        <v>5768</v>
      </c>
    </row>
    <row r="271" spans="2:7" x14ac:dyDescent="0.2">
      <c r="B271" s="538" t="s">
        <v>2927</v>
      </c>
      <c r="C271" s="537"/>
      <c r="D271" s="538" t="s">
        <v>2928</v>
      </c>
      <c r="E271" s="537"/>
      <c r="F271" s="537"/>
      <c r="G271" s="537" t="s">
        <v>2929</v>
      </c>
    </row>
    <row r="272" spans="2:7" x14ac:dyDescent="0.2">
      <c r="B272" s="538" t="s">
        <v>2948</v>
      </c>
      <c r="C272" s="537"/>
      <c r="D272" s="538" t="s">
        <v>2949</v>
      </c>
      <c r="E272" s="537"/>
      <c r="F272" s="537"/>
      <c r="G272" s="537" t="s">
        <v>2950</v>
      </c>
    </row>
    <row r="273" spans="2:7" x14ac:dyDescent="0.2">
      <c r="B273" s="538" t="s">
        <v>2963</v>
      </c>
      <c r="C273" s="537"/>
      <c r="D273" s="538" t="s">
        <v>2964</v>
      </c>
      <c r="E273" s="537"/>
      <c r="F273" s="537"/>
      <c r="G273" s="537" t="s">
        <v>2965</v>
      </c>
    </row>
    <row r="274" spans="2:7" x14ac:dyDescent="0.2">
      <c r="B274" s="538" t="s">
        <v>2966</v>
      </c>
      <c r="C274" s="537"/>
      <c r="D274" s="538" t="s">
        <v>2967</v>
      </c>
      <c r="E274" s="537"/>
      <c r="F274" s="537"/>
      <c r="G274" s="537" t="s">
        <v>2968</v>
      </c>
    </row>
    <row r="275" spans="2:7" x14ac:dyDescent="0.2">
      <c r="B275" s="538" t="s">
        <v>5769</v>
      </c>
      <c r="C275" s="537"/>
      <c r="D275" s="538" t="s">
        <v>5770</v>
      </c>
      <c r="E275" s="537"/>
      <c r="F275" s="537"/>
      <c r="G275" s="537" t="s">
        <v>5771</v>
      </c>
    </row>
    <row r="276" spans="2:7" x14ac:dyDescent="0.2">
      <c r="B276" s="538" t="s">
        <v>5772</v>
      </c>
      <c r="C276" s="537"/>
      <c r="D276" s="538" t="s">
        <v>5773</v>
      </c>
      <c r="E276" s="537"/>
      <c r="F276" s="537"/>
      <c r="G276" s="537" t="s">
        <v>5774</v>
      </c>
    </row>
    <row r="277" spans="2:7" x14ac:dyDescent="0.2">
      <c r="B277" s="538" t="s">
        <v>2903</v>
      </c>
      <c r="C277" s="537"/>
      <c r="D277" s="538" t="s">
        <v>2904</v>
      </c>
      <c r="E277" s="537"/>
      <c r="F277" s="537"/>
      <c r="G277" s="537" t="s">
        <v>2905</v>
      </c>
    </row>
    <row r="278" spans="2:7" x14ac:dyDescent="0.2">
      <c r="B278" s="538" t="s">
        <v>2906</v>
      </c>
      <c r="C278" s="537"/>
      <c r="D278" s="538" t="s">
        <v>2907</v>
      </c>
      <c r="E278" s="537"/>
      <c r="F278" s="537"/>
      <c r="G278" s="537" t="s">
        <v>2908</v>
      </c>
    </row>
    <row r="279" spans="2:7" x14ac:dyDescent="0.2">
      <c r="B279" s="538" t="s">
        <v>2909</v>
      </c>
      <c r="C279" s="537"/>
      <c r="D279" s="538" t="s">
        <v>2910</v>
      </c>
      <c r="E279" s="537"/>
      <c r="F279" s="537"/>
      <c r="G279" s="537" t="s">
        <v>2911</v>
      </c>
    </row>
    <row r="280" spans="2:7" x14ac:dyDescent="0.2">
      <c r="B280" s="538" t="s">
        <v>2912</v>
      </c>
      <c r="C280" s="537"/>
      <c r="D280" s="538" t="s">
        <v>2913</v>
      </c>
      <c r="E280" s="537"/>
      <c r="F280" s="537"/>
      <c r="G280" s="537" t="s">
        <v>2914</v>
      </c>
    </row>
    <row r="281" spans="2:7" x14ac:dyDescent="0.2">
      <c r="B281" s="538" t="s">
        <v>2951</v>
      </c>
      <c r="C281" s="537"/>
      <c r="D281" s="538" t="s">
        <v>2952</v>
      </c>
      <c r="E281" s="537"/>
      <c r="F281" s="537"/>
      <c r="G281" s="537" t="s">
        <v>2953</v>
      </c>
    </row>
    <row r="282" spans="2:7" x14ac:dyDescent="0.2">
      <c r="B282" s="538" t="s">
        <v>2954</v>
      </c>
      <c r="C282" s="537"/>
      <c r="D282" s="538" t="s">
        <v>2955</v>
      </c>
      <c r="E282" s="537"/>
      <c r="F282" s="537"/>
      <c r="G282" s="537" t="s">
        <v>2956</v>
      </c>
    </row>
    <row r="283" spans="2:7" x14ac:dyDescent="0.2">
      <c r="B283" s="538" t="s">
        <v>2957</v>
      </c>
      <c r="C283" s="537"/>
      <c r="D283" s="538" t="s">
        <v>2958</v>
      </c>
      <c r="E283" s="537"/>
      <c r="F283" s="537"/>
      <c r="G283" s="537" t="s">
        <v>2959</v>
      </c>
    </row>
    <row r="284" spans="2:7" x14ac:dyDescent="0.2">
      <c r="B284" s="538" t="s">
        <v>2960</v>
      </c>
      <c r="C284" s="537"/>
      <c r="D284" s="538" t="s">
        <v>2961</v>
      </c>
      <c r="E284" s="537"/>
      <c r="F284" s="537"/>
      <c r="G284" s="537" t="s">
        <v>2962</v>
      </c>
    </row>
    <row r="285" spans="2:7" x14ac:dyDescent="0.2">
      <c r="B285" s="538" t="s">
        <v>2969</v>
      </c>
      <c r="C285" s="537"/>
      <c r="D285" s="538" t="s">
        <v>2970</v>
      </c>
      <c r="E285" s="537"/>
      <c r="F285" s="537"/>
      <c r="G285" s="537" t="s">
        <v>2971</v>
      </c>
    </row>
    <row r="286" spans="2:7" x14ac:dyDescent="0.2">
      <c r="B286" s="538" t="s">
        <v>2987</v>
      </c>
      <c r="C286" s="537"/>
      <c r="D286" s="538" t="s">
        <v>2988</v>
      </c>
      <c r="E286" s="537"/>
      <c r="F286" s="537"/>
      <c r="G286" s="537" t="s">
        <v>2989</v>
      </c>
    </row>
    <row r="287" spans="2:7" x14ac:dyDescent="0.2">
      <c r="B287" s="538" t="s">
        <v>2990</v>
      </c>
      <c r="C287" s="537"/>
      <c r="D287" s="538" t="s">
        <v>2991</v>
      </c>
      <c r="E287" s="537"/>
      <c r="F287" s="537"/>
      <c r="G287" s="537" t="s">
        <v>2992</v>
      </c>
    </row>
    <row r="288" spans="2:7" x14ac:dyDescent="0.2">
      <c r="B288" s="538" t="s">
        <v>2993</v>
      </c>
      <c r="C288" s="537"/>
      <c r="D288" s="538" t="s">
        <v>2994</v>
      </c>
      <c r="E288" s="537"/>
      <c r="F288" s="537"/>
      <c r="G288" s="537" t="s">
        <v>2995</v>
      </c>
    </row>
    <row r="289" spans="2:7" x14ac:dyDescent="0.2">
      <c r="B289" s="538" t="s">
        <v>2996</v>
      </c>
      <c r="C289" s="537"/>
      <c r="D289" s="538" t="s">
        <v>2997</v>
      </c>
      <c r="E289" s="537"/>
      <c r="F289" s="537"/>
      <c r="G289" s="537" t="s">
        <v>2998</v>
      </c>
    </row>
    <row r="290" spans="2:7" x14ac:dyDescent="0.2">
      <c r="B290" s="538" t="s">
        <v>3041</v>
      </c>
      <c r="C290" s="537"/>
      <c r="D290" s="538" t="s">
        <v>3042</v>
      </c>
      <c r="E290" s="537"/>
      <c r="F290" s="537"/>
      <c r="G290" s="537" t="s">
        <v>3043</v>
      </c>
    </row>
    <row r="291" spans="2:7" x14ac:dyDescent="0.2">
      <c r="B291" s="538" t="s">
        <v>3044</v>
      </c>
      <c r="C291" s="537"/>
      <c r="D291" s="538" t="s">
        <v>3045</v>
      </c>
      <c r="E291" s="537"/>
      <c r="F291" s="537"/>
      <c r="G291" s="537" t="s">
        <v>3046</v>
      </c>
    </row>
    <row r="292" spans="2:7" x14ac:dyDescent="0.2">
      <c r="B292" s="538" t="s">
        <v>2972</v>
      </c>
      <c r="C292" s="537"/>
      <c r="D292" s="538" t="s">
        <v>2973</v>
      </c>
      <c r="E292" s="537"/>
      <c r="F292" s="537"/>
      <c r="G292" s="537" t="s">
        <v>2974</v>
      </c>
    </row>
    <row r="293" spans="2:7" x14ac:dyDescent="0.2">
      <c r="B293" s="538" t="s">
        <v>2975</v>
      </c>
      <c r="C293" s="537"/>
      <c r="D293" s="538" t="s">
        <v>2976</v>
      </c>
      <c r="E293" s="537"/>
      <c r="F293" s="537"/>
      <c r="G293" s="537" t="s">
        <v>2977</v>
      </c>
    </row>
    <row r="294" spans="2:7" x14ac:dyDescent="0.2">
      <c r="B294" s="538" t="s">
        <v>2978</v>
      </c>
      <c r="C294" s="537"/>
      <c r="D294" s="538" t="s">
        <v>2979</v>
      </c>
      <c r="E294" s="537"/>
      <c r="F294" s="537"/>
      <c r="G294" s="537" t="s">
        <v>2980</v>
      </c>
    </row>
    <row r="295" spans="2:7" x14ac:dyDescent="0.2">
      <c r="B295" s="538" t="s">
        <v>2981</v>
      </c>
      <c r="C295" s="537"/>
      <c r="D295" s="538" t="s">
        <v>2982</v>
      </c>
      <c r="E295" s="537"/>
      <c r="F295" s="537"/>
      <c r="G295" s="537" t="s">
        <v>2983</v>
      </c>
    </row>
    <row r="296" spans="2:7" x14ac:dyDescent="0.2">
      <c r="B296" s="538" t="s">
        <v>2999</v>
      </c>
      <c r="C296" s="537"/>
      <c r="D296" s="538" t="s">
        <v>3000</v>
      </c>
      <c r="E296" s="537"/>
      <c r="F296" s="537"/>
      <c r="G296" s="537" t="s">
        <v>3001</v>
      </c>
    </row>
    <row r="297" spans="2:7" x14ac:dyDescent="0.2">
      <c r="B297" s="538" t="s">
        <v>3002</v>
      </c>
      <c r="C297" s="537"/>
      <c r="D297" s="538" t="s">
        <v>3003</v>
      </c>
      <c r="E297" s="537"/>
      <c r="F297" s="537"/>
      <c r="G297" s="537" t="s">
        <v>3004</v>
      </c>
    </row>
    <row r="298" spans="2:7" x14ac:dyDescent="0.2">
      <c r="B298" s="538" t="s">
        <v>3005</v>
      </c>
      <c r="C298" s="537"/>
      <c r="D298" s="538" t="s">
        <v>3006</v>
      </c>
      <c r="E298" s="537"/>
      <c r="F298" s="537"/>
      <c r="G298" s="537" t="s">
        <v>3007</v>
      </c>
    </row>
    <row r="299" spans="2:7" x14ac:dyDescent="0.2">
      <c r="B299" s="538" t="s">
        <v>3008</v>
      </c>
      <c r="C299" s="537"/>
      <c r="D299" s="538" t="s">
        <v>3009</v>
      </c>
      <c r="E299" s="537"/>
      <c r="F299" s="537"/>
      <c r="G299" s="537" t="s">
        <v>3010</v>
      </c>
    </row>
    <row r="300" spans="2:7" x14ac:dyDescent="0.2">
      <c r="B300" s="538" t="s">
        <v>3047</v>
      </c>
      <c r="C300" s="537"/>
      <c r="D300" s="538" t="s">
        <v>3048</v>
      </c>
      <c r="E300" s="537"/>
      <c r="F300" s="537"/>
      <c r="G300" s="537" t="s">
        <v>3049</v>
      </c>
    </row>
    <row r="301" spans="2:7" x14ac:dyDescent="0.2">
      <c r="B301" s="538" t="s">
        <v>3050</v>
      </c>
      <c r="C301" s="537"/>
      <c r="D301" s="538" t="s">
        <v>3051</v>
      </c>
      <c r="E301" s="537"/>
      <c r="F301" s="537"/>
      <c r="G301" s="537" t="s">
        <v>3052</v>
      </c>
    </row>
    <row r="302" spans="2:7" x14ac:dyDescent="0.2">
      <c r="B302" s="538" t="s">
        <v>3053</v>
      </c>
      <c r="C302" s="537"/>
      <c r="D302" s="538" t="s">
        <v>3054</v>
      </c>
      <c r="E302" s="537"/>
      <c r="F302" s="537"/>
      <c r="G302" s="537" t="s">
        <v>3055</v>
      </c>
    </row>
    <row r="303" spans="2:7" x14ac:dyDescent="0.2">
      <c r="B303" s="538" t="s">
        <v>3056</v>
      </c>
      <c r="C303" s="537"/>
      <c r="D303" s="538" t="s">
        <v>3057</v>
      </c>
      <c r="E303" s="537"/>
      <c r="F303" s="537"/>
      <c r="G303" s="537" t="s">
        <v>3058</v>
      </c>
    </row>
    <row r="304" spans="2:7" x14ac:dyDescent="0.2">
      <c r="B304" s="538" t="s">
        <v>3017</v>
      </c>
      <c r="C304" s="537"/>
      <c r="D304" s="538" t="s">
        <v>3018</v>
      </c>
      <c r="E304" s="537"/>
      <c r="F304" s="537"/>
      <c r="G304" s="537" t="s">
        <v>3019</v>
      </c>
    </row>
    <row r="305" spans="2:7" x14ac:dyDescent="0.2">
      <c r="B305" s="538" t="s">
        <v>3020</v>
      </c>
      <c r="C305" s="537"/>
      <c r="D305" s="538" t="s">
        <v>3021</v>
      </c>
      <c r="E305" s="537"/>
      <c r="F305" s="537"/>
      <c r="G305" s="537" t="s">
        <v>3022</v>
      </c>
    </row>
    <row r="306" spans="2:7" x14ac:dyDescent="0.2">
      <c r="B306" s="538" t="s">
        <v>3023</v>
      </c>
      <c r="C306" s="537"/>
      <c r="D306" s="538" t="s">
        <v>3024</v>
      </c>
      <c r="E306" s="537"/>
      <c r="F306" s="537"/>
      <c r="G306" s="537" t="s">
        <v>3025</v>
      </c>
    </row>
    <row r="307" spans="2:7" x14ac:dyDescent="0.2">
      <c r="B307" s="538" t="s">
        <v>3026</v>
      </c>
      <c r="C307" s="537"/>
      <c r="D307" s="538" t="s">
        <v>3027</v>
      </c>
      <c r="E307" s="537"/>
      <c r="F307" s="537"/>
      <c r="G307" s="537" t="s">
        <v>3028</v>
      </c>
    </row>
    <row r="308" spans="2:7" x14ac:dyDescent="0.2">
      <c r="B308" s="538" t="s">
        <v>5775</v>
      </c>
      <c r="C308" s="537"/>
      <c r="D308" s="538" t="s">
        <v>5776</v>
      </c>
      <c r="E308" s="537"/>
      <c r="F308" s="537"/>
      <c r="G308" s="537" t="s">
        <v>5777</v>
      </c>
    </row>
    <row r="309" spans="2:7" x14ac:dyDescent="0.2">
      <c r="B309" s="538" t="s">
        <v>3089</v>
      </c>
      <c r="C309" s="537"/>
      <c r="D309" s="538" t="s">
        <v>3090</v>
      </c>
      <c r="E309" s="537"/>
      <c r="F309" s="537"/>
      <c r="G309" s="537" t="s">
        <v>3091</v>
      </c>
    </row>
    <row r="310" spans="2:7" x14ac:dyDescent="0.2">
      <c r="B310" s="538" t="s">
        <v>3098</v>
      </c>
      <c r="C310" s="537"/>
      <c r="D310" s="538" t="s">
        <v>3099</v>
      </c>
      <c r="E310" s="537"/>
      <c r="F310" s="537"/>
      <c r="G310" s="537" t="s">
        <v>3100</v>
      </c>
    </row>
    <row r="311" spans="2:7" x14ac:dyDescent="0.2">
      <c r="B311" s="538" t="s">
        <v>3101</v>
      </c>
      <c r="C311" s="537"/>
      <c r="D311" s="538" t="s">
        <v>3102</v>
      </c>
      <c r="E311" s="537"/>
      <c r="F311" s="537"/>
      <c r="G311" s="537" t="s">
        <v>3103</v>
      </c>
    </row>
    <row r="312" spans="2:7" x14ac:dyDescent="0.2">
      <c r="B312" s="538" t="s">
        <v>3104</v>
      </c>
      <c r="C312" s="537"/>
      <c r="D312" s="538" t="s">
        <v>3105</v>
      </c>
      <c r="E312" s="537"/>
      <c r="F312" s="537"/>
      <c r="G312" s="537" t="s">
        <v>3106</v>
      </c>
    </row>
    <row r="313" spans="2:7" x14ac:dyDescent="0.2">
      <c r="B313" s="538" t="s">
        <v>3029</v>
      </c>
      <c r="C313" s="537"/>
      <c r="D313" s="538" t="s">
        <v>3030</v>
      </c>
      <c r="E313" s="537"/>
      <c r="F313" s="537"/>
      <c r="G313" s="537" t="s">
        <v>3031</v>
      </c>
    </row>
    <row r="314" spans="2:7" x14ac:dyDescent="0.2">
      <c r="B314" s="538" t="s">
        <v>3032</v>
      </c>
      <c r="C314" s="537"/>
      <c r="D314" s="538" t="s">
        <v>3033</v>
      </c>
      <c r="E314" s="537"/>
      <c r="F314" s="537"/>
      <c r="G314" s="537" t="s">
        <v>3034</v>
      </c>
    </row>
    <row r="315" spans="2:7" x14ac:dyDescent="0.2">
      <c r="B315" s="538" t="s">
        <v>3059</v>
      </c>
      <c r="C315" s="537"/>
      <c r="D315" s="538" t="s">
        <v>3060</v>
      </c>
      <c r="E315" s="537"/>
      <c r="F315" s="537"/>
      <c r="G315" s="537" t="s">
        <v>3061</v>
      </c>
    </row>
    <row r="316" spans="2:7" x14ac:dyDescent="0.2">
      <c r="B316" s="538" t="s">
        <v>3062</v>
      </c>
      <c r="C316" s="537"/>
      <c r="D316" s="538" t="s">
        <v>3063</v>
      </c>
      <c r="E316" s="537"/>
      <c r="F316" s="537"/>
      <c r="G316" s="537" t="s">
        <v>3064</v>
      </c>
    </row>
    <row r="317" spans="2:7" x14ac:dyDescent="0.2">
      <c r="B317" s="538" t="s">
        <v>5778</v>
      </c>
      <c r="C317" s="537"/>
      <c r="D317" s="538" t="s">
        <v>5779</v>
      </c>
      <c r="E317" s="537"/>
      <c r="F317" s="537"/>
      <c r="G317" s="537" t="s">
        <v>5780</v>
      </c>
    </row>
    <row r="318" spans="2:7" x14ac:dyDescent="0.2">
      <c r="B318" s="538" t="s">
        <v>5781</v>
      </c>
      <c r="C318" s="537"/>
      <c r="D318" s="538" t="s">
        <v>5782</v>
      </c>
      <c r="E318" s="537"/>
      <c r="F318" s="537"/>
      <c r="G318" s="537" t="s">
        <v>5783</v>
      </c>
    </row>
    <row r="319" spans="2:7" x14ac:dyDescent="0.2">
      <c r="B319" s="538" t="s">
        <v>5784</v>
      </c>
      <c r="C319" s="537"/>
      <c r="D319" s="538" t="s">
        <v>5785</v>
      </c>
      <c r="E319" s="537"/>
      <c r="F319" s="537"/>
      <c r="G319" s="537" t="s">
        <v>5786</v>
      </c>
    </row>
    <row r="320" spans="2:7" x14ac:dyDescent="0.2">
      <c r="B320" s="538" t="s">
        <v>5787</v>
      </c>
      <c r="C320" s="537"/>
      <c r="D320" s="538" t="s">
        <v>5788</v>
      </c>
      <c r="E320" s="537"/>
      <c r="F320" s="537"/>
      <c r="G320" s="537" t="s">
        <v>5789</v>
      </c>
    </row>
    <row r="321" spans="2:7" x14ac:dyDescent="0.2">
      <c r="B321" s="538" t="s">
        <v>5790</v>
      </c>
      <c r="C321" s="537"/>
      <c r="D321" s="538" t="s">
        <v>5785</v>
      </c>
      <c r="E321" s="537"/>
      <c r="F321" s="537"/>
      <c r="G321" s="537" t="s">
        <v>5791</v>
      </c>
    </row>
    <row r="322" spans="2:7" x14ac:dyDescent="0.2">
      <c r="B322" s="538" t="s">
        <v>3122</v>
      </c>
      <c r="C322" s="537"/>
      <c r="D322" s="538" t="s">
        <v>3123</v>
      </c>
      <c r="E322" s="537"/>
      <c r="F322" s="537"/>
      <c r="G322" s="537" t="s">
        <v>3124</v>
      </c>
    </row>
    <row r="323" spans="2:7" x14ac:dyDescent="0.2">
      <c r="B323" s="538" t="s">
        <v>3125</v>
      </c>
      <c r="C323" s="537"/>
      <c r="D323" s="538" t="s">
        <v>3126</v>
      </c>
      <c r="E323" s="537"/>
      <c r="F323" s="537"/>
      <c r="G323" s="537" t="s">
        <v>3127</v>
      </c>
    </row>
    <row r="324" spans="2:7" x14ac:dyDescent="0.2">
      <c r="B324" s="538" t="s">
        <v>3128</v>
      </c>
      <c r="C324" s="537"/>
      <c r="D324" s="538" t="s">
        <v>3129</v>
      </c>
      <c r="E324" s="537"/>
      <c r="F324" s="537"/>
      <c r="G324" s="537" t="s">
        <v>3130</v>
      </c>
    </row>
    <row r="325" spans="2:7" x14ac:dyDescent="0.2">
      <c r="B325" s="538" t="s">
        <v>3071</v>
      </c>
      <c r="C325" s="537"/>
      <c r="D325" s="538" t="s">
        <v>3072</v>
      </c>
      <c r="E325" s="537"/>
      <c r="F325" s="537"/>
      <c r="G325" s="537" t="s">
        <v>3073</v>
      </c>
    </row>
    <row r="326" spans="2:7" x14ac:dyDescent="0.2">
      <c r="B326" s="538" t="s">
        <v>3074</v>
      </c>
      <c r="C326" s="537"/>
      <c r="D326" s="538" t="s">
        <v>3075</v>
      </c>
      <c r="E326" s="537"/>
      <c r="F326" s="537"/>
      <c r="G326" s="537" t="s">
        <v>3076</v>
      </c>
    </row>
    <row r="327" spans="2:7" x14ac:dyDescent="0.2">
      <c r="B327" s="538" t="s">
        <v>3131</v>
      </c>
      <c r="C327" s="537"/>
      <c r="D327" s="538" t="s">
        <v>3132</v>
      </c>
      <c r="E327" s="537"/>
      <c r="F327" s="537"/>
      <c r="G327" s="537" t="s">
        <v>3133</v>
      </c>
    </row>
    <row r="328" spans="2:7" x14ac:dyDescent="0.2">
      <c r="B328" s="538" t="s">
        <v>3134</v>
      </c>
      <c r="C328" s="537"/>
      <c r="D328" s="538" t="s">
        <v>3135</v>
      </c>
      <c r="E328" s="537"/>
      <c r="F328" s="537"/>
      <c r="G328" s="537" t="s">
        <v>3136</v>
      </c>
    </row>
    <row r="329" spans="2:7" x14ac:dyDescent="0.2">
      <c r="B329" s="538" t="s">
        <v>3137</v>
      </c>
      <c r="C329" s="537"/>
      <c r="D329" s="538" t="s">
        <v>3138</v>
      </c>
      <c r="E329" s="537"/>
      <c r="F329" s="537"/>
      <c r="G329" s="537" t="s">
        <v>3139</v>
      </c>
    </row>
    <row r="330" spans="2:7" x14ac:dyDescent="0.2">
      <c r="B330" s="538" t="s">
        <v>3140</v>
      </c>
      <c r="C330" s="537"/>
      <c r="D330" s="538" t="s">
        <v>3141</v>
      </c>
      <c r="E330" s="537"/>
      <c r="F330" s="537"/>
      <c r="G330" s="537" t="s">
        <v>3142</v>
      </c>
    </row>
    <row r="331" spans="2:7" x14ac:dyDescent="0.2">
      <c r="B331" s="538" t="s">
        <v>3077</v>
      </c>
      <c r="C331" s="537"/>
      <c r="D331" s="538" t="s">
        <v>3078</v>
      </c>
      <c r="E331" s="537"/>
      <c r="F331" s="537"/>
      <c r="G331" s="537" t="s">
        <v>3079</v>
      </c>
    </row>
    <row r="332" spans="2:7" x14ac:dyDescent="0.2">
      <c r="B332" s="538" t="s">
        <v>3080</v>
      </c>
      <c r="C332" s="537"/>
      <c r="D332" s="538" t="s">
        <v>3081</v>
      </c>
      <c r="E332" s="537"/>
      <c r="F332" s="537"/>
      <c r="G332" s="537" t="s">
        <v>3082</v>
      </c>
    </row>
    <row r="333" spans="2:7" x14ac:dyDescent="0.2">
      <c r="B333" s="538" t="s">
        <v>3092</v>
      </c>
      <c r="C333" s="537"/>
      <c r="D333" s="538" t="s">
        <v>3093</v>
      </c>
      <c r="E333" s="537"/>
      <c r="F333" s="537"/>
      <c r="G333" s="537" t="s">
        <v>3094</v>
      </c>
    </row>
    <row r="334" spans="2:7" x14ac:dyDescent="0.2">
      <c r="B334" s="538" t="s">
        <v>3095</v>
      </c>
      <c r="C334" s="537"/>
      <c r="D334" s="538" t="s">
        <v>3096</v>
      </c>
      <c r="E334" s="537"/>
      <c r="F334" s="537"/>
      <c r="G334" s="537" t="s">
        <v>3097</v>
      </c>
    </row>
    <row r="335" spans="2:7" x14ac:dyDescent="0.2">
      <c r="B335" s="538" t="s">
        <v>5792</v>
      </c>
      <c r="C335" s="537"/>
      <c r="D335" s="538" t="s">
        <v>5793</v>
      </c>
      <c r="E335" s="537"/>
      <c r="F335" s="537"/>
      <c r="G335" s="537" t="s">
        <v>5794</v>
      </c>
    </row>
    <row r="336" spans="2:7" x14ac:dyDescent="0.2">
      <c r="B336" s="538" t="s">
        <v>5795</v>
      </c>
      <c r="C336" s="537"/>
      <c r="D336" s="538" t="s">
        <v>5785</v>
      </c>
      <c r="E336" s="537"/>
      <c r="F336" s="537"/>
      <c r="G336" s="537" t="s">
        <v>5796</v>
      </c>
    </row>
    <row r="337" spans="2:7" x14ac:dyDescent="0.2">
      <c r="B337" s="538" t="s">
        <v>3113</v>
      </c>
      <c r="C337" s="537"/>
      <c r="D337" s="538" t="s">
        <v>3114</v>
      </c>
      <c r="E337" s="537"/>
      <c r="F337" s="537"/>
      <c r="G337" s="537" t="s">
        <v>3115</v>
      </c>
    </row>
    <row r="338" spans="2:7" x14ac:dyDescent="0.2">
      <c r="B338" s="538" t="s">
        <v>3116</v>
      </c>
      <c r="C338" s="537"/>
      <c r="D338" s="538" t="s">
        <v>3117</v>
      </c>
      <c r="E338" s="537"/>
      <c r="F338" s="537"/>
      <c r="G338" s="537" t="s">
        <v>3118</v>
      </c>
    </row>
    <row r="339" spans="2:7" x14ac:dyDescent="0.2">
      <c r="B339" s="538" t="s">
        <v>5797</v>
      </c>
      <c r="C339" s="537"/>
      <c r="D339" s="538" t="s">
        <v>5798</v>
      </c>
      <c r="E339" s="537"/>
      <c r="F339" s="537"/>
      <c r="G339" s="537" t="s">
        <v>5799</v>
      </c>
    </row>
    <row r="340" spans="2:7" x14ac:dyDescent="0.2">
      <c r="B340" s="538" t="s">
        <v>3143</v>
      </c>
      <c r="C340" s="537"/>
      <c r="D340" s="538" t="s">
        <v>3144</v>
      </c>
      <c r="E340" s="537"/>
      <c r="F340" s="537"/>
      <c r="G340" s="537" t="s">
        <v>3145</v>
      </c>
    </row>
    <row r="341" spans="2:7" x14ac:dyDescent="0.2">
      <c r="B341" s="538" t="s">
        <v>3146</v>
      </c>
      <c r="C341" s="537"/>
      <c r="D341" s="538" t="s">
        <v>3147</v>
      </c>
      <c r="E341" s="537"/>
      <c r="F341" s="537"/>
      <c r="G341" s="537" t="s">
        <v>3148</v>
      </c>
    </row>
    <row r="342" spans="2:7" x14ac:dyDescent="0.2">
      <c r="B342" s="538" t="s">
        <v>3149</v>
      </c>
      <c r="C342" s="537"/>
      <c r="D342" s="538" t="s">
        <v>3150</v>
      </c>
      <c r="E342" s="537"/>
      <c r="F342" s="537"/>
      <c r="G342" s="537" t="s">
        <v>3151</v>
      </c>
    </row>
    <row r="343" spans="2:7" x14ac:dyDescent="0.2">
      <c r="B343" s="538" t="s">
        <v>5800</v>
      </c>
      <c r="C343" s="537"/>
      <c r="D343" s="538" t="s">
        <v>5801</v>
      </c>
      <c r="E343" s="537"/>
      <c r="F343" s="537"/>
      <c r="G343" s="537" t="s">
        <v>5802</v>
      </c>
    </row>
    <row r="344" spans="2:7" x14ac:dyDescent="0.2">
      <c r="B344" s="538" t="s">
        <v>5803</v>
      </c>
      <c r="C344" s="537"/>
      <c r="D344" s="538" t="s">
        <v>5804</v>
      </c>
      <c r="E344" s="537"/>
      <c r="F344" s="537"/>
      <c r="G344" s="537" t="s">
        <v>5805</v>
      </c>
    </row>
    <row r="345" spans="2:7" x14ac:dyDescent="0.2">
      <c r="B345" s="538" t="s">
        <v>5806</v>
      </c>
      <c r="C345" s="537"/>
      <c r="D345" s="538" t="s">
        <v>5807</v>
      </c>
      <c r="E345" s="537"/>
      <c r="F345" s="537"/>
      <c r="G345" s="537" t="s">
        <v>5808</v>
      </c>
    </row>
    <row r="346" spans="2:7" x14ac:dyDescent="0.2">
      <c r="B346" s="538" t="s">
        <v>5809</v>
      </c>
      <c r="C346" s="537"/>
      <c r="D346" s="538" t="s">
        <v>5810</v>
      </c>
      <c r="E346" s="537"/>
      <c r="F346" s="537"/>
      <c r="G346" s="537" t="s">
        <v>5811</v>
      </c>
    </row>
    <row r="347" spans="2:7" x14ac:dyDescent="0.2">
      <c r="B347" s="538" t="s">
        <v>3152</v>
      </c>
      <c r="C347" s="537"/>
      <c r="D347" s="538" t="s">
        <v>3153</v>
      </c>
      <c r="E347" s="537"/>
      <c r="F347" s="537"/>
      <c r="G347" s="537" t="s">
        <v>3154</v>
      </c>
    </row>
    <row r="348" spans="2:7" x14ac:dyDescent="0.2">
      <c r="B348" s="538" t="s">
        <v>3158</v>
      </c>
      <c r="C348" s="537"/>
      <c r="D348" s="538" t="s">
        <v>3159</v>
      </c>
      <c r="E348" s="537"/>
      <c r="F348" s="537"/>
      <c r="G348" s="537" t="s">
        <v>3160</v>
      </c>
    </row>
    <row r="349" spans="2:7" x14ac:dyDescent="0.2">
      <c r="B349" s="538" t="s">
        <v>3161</v>
      </c>
      <c r="C349" s="537"/>
      <c r="D349" s="538" t="s">
        <v>3162</v>
      </c>
      <c r="E349" s="537"/>
      <c r="F349" s="537"/>
      <c r="G349" s="537" t="s">
        <v>3163</v>
      </c>
    </row>
    <row r="350" spans="2:7" x14ac:dyDescent="0.2">
      <c r="B350" s="538" t="s">
        <v>5812</v>
      </c>
      <c r="C350" s="537"/>
      <c r="D350" s="538" t="s">
        <v>5813</v>
      </c>
      <c r="E350" s="537"/>
      <c r="F350" s="537"/>
      <c r="G350" s="537" t="s">
        <v>5814</v>
      </c>
    </row>
    <row r="351" spans="2:7" x14ac:dyDescent="0.2">
      <c r="B351" s="538" t="s">
        <v>3164</v>
      </c>
      <c r="C351" s="537"/>
      <c r="D351" s="538" t="s">
        <v>3165</v>
      </c>
      <c r="E351" s="537"/>
      <c r="F351" s="537"/>
      <c r="G351" s="537" t="s">
        <v>3166</v>
      </c>
    </row>
    <row r="352" spans="2:7" x14ac:dyDescent="0.2">
      <c r="B352" s="538" t="s">
        <v>3167</v>
      </c>
      <c r="C352" s="537"/>
      <c r="D352" s="538" t="s">
        <v>2574</v>
      </c>
      <c r="E352" s="537"/>
      <c r="F352" s="537"/>
      <c r="G352" s="537" t="s">
        <v>3168</v>
      </c>
    </row>
    <row r="353" spans="2:7" x14ac:dyDescent="0.2">
      <c r="B353" s="538" t="s">
        <v>5815</v>
      </c>
      <c r="C353" s="537"/>
      <c r="D353" s="538" t="s">
        <v>5816</v>
      </c>
      <c r="E353" s="537"/>
      <c r="F353" s="537"/>
      <c r="G353" s="537" t="s">
        <v>5817</v>
      </c>
    </row>
    <row r="354" spans="2:7" x14ac:dyDescent="0.2">
      <c r="B354" s="538" t="s">
        <v>2828</v>
      </c>
      <c r="C354" s="537"/>
      <c r="D354" s="538" t="s">
        <v>2829</v>
      </c>
      <c r="E354" s="537"/>
      <c r="F354" s="537"/>
      <c r="G354" s="537" t="s">
        <v>2830</v>
      </c>
    </row>
    <row r="355" spans="2:7" x14ac:dyDescent="0.2">
      <c r="B355" s="538" t="s">
        <v>3235</v>
      </c>
      <c r="C355" s="537"/>
      <c r="D355" s="538" t="s">
        <v>3236</v>
      </c>
      <c r="E355" s="537"/>
      <c r="F355" s="537"/>
      <c r="G355" s="537" t="s">
        <v>3237</v>
      </c>
    </row>
    <row r="356" spans="2:7" x14ac:dyDescent="0.2">
      <c r="B356" s="538" t="s">
        <v>3238</v>
      </c>
      <c r="C356" s="537"/>
      <c r="D356" s="538" t="s">
        <v>3239</v>
      </c>
      <c r="E356" s="537"/>
      <c r="F356" s="537"/>
      <c r="G356" s="537" t="s">
        <v>3240</v>
      </c>
    </row>
    <row r="357" spans="2:7" x14ac:dyDescent="0.2">
      <c r="B357" s="538" t="s">
        <v>3241</v>
      </c>
      <c r="C357" s="537"/>
      <c r="D357" s="538" t="s">
        <v>3242</v>
      </c>
      <c r="E357" s="537"/>
      <c r="F357" s="537"/>
      <c r="G357" s="537" t="s">
        <v>3243</v>
      </c>
    </row>
    <row r="358" spans="2:7" x14ac:dyDescent="0.2">
      <c r="B358" s="538" t="s">
        <v>3244</v>
      </c>
      <c r="C358" s="537"/>
      <c r="D358" s="538" t="s">
        <v>3245</v>
      </c>
      <c r="E358" s="537"/>
      <c r="F358" s="537"/>
      <c r="G358" s="537" t="s">
        <v>3246</v>
      </c>
    </row>
    <row r="359" spans="2:7" x14ac:dyDescent="0.2">
      <c r="B359" s="538" t="s">
        <v>3247</v>
      </c>
      <c r="C359" s="537"/>
      <c r="D359" s="538" t="s">
        <v>3248</v>
      </c>
      <c r="E359" s="537"/>
      <c r="F359" s="537"/>
      <c r="G359" s="537" t="s">
        <v>3249</v>
      </c>
    </row>
    <row r="360" spans="2:7" x14ac:dyDescent="0.2">
      <c r="B360" s="538" t="s">
        <v>2849</v>
      </c>
      <c r="C360" s="537"/>
      <c r="D360" s="538" t="s">
        <v>2850</v>
      </c>
      <c r="E360" s="537"/>
      <c r="F360" s="537"/>
      <c r="G360" s="537" t="s">
        <v>2851</v>
      </c>
    </row>
    <row r="361" spans="2:7" x14ac:dyDescent="0.2">
      <c r="B361" s="538" t="s">
        <v>3202</v>
      </c>
      <c r="C361" s="537"/>
      <c r="D361" s="538" t="s">
        <v>3203</v>
      </c>
      <c r="E361" s="537"/>
      <c r="F361" s="537"/>
      <c r="G361" s="537" t="s">
        <v>3204</v>
      </c>
    </row>
    <row r="362" spans="2:7" x14ac:dyDescent="0.2">
      <c r="B362" s="538" t="s">
        <v>3205</v>
      </c>
      <c r="C362" s="537"/>
      <c r="D362" s="538" t="s">
        <v>3206</v>
      </c>
      <c r="E362" s="537"/>
      <c r="F362" s="537"/>
      <c r="G362" s="537" t="s">
        <v>3207</v>
      </c>
    </row>
    <row r="363" spans="2:7" x14ac:dyDescent="0.2">
      <c r="B363" s="538" t="s">
        <v>3208</v>
      </c>
      <c r="C363" s="537"/>
      <c r="D363" s="538" t="s">
        <v>3209</v>
      </c>
      <c r="E363" s="537"/>
      <c r="F363" s="537"/>
      <c r="G363" s="537" t="s">
        <v>3210</v>
      </c>
    </row>
    <row r="364" spans="2:7" x14ac:dyDescent="0.2">
      <c r="B364" s="538" t="s">
        <v>3211</v>
      </c>
      <c r="C364" s="537"/>
      <c r="D364" s="538" t="s">
        <v>3212</v>
      </c>
      <c r="E364" s="537"/>
      <c r="F364" s="537"/>
      <c r="G364" s="537" t="s">
        <v>3213</v>
      </c>
    </row>
    <row r="365" spans="2:7" x14ac:dyDescent="0.2">
      <c r="B365" s="538" t="s">
        <v>3214</v>
      </c>
      <c r="C365" s="537"/>
      <c r="D365" s="538" t="s">
        <v>3215</v>
      </c>
      <c r="E365" s="537"/>
      <c r="F365" s="537"/>
      <c r="G365" s="537" t="s">
        <v>3216</v>
      </c>
    </row>
    <row r="366" spans="2:7" x14ac:dyDescent="0.2">
      <c r="B366" s="538" t="s">
        <v>3217</v>
      </c>
      <c r="C366" s="537"/>
      <c r="D366" s="538" t="s">
        <v>3218</v>
      </c>
      <c r="E366" s="537"/>
      <c r="F366" s="537"/>
      <c r="G366" s="537" t="s">
        <v>3219</v>
      </c>
    </row>
    <row r="367" spans="2:7" x14ac:dyDescent="0.2">
      <c r="B367" s="538" t="s">
        <v>3220</v>
      </c>
      <c r="C367" s="537"/>
      <c r="D367" s="538" t="s">
        <v>3221</v>
      </c>
      <c r="E367" s="537"/>
      <c r="F367" s="537"/>
      <c r="G367" s="537" t="s">
        <v>3222</v>
      </c>
    </row>
    <row r="368" spans="2:7" x14ac:dyDescent="0.2">
      <c r="B368" s="538" t="s">
        <v>3223</v>
      </c>
      <c r="C368" s="537"/>
      <c r="D368" s="538" t="s">
        <v>3224</v>
      </c>
      <c r="E368" s="537"/>
      <c r="F368" s="537"/>
      <c r="G368" s="537" t="s">
        <v>3225</v>
      </c>
    </row>
    <row r="369" spans="2:7" x14ac:dyDescent="0.2">
      <c r="B369" s="538" t="s">
        <v>2930</v>
      </c>
      <c r="C369" s="537"/>
      <c r="D369" s="538" t="s">
        <v>2931</v>
      </c>
      <c r="E369" s="537"/>
      <c r="F369" s="537"/>
      <c r="G369" s="537" t="s">
        <v>2932</v>
      </c>
    </row>
    <row r="370" spans="2:7" x14ac:dyDescent="0.2">
      <c r="B370" s="538" t="s">
        <v>2933</v>
      </c>
      <c r="C370" s="537"/>
      <c r="D370" s="538" t="s">
        <v>2934</v>
      </c>
      <c r="E370" s="537"/>
      <c r="F370" s="537"/>
      <c r="G370" s="537" t="s">
        <v>2935</v>
      </c>
    </row>
    <row r="371" spans="2:7" x14ac:dyDescent="0.2">
      <c r="B371" s="538" t="s">
        <v>2852</v>
      </c>
      <c r="C371" s="537"/>
      <c r="D371" s="538" t="s">
        <v>2853</v>
      </c>
      <c r="E371" s="537"/>
      <c r="F371" s="537"/>
      <c r="G371" s="537" t="s">
        <v>2854</v>
      </c>
    </row>
    <row r="372" spans="2:7" x14ac:dyDescent="0.2">
      <c r="B372" s="538" t="s">
        <v>2855</v>
      </c>
      <c r="C372" s="537"/>
      <c r="D372" s="538" t="s">
        <v>2856</v>
      </c>
      <c r="E372" s="537"/>
      <c r="F372" s="537"/>
      <c r="G372" s="537" t="s">
        <v>2857</v>
      </c>
    </row>
    <row r="373" spans="2:7" x14ac:dyDescent="0.2">
      <c r="B373" s="538" t="s">
        <v>2858</v>
      </c>
      <c r="C373" s="537"/>
      <c r="D373" s="538" t="s">
        <v>2859</v>
      </c>
      <c r="E373" s="537"/>
      <c r="F373" s="537"/>
      <c r="G373" s="537" t="s">
        <v>2860</v>
      </c>
    </row>
    <row r="374" spans="2:7" x14ac:dyDescent="0.2">
      <c r="B374" s="538" t="s">
        <v>2861</v>
      </c>
      <c r="C374" s="537"/>
      <c r="D374" s="538" t="s">
        <v>2862</v>
      </c>
      <c r="E374" s="537"/>
      <c r="F374" s="537"/>
      <c r="G374" s="537" t="s">
        <v>2863</v>
      </c>
    </row>
    <row r="375" spans="2:7" x14ac:dyDescent="0.2">
      <c r="B375" s="538" t="s">
        <v>2888</v>
      </c>
      <c r="C375" s="537"/>
      <c r="D375" s="538" t="s">
        <v>2889</v>
      </c>
      <c r="E375" s="537"/>
      <c r="F375" s="537"/>
      <c r="G375" s="537" t="s">
        <v>2890</v>
      </c>
    </row>
    <row r="376" spans="2:7" x14ac:dyDescent="0.2">
      <c r="B376" s="538" t="s">
        <v>2891</v>
      </c>
      <c r="C376" s="537"/>
      <c r="D376" s="538" t="s">
        <v>2892</v>
      </c>
      <c r="E376" s="537"/>
      <c r="F376" s="537"/>
      <c r="G376" s="537" t="s">
        <v>2893</v>
      </c>
    </row>
    <row r="377" spans="2:7" x14ac:dyDescent="0.2">
      <c r="B377" s="538" t="s">
        <v>2894</v>
      </c>
      <c r="C377" s="537"/>
      <c r="D377" s="538" t="s">
        <v>2895</v>
      </c>
      <c r="E377" s="537"/>
      <c r="F377" s="537"/>
      <c r="G377" s="537" t="s">
        <v>2896</v>
      </c>
    </row>
    <row r="378" spans="2:7" x14ac:dyDescent="0.2">
      <c r="B378" s="538" t="s">
        <v>2897</v>
      </c>
      <c r="C378" s="537"/>
      <c r="D378" s="538" t="s">
        <v>2898</v>
      </c>
      <c r="E378" s="537"/>
      <c r="F378" s="537"/>
      <c r="G378" s="537" t="s">
        <v>2899</v>
      </c>
    </row>
    <row r="379" spans="2:7" x14ac:dyDescent="0.2">
      <c r="B379" s="538" t="s">
        <v>3169</v>
      </c>
      <c r="C379" s="537"/>
      <c r="D379" s="538" t="s">
        <v>3170</v>
      </c>
      <c r="E379" s="537"/>
      <c r="F379" s="537"/>
      <c r="G379" s="537" t="s">
        <v>3171</v>
      </c>
    </row>
    <row r="380" spans="2:7" x14ac:dyDescent="0.2">
      <c r="B380" s="538" t="s">
        <v>3172</v>
      </c>
      <c r="C380" s="537"/>
      <c r="D380" s="538" t="s">
        <v>3173</v>
      </c>
      <c r="E380" s="537"/>
      <c r="F380" s="537"/>
      <c r="G380" s="537" t="s">
        <v>3174</v>
      </c>
    </row>
    <row r="381" spans="2:7" x14ac:dyDescent="0.2">
      <c r="B381" s="538" t="s">
        <v>3175</v>
      </c>
      <c r="C381" s="537"/>
      <c r="D381" s="538" t="s">
        <v>3176</v>
      </c>
      <c r="E381" s="537"/>
      <c r="F381" s="537"/>
      <c r="G381" s="537" t="s">
        <v>3177</v>
      </c>
    </row>
    <row r="382" spans="2:7" x14ac:dyDescent="0.2">
      <c r="B382" s="538" t="s">
        <v>3178</v>
      </c>
      <c r="C382" s="537"/>
      <c r="D382" s="538" t="s">
        <v>3179</v>
      </c>
      <c r="E382" s="537"/>
      <c r="F382" s="537"/>
      <c r="G382" s="537" t="s">
        <v>3180</v>
      </c>
    </row>
    <row r="383" spans="2:7" x14ac:dyDescent="0.2">
      <c r="B383" s="538" t="s">
        <v>3181</v>
      </c>
      <c r="C383" s="537"/>
      <c r="D383" s="538" t="s">
        <v>3182</v>
      </c>
      <c r="E383" s="537"/>
      <c r="F383" s="537"/>
      <c r="G383" s="537" t="s">
        <v>3183</v>
      </c>
    </row>
    <row r="384" spans="2:7" x14ac:dyDescent="0.2">
      <c r="B384" s="538" t="s">
        <v>3184</v>
      </c>
      <c r="C384" s="537"/>
      <c r="D384" s="538" t="s">
        <v>3185</v>
      </c>
      <c r="E384" s="537"/>
      <c r="F384" s="537"/>
      <c r="G384" s="537" t="s">
        <v>3186</v>
      </c>
    </row>
    <row r="385" spans="2:7" x14ac:dyDescent="0.2">
      <c r="B385" s="538" t="s">
        <v>2936</v>
      </c>
      <c r="C385" s="537"/>
      <c r="D385" s="538" t="s">
        <v>2937</v>
      </c>
      <c r="E385" s="537"/>
      <c r="F385" s="537"/>
      <c r="G385" s="537" t="s">
        <v>2938</v>
      </c>
    </row>
    <row r="386" spans="2:7" x14ac:dyDescent="0.2">
      <c r="B386" s="538" t="s">
        <v>2939</v>
      </c>
      <c r="C386" s="537"/>
      <c r="D386" s="538" t="s">
        <v>2940</v>
      </c>
      <c r="E386" s="537"/>
      <c r="F386" s="537"/>
      <c r="G386" s="537" t="s">
        <v>2941</v>
      </c>
    </row>
    <row r="387" spans="2:7" x14ac:dyDescent="0.2">
      <c r="B387" s="538" t="s">
        <v>2942</v>
      </c>
      <c r="C387" s="537"/>
      <c r="D387" s="538" t="s">
        <v>2943</v>
      </c>
      <c r="E387" s="537"/>
      <c r="F387" s="537"/>
      <c r="G387" s="537" t="s">
        <v>2944</v>
      </c>
    </row>
    <row r="388" spans="2:7" x14ac:dyDescent="0.2">
      <c r="B388" s="538" t="s">
        <v>2945</v>
      </c>
      <c r="C388" s="537"/>
      <c r="D388" s="538" t="s">
        <v>2946</v>
      </c>
      <c r="E388" s="537"/>
      <c r="F388" s="537"/>
      <c r="G388" s="537" t="s">
        <v>2947</v>
      </c>
    </row>
    <row r="389" spans="2:7" x14ac:dyDescent="0.2">
      <c r="B389" s="538" t="s">
        <v>3232</v>
      </c>
      <c r="C389" s="537"/>
      <c r="D389" s="538" t="s">
        <v>3233</v>
      </c>
      <c r="E389" s="537"/>
      <c r="F389" s="537"/>
      <c r="G389" s="537" t="s">
        <v>3234</v>
      </c>
    </row>
    <row r="390" spans="2:7" x14ac:dyDescent="0.2">
      <c r="B390" s="538" t="s">
        <v>2984</v>
      </c>
      <c r="C390" s="537"/>
      <c r="D390" s="538" t="s">
        <v>2985</v>
      </c>
      <c r="E390" s="537"/>
      <c r="F390" s="537"/>
      <c r="G390" s="537" t="s">
        <v>2986</v>
      </c>
    </row>
    <row r="391" spans="2:7" x14ac:dyDescent="0.2">
      <c r="B391" s="538" t="s">
        <v>3035</v>
      </c>
      <c r="C391" s="537"/>
      <c r="D391" s="538" t="s">
        <v>3036</v>
      </c>
      <c r="E391" s="537"/>
      <c r="F391" s="537"/>
      <c r="G391" s="537" t="s">
        <v>3037</v>
      </c>
    </row>
    <row r="392" spans="2:7" x14ac:dyDescent="0.2">
      <c r="B392" s="538" t="s">
        <v>3038</v>
      </c>
      <c r="C392" s="537"/>
      <c r="D392" s="538" t="s">
        <v>3039</v>
      </c>
      <c r="E392" s="537"/>
      <c r="F392" s="537"/>
      <c r="G392" s="537" t="s">
        <v>3040</v>
      </c>
    </row>
    <row r="393" spans="2:7" x14ac:dyDescent="0.2">
      <c r="B393" s="538" t="s">
        <v>3268</v>
      </c>
      <c r="C393" s="537"/>
      <c r="D393" s="538" t="s">
        <v>3269</v>
      </c>
      <c r="E393" s="537"/>
      <c r="F393" s="537"/>
      <c r="G393" s="537" t="s">
        <v>3270</v>
      </c>
    </row>
    <row r="394" spans="2:7" x14ac:dyDescent="0.2">
      <c r="B394" s="538" t="s">
        <v>3271</v>
      </c>
      <c r="C394" s="537"/>
      <c r="D394" s="538" t="s">
        <v>3272</v>
      </c>
      <c r="E394" s="537"/>
      <c r="F394" s="537"/>
      <c r="G394" s="537" t="s">
        <v>3273</v>
      </c>
    </row>
    <row r="395" spans="2:7" x14ac:dyDescent="0.2">
      <c r="B395" s="538" t="s">
        <v>3274</v>
      </c>
      <c r="C395" s="537"/>
      <c r="D395" s="538" t="s">
        <v>3275</v>
      </c>
      <c r="E395" s="537"/>
      <c r="F395" s="537"/>
      <c r="G395" s="537" t="s">
        <v>3276</v>
      </c>
    </row>
    <row r="396" spans="2:7" x14ac:dyDescent="0.2">
      <c r="B396" s="538" t="s">
        <v>3277</v>
      </c>
      <c r="C396" s="537"/>
      <c r="D396" s="538" t="s">
        <v>3278</v>
      </c>
      <c r="E396" s="537"/>
      <c r="F396" s="537"/>
      <c r="G396" s="537" t="s">
        <v>3279</v>
      </c>
    </row>
    <row r="397" spans="2:7" x14ac:dyDescent="0.2">
      <c r="B397" s="538" t="s">
        <v>3280</v>
      </c>
      <c r="C397" s="537"/>
      <c r="D397" s="538" t="s">
        <v>3281</v>
      </c>
      <c r="E397" s="537"/>
      <c r="F397" s="537"/>
      <c r="G397" s="537" t="s">
        <v>3282</v>
      </c>
    </row>
    <row r="398" spans="2:7" x14ac:dyDescent="0.2">
      <c r="B398" s="538" t="s">
        <v>3187</v>
      </c>
      <c r="C398" s="537"/>
      <c r="D398" s="538" t="s">
        <v>3188</v>
      </c>
      <c r="E398" s="537"/>
      <c r="F398" s="537"/>
      <c r="G398" s="537" t="s">
        <v>3189</v>
      </c>
    </row>
    <row r="399" spans="2:7" x14ac:dyDescent="0.2">
      <c r="B399" s="538" t="s">
        <v>3190</v>
      </c>
      <c r="C399" s="537"/>
      <c r="D399" s="538" t="s">
        <v>3191</v>
      </c>
      <c r="E399" s="537"/>
      <c r="F399" s="537"/>
      <c r="G399" s="537" t="s">
        <v>3192</v>
      </c>
    </row>
    <row r="400" spans="2:7" x14ac:dyDescent="0.2">
      <c r="B400" s="538" t="s">
        <v>3193</v>
      </c>
      <c r="C400" s="537"/>
      <c r="D400" s="538" t="s">
        <v>3194</v>
      </c>
      <c r="E400" s="537"/>
      <c r="F400" s="537"/>
      <c r="G400" s="537" t="s">
        <v>3195</v>
      </c>
    </row>
    <row r="401" spans="2:7" x14ac:dyDescent="0.2">
      <c r="B401" s="538" t="s">
        <v>3196</v>
      </c>
      <c r="C401" s="537"/>
      <c r="D401" s="538" t="s">
        <v>3197</v>
      </c>
      <c r="E401" s="537"/>
      <c r="F401" s="537"/>
      <c r="G401" s="537" t="s">
        <v>3198</v>
      </c>
    </row>
    <row r="402" spans="2:7" x14ac:dyDescent="0.2">
      <c r="B402" s="538" t="s">
        <v>3199</v>
      </c>
      <c r="C402" s="537"/>
      <c r="D402" s="538" t="s">
        <v>3200</v>
      </c>
      <c r="E402" s="537"/>
      <c r="F402" s="537"/>
      <c r="G402" s="537" t="s">
        <v>3201</v>
      </c>
    </row>
    <row r="403" spans="2:7" x14ac:dyDescent="0.2">
      <c r="B403" s="538" t="s">
        <v>3226</v>
      </c>
      <c r="C403" s="537"/>
      <c r="D403" s="538" t="s">
        <v>3227</v>
      </c>
      <c r="E403" s="537"/>
      <c r="F403" s="537"/>
      <c r="G403" s="537" t="s">
        <v>3228</v>
      </c>
    </row>
    <row r="404" spans="2:7" x14ac:dyDescent="0.2">
      <c r="B404" s="538" t="s">
        <v>3229</v>
      </c>
      <c r="C404" s="537"/>
      <c r="D404" s="538" t="s">
        <v>3230</v>
      </c>
      <c r="E404" s="537"/>
      <c r="F404" s="537"/>
      <c r="G404" s="537" t="s">
        <v>3231</v>
      </c>
    </row>
    <row r="405" spans="2:7" x14ac:dyDescent="0.2">
      <c r="B405" s="538" t="s">
        <v>3283</v>
      </c>
      <c r="C405" s="537"/>
      <c r="D405" s="538" t="s">
        <v>3284</v>
      </c>
      <c r="E405" s="537"/>
      <c r="F405" s="537"/>
      <c r="G405" s="537" t="s">
        <v>3285</v>
      </c>
    </row>
    <row r="406" spans="2:7" x14ac:dyDescent="0.2">
      <c r="B406" s="538" t="s">
        <v>3286</v>
      </c>
      <c r="C406" s="537"/>
      <c r="D406" s="538" t="s">
        <v>3287</v>
      </c>
      <c r="E406" s="537"/>
      <c r="F406" s="537"/>
      <c r="G406" s="537" t="s">
        <v>3288</v>
      </c>
    </row>
    <row r="407" spans="2:7" x14ac:dyDescent="0.2">
      <c r="B407" s="538" t="s">
        <v>3011</v>
      </c>
      <c r="C407" s="537"/>
      <c r="D407" s="538" t="s">
        <v>3012</v>
      </c>
      <c r="E407" s="537"/>
      <c r="F407" s="537"/>
      <c r="G407" s="537" t="s">
        <v>3013</v>
      </c>
    </row>
    <row r="408" spans="2:7" x14ac:dyDescent="0.2">
      <c r="B408" s="538" t="s">
        <v>3014</v>
      </c>
      <c r="C408" s="537"/>
      <c r="D408" s="538" t="s">
        <v>3015</v>
      </c>
      <c r="E408" s="537"/>
      <c r="F408" s="537"/>
      <c r="G408" s="537" t="s">
        <v>3016</v>
      </c>
    </row>
    <row r="409" spans="2:7" x14ac:dyDescent="0.2">
      <c r="B409" s="538" t="s">
        <v>3065</v>
      </c>
      <c r="C409" s="537"/>
      <c r="D409" s="538" t="s">
        <v>3066</v>
      </c>
      <c r="E409" s="537"/>
      <c r="F409" s="537"/>
      <c r="G409" s="537" t="s">
        <v>3067</v>
      </c>
    </row>
    <row r="410" spans="2:7" x14ac:dyDescent="0.2">
      <c r="B410" s="538" t="s">
        <v>3068</v>
      </c>
      <c r="C410" s="537"/>
      <c r="D410" s="538" t="s">
        <v>3069</v>
      </c>
      <c r="E410" s="537"/>
      <c r="F410" s="537"/>
      <c r="G410" s="537" t="s">
        <v>3070</v>
      </c>
    </row>
    <row r="411" spans="2:7" x14ac:dyDescent="0.2">
      <c r="B411" s="538" t="s">
        <v>3107</v>
      </c>
      <c r="C411" s="537"/>
      <c r="D411" s="538" t="s">
        <v>3108</v>
      </c>
      <c r="E411" s="537"/>
      <c r="F411" s="537"/>
      <c r="G411" s="537" t="s">
        <v>3109</v>
      </c>
    </row>
    <row r="412" spans="2:7" x14ac:dyDescent="0.2">
      <c r="B412" s="538" t="s">
        <v>3110</v>
      </c>
      <c r="C412" s="537"/>
      <c r="D412" s="538" t="s">
        <v>3111</v>
      </c>
      <c r="E412" s="537"/>
      <c r="F412" s="537"/>
      <c r="G412" s="537" t="s">
        <v>3112</v>
      </c>
    </row>
    <row r="413" spans="2:7" x14ac:dyDescent="0.2">
      <c r="B413" s="538" t="s">
        <v>3155</v>
      </c>
      <c r="C413" s="537"/>
      <c r="D413" s="538" t="s">
        <v>3156</v>
      </c>
      <c r="E413" s="537"/>
      <c r="F413" s="537"/>
      <c r="G413" s="537" t="s">
        <v>3157</v>
      </c>
    </row>
    <row r="414" spans="2:7" x14ac:dyDescent="0.2">
      <c r="B414" s="538" t="s">
        <v>3083</v>
      </c>
      <c r="C414" s="537"/>
      <c r="D414" s="538" t="s">
        <v>3084</v>
      </c>
      <c r="E414" s="537"/>
      <c r="F414" s="537"/>
      <c r="G414" s="537" t="s">
        <v>3085</v>
      </c>
    </row>
    <row r="415" spans="2:7" x14ac:dyDescent="0.2">
      <c r="B415" s="538" t="s">
        <v>3086</v>
      </c>
      <c r="C415" s="537"/>
      <c r="D415" s="538" t="s">
        <v>3087</v>
      </c>
      <c r="E415" s="537"/>
      <c r="F415" s="537"/>
      <c r="G415" s="537" t="s">
        <v>3088</v>
      </c>
    </row>
    <row r="416" spans="2:7" x14ac:dyDescent="0.2">
      <c r="B416" s="538" t="s">
        <v>3119</v>
      </c>
      <c r="C416" s="537"/>
      <c r="D416" s="538" t="s">
        <v>3120</v>
      </c>
      <c r="E416" s="537"/>
      <c r="F416" s="537"/>
      <c r="G416" s="537" t="s">
        <v>3121</v>
      </c>
    </row>
    <row r="417" spans="2:7" x14ac:dyDescent="0.2">
      <c r="B417" s="538" t="s">
        <v>3289</v>
      </c>
      <c r="C417" s="537"/>
      <c r="D417" s="538" t="s">
        <v>3290</v>
      </c>
      <c r="E417" s="537"/>
      <c r="F417" s="537"/>
      <c r="G417" s="537" t="s">
        <v>3291</v>
      </c>
    </row>
    <row r="418" spans="2:7" x14ac:dyDescent="0.2">
      <c r="B418" s="538" t="s">
        <v>3250</v>
      </c>
      <c r="C418" s="537"/>
      <c r="D418" s="538" t="s">
        <v>3251</v>
      </c>
      <c r="E418" s="537"/>
      <c r="F418" s="537"/>
      <c r="G418" s="537" t="s">
        <v>3252</v>
      </c>
    </row>
    <row r="419" spans="2:7" x14ac:dyDescent="0.2">
      <c r="B419" s="538" t="s">
        <v>3253</v>
      </c>
      <c r="C419" s="537"/>
      <c r="D419" s="538" t="s">
        <v>3254</v>
      </c>
      <c r="E419" s="537"/>
      <c r="F419" s="537"/>
      <c r="G419" s="537" t="s">
        <v>3255</v>
      </c>
    </row>
    <row r="420" spans="2:7" x14ac:dyDescent="0.2">
      <c r="B420" s="538" t="s">
        <v>3256</v>
      </c>
      <c r="C420" s="537"/>
      <c r="D420" s="538" t="s">
        <v>3257</v>
      </c>
      <c r="E420" s="537"/>
      <c r="F420" s="537"/>
      <c r="G420" s="537" t="s">
        <v>3258</v>
      </c>
    </row>
    <row r="421" spans="2:7" x14ac:dyDescent="0.2">
      <c r="B421" s="538" t="s">
        <v>3259</v>
      </c>
      <c r="C421" s="537"/>
      <c r="D421" s="538" t="s">
        <v>3260</v>
      </c>
      <c r="E421" s="537"/>
      <c r="F421" s="537"/>
      <c r="G421" s="537" t="s">
        <v>3261</v>
      </c>
    </row>
    <row r="422" spans="2:7" x14ac:dyDescent="0.2">
      <c r="B422" s="538" t="s">
        <v>3262</v>
      </c>
      <c r="C422" s="537"/>
      <c r="D422" s="538" t="s">
        <v>3263</v>
      </c>
      <c r="E422" s="537"/>
      <c r="F422" s="537"/>
      <c r="G422" s="537" t="s">
        <v>3264</v>
      </c>
    </row>
    <row r="423" spans="2:7" x14ac:dyDescent="0.2">
      <c r="B423" s="538" t="s">
        <v>3265</v>
      </c>
      <c r="C423" s="537"/>
      <c r="D423" s="538" t="s">
        <v>3266</v>
      </c>
      <c r="E423" s="537"/>
      <c r="F423" s="537"/>
      <c r="G423" s="537" t="s">
        <v>3267</v>
      </c>
    </row>
    <row r="424" spans="2:7" x14ac:dyDescent="0.2">
      <c r="B424" s="538" t="s">
        <v>3292</v>
      </c>
      <c r="C424" s="537"/>
      <c r="D424" s="538" t="s">
        <v>3293</v>
      </c>
      <c r="E424" s="537"/>
      <c r="F424" s="537"/>
      <c r="G424" s="537" t="s">
        <v>3294</v>
      </c>
    </row>
    <row r="425" spans="2:7" x14ac:dyDescent="0.2">
      <c r="B425" s="538" t="s">
        <v>3295</v>
      </c>
      <c r="C425" s="537"/>
      <c r="D425" s="538" t="s">
        <v>3296</v>
      </c>
      <c r="E425" s="537"/>
      <c r="F425" s="537"/>
      <c r="G425" s="537" t="s">
        <v>3297</v>
      </c>
    </row>
  </sheetData>
  <dataValidations count="1">
    <dataValidation type="custom" allowBlank="1" showInputMessage="1" showErrorMessage="1" errorTitle="X-Author for Excel" error="Id and Lookup fields are not editable." promptTitle="X-Author for Excel" sqref="G6:G38 G44:G79 G84:G126 G132:G228 G235:G425" xr:uid="{00000000-0002-0000-0900-000000000000}">
      <formula1>""</formula1>
    </dataValidation>
  </dataValidation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G182"/>
  <sheetViews>
    <sheetView workbookViewId="0">
      <selection activeCell="D17" sqref="D17"/>
    </sheetView>
  </sheetViews>
  <sheetFormatPr defaultColWidth="8.875" defaultRowHeight="12.75" x14ac:dyDescent="0.2"/>
  <cols>
    <col min="1" max="1" width="18.875" style="1" customWidth="1"/>
    <col min="2" max="2" width="43.125" style="1" customWidth="1"/>
    <col min="3" max="3" width="8.875" style="1"/>
    <col min="4" max="4" width="40.375" style="1" customWidth="1"/>
    <col min="5" max="5" width="14.125" style="1" customWidth="1"/>
    <col min="6" max="6" width="14.375" style="1" customWidth="1"/>
    <col min="7" max="16384" width="8.875" style="1"/>
  </cols>
  <sheetData>
    <row r="1" spans="1:7" x14ac:dyDescent="0.2">
      <c r="A1" s="2" t="s">
        <v>64</v>
      </c>
    </row>
    <row r="2" spans="1:7" x14ac:dyDescent="0.2">
      <c r="A2" s="537" t="s">
        <v>66</v>
      </c>
      <c r="B2" s="537" t="s">
        <v>196</v>
      </c>
      <c r="C2" s="537">
        <v>0</v>
      </c>
      <c r="D2" s="537" t="s">
        <v>71</v>
      </c>
      <c r="E2" s="537" t="s">
        <v>202</v>
      </c>
      <c r="F2" s="537" t="s">
        <v>204</v>
      </c>
      <c r="G2" s="537" t="s">
        <v>30</v>
      </c>
    </row>
    <row r="3" spans="1:7" hidden="1" x14ac:dyDescent="0.2">
      <c r="A3" s="537" t="s">
        <v>65</v>
      </c>
      <c r="B3" s="538" t="s">
        <v>195</v>
      </c>
      <c r="C3" s="537">
        <f>IF(B3=B2,C2+1,0)</f>
        <v>0</v>
      </c>
      <c r="D3" s="537" t="str">
        <f>B3&amp;"-"&amp;C3</f>
        <v>[Name - FR]-0</v>
      </c>
      <c r="E3" s="538" t="s">
        <v>201</v>
      </c>
      <c r="F3" s="538" t="s">
        <v>203</v>
      </c>
      <c r="G3" s="537" t="s">
        <v>29</v>
      </c>
    </row>
    <row r="4" spans="1:7" s="11" customFormat="1" x14ac:dyDescent="0.2">
      <c r="A4" s="537" t="s">
        <v>2094</v>
      </c>
      <c r="B4" s="538" t="s">
        <v>2095</v>
      </c>
      <c r="C4" s="537">
        <f t="shared" ref="C4:C55" si="0">IF(B4=B3,C3+1,0)</f>
        <v>0</v>
      </c>
      <c r="D4" s="537" t="str">
        <f t="shared" ref="D4:D55" si="1">B4&amp;"-"&amp;C4</f>
        <v>HIV I-9a(M): Pourcentage d'hommes ayant des rapports sexuels avec des hommes vivant avec le VIH-0</v>
      </c>
      <c r="E4" s="538" t="s">
        <v>2096</v>
      </c>
      <c r="F4" s="538" t="s">
        <v>2097</v>
      </c>
      <c r="G4" s="537" t="s">
        <v>2098</v>
      </c>
    </row>
    <row r="5" spans="1:7" s="11" customFormat="1" x14ac:dyDescent="0.2">
      <c r="A5" s="537" t="s">
        <v>2094</v>
      </c>
      <c r="B5" s="538" t="s">
        <v>2095</v>
      </c>
      <c r="C5" s="537">
        <f t="shared" si="0"/>
        <v>1</v>
      </c>
      <c r="D5" s="537" t="str">
        <f t="shared" si="1"/>
        <v>HIV I-9a(M): Pourcentage d'hommes ayant des rapports sexuels avec des hommes vivant avec le VIH-1</v>
      </c>
      <c r="E5" s="538" t="s">
        <v>2096</v>
      </c>
      <c r="F5" s="538" t="s">
        <v>2099</v>
      </c>
      <c r="G5" s="537" t="s">
        <v>2100</v>
      </c>
    </row>
    <row r="6" spans="1:7" s="11" customFormat="1" x14ac:dyDescent="0.2">
      <c r="A6" s="537" t="s">
        <v>2101</v>
      </c>
      <c r="B6" s="538" t="s">
        <v>2102</v>
      </c>
      <c r="C6" s="537">
        <f t="shared" si="0"/>
        <v>0</v>
      </c>
      <c r="D6" s="537" t="str">
        <f t="shared" si="1"/>
        <v>HIV I-9b(M): Pourcentage de personnes transgenres vivant avec le VIH-0</v>
      </c>
      <c r="E6" s="538" t="s">
        <v>2096</v>
      </c>
      <c r="F6" s="538" t="s">
        <v>2097</v>
      </c>
      <c r="G6" s="537" t="s">
        <v>2103</v>
      </c>
    </row>
    <row r="7" spans="1:7" s="11" customFormat="1" x14ac:dyDescent="0.2">
      <c r="A7" s="537" t="s">
        <v>2101</v>
      </c>
      <c r="B7" s="538" t="s">
        <v>2102</v>
      </c>
      <c r="C7" s="537">
        <f t="shared" si="0"/>
        <v>1</v>
      </c>
      <c r="D7" s="537" t="str">
        <f t="shared" si="1"/>
        <v>HIV I-9b(M): Pourcentage de personnes transgenres vivant avec le VIH-1</v>
      </c>
      <c r="E7" s="538" t="s">
        <v>2096</v>
      </c>
      <c r="F7" s="538" t="s">
        <v>2099</v>
      </c>
      <c r="G7" s="537" t="s">
        <v>2104</v>
      </c>
    </row>
    <row r="8" spans="1:7" s="11" customFormat="1" x14ac:dyDescent="0.2">
      <c r="A8" s="537" t="s">
        <v>2105</v>
      </c>
      <c r="B8" s="538" t="s">
        <v>2106</v>
      </c>
      <c r="C8" s="537">
        <f t="shared" si="0"/>
        <v>0</v>
      </c>
      <c r="D8" s="537" t="str">
        <f t="shared" si="1"/>
        <v>HIV I-10(M): Pourcentage de professionnels du sexe vivant avec le VIH-0</v>
      </c>
      <c r="E8" s="538" t="s">
        <v>2096</v>
      </c>
      <c r="F8" s="538" t="s">
        <v>2097</v>
      </c>
      <c r="G8" s="537" t="s">
        <v>2107</v>
      </c>
    </row>
    <row r="9" spans="1:7" s="11" customFormat="1" x14ac:dyDescent="0.2">
      <c r="A9" s="537" t="s">
        <v>2105</v>
      </c>
      <c r="B9" s="538" t="s">
        <v>2106</v>
      </c>
      <c r="C9" s="537">
        <f t="shared" si="0"/>
        <v>1</v>
      </c>
      <c r="D9" s="537" t="str">
        <f t="shared" si="1"/>
        <v>HIV I-10(M): Pourcentage de professionnels du sexe vivant avec le VIH-1</v>
      </c>
      <c r="E9" s="538" t="s">
        <v>2096</v>
      </c>
      <c r="F9" s="538" t="s">
        <v>2099</v>
      </c>
      <c r="G9" s="537" t="s">
        <v>2108</v>
      </c>
    </row>
    <row r="10" spans="1:7" s="11" customFormat="1" x14ac:dyDescent="0.2">
      <c r="A10" s="537" t="s">
        <v>2109</v>
      </c>
      <c r="B10" s="538" t="s">
        <v>2110</v>
      </c>
      <c r="C10" s="537">
        <f t="shared" si="0"/>
        <v>0</v>
      </c>
      <c r="D10" s="537" t="str">
        <f t="shared" si="1"/>
        <v>HIV I-11(M): Pourcentage de consommateurs de drogues injectables vivant avec le VIH-0</v>
      </c>
      <c r="E10" s="538" t="s">
        <v>2096</v>
      </c>
      <c r="F10" s="538" t="s">
        <v>2097</v>
      </c>
      <c r="G10" s="537" t="s">
        <v>2111</v>
      </c>
    </row>
    <row r="11" spans="1:7" s="11" customFormat="1" x14ac:dyDescent="0.2">
      <c r="A11" s="537" t="s">
        <v>2109</v>
      </c>
      <c r="B11" s="538" t="s">
        <v>2110</v>
      </c>
      <c r="C11" s="537">
        <f t="shared" si="0"/>
        <v>1</v>
      </c>
      <c r="D11" s="537" t="str">
        <f t="shared" si="1"/>
        <v>HIV I-11(M): Pourcentage de consommateurs de drogues injectables vivant avec le VIH-1</v>
      </c>
      <c r="E11" s="538" t="s">
        <v>2096</v>
      </c>
      <c r="F11" s="538" t="s">
        <v>2099</v>
      </c>
      <c r="G11" s="537" t="s">
        <v>2112</v>
      </c>
    </row>
    <row r="12" spans="1:7" s="11" customFormat="1" x14ac:dyDescent="0.2">
      <c r="A12" s="537" t="s">
        <v>2113</v>
      </c>
      <c r="B12" s="538" t="s">
        <v>2114</v>
      </c>
      <c r="C12" s="537">
        <f t="shared" si="0"/>
        <v>0</v>
      </c>
      <c r="D12" s="537" t="str">
        <f t="shared" si="1"/>
        <v>Malaria I-4: Taux de positivité aux tests de paludisme-0</v>
      </c>
      <c r="E12" s="538" t="s">
        <v>2115</v>
      </c>
      <c r="F12" s="538" t="s">
        <v>2116</v>
      </c>
      <c r="G12" s="537" t="s">
        <v>2117</v>
      </c>
    </row>
    <row r="13" spans="1:7" s="11" customFormat="1" x14ac:dyDescent="0.2">
      <c r="A13" s="537" t="s">
        <v>2113</v>
      </c>
      <c r="B13" s="538" t="s">
        <v>2114</v>
      </c>
      <c r="C13" s="537">
        <f t="shared" si="0"/>
        <v>1</v>
      </c>
      <c r="D13" s="537" t="str">
        <f t="shared" si="1"/>
        <v>Malaria I-4: Taux de positivité aux tests de paludisme-1</v>
      </c>
      <c r="E13" s="538" t="s">
        <v>2118</v>
      </c>
      <c r="F13" s="538" t="s">
        <v>2119</v>
      </c>
      <c r="G13" s="537" t="s">
        <v>2120</v>
      </c>
    </row>
    <row r="14" spans="1:7" s="11" customFormat="1" x14ac:dyDescent="0.2">
      <c r="A14" s="537" t="s">
        <v>2113</v>
      </c>
      <c r="B14" s="538" t="s">
        <v>2114</v>
      </c>
      <c r="C14" s="537">
        <f t="shared" si="0"/>
        <v>2</v>
      </c>
      <c r="D14" s="537" t="str">
        <f t="shared" si="1"/>
        <v>Malaria I-4: Taux de positivité aux tests de paludisme-2</v>
      </c>
      <c r="E14" s="538" t="s">
        <v>2118</v>
      </c>
      <c r="F14" s="538" t="s">
        <v>2121</v>
      </c>
      <c r="G14" s="537" t="s">
        <v>2122</v>
      </c>
    </row>
    <row r="15" spans="1:7" s="11" customFormat="1" x14ac:dyDescent="0.2">
      <c r="A15" s="537" t="s">
        <v>2123</v>
      </c>
      <c r="B15" s="538" t="s">
        <v>2124</v>
      </c>
      <c r="C15" s="537">
        <f t="shared" si="0"/>
        <v>0</v>
      </c>
      <c r="D15" s="537" t="str">
        <f t="shared" si="1"/>
        <v>Malaria I-5: Prévalence parasitaire palustre : proportion d'enfants âgés de 6 à 59 mois présentant une infection palustre-0</v>
      </c>
      <c r="E15" s="538" t="s">
        <v>2125</v>
      </c>
      <c r="F15" s="538" t="s">
        <v>2126</v>
      </c>
      <c r="G15" s="537" t="s">
        <v>2127</v>
      </c>
    </row>
    <row r="16" spans="1:7" s="11" customFormat="1" x14ac:dyDescent="0.2">
      <c r="A16" s="537" t="s">
        <v>2123</v>
      </c>
      <c r="B16" s="538" t="s">
        <v>2124</v>
      </c>
      <c r="C16" s="537">
        <f t="shared" si="0"/>
        <v>1</v>
      </c>
      <c r="D16" s="537" t="str">
        <f t="shared" si="1"/>
        <v>Malaria I-5: Prévalence parasitaire palustre : proportion d'enfants âgés de 6 à 59 mois présentant une infection palustre-1</v>
      </c>
      <c r="E16" s="538" t="s">
        <v>2125</v>
      </c>
      <c r="F16" s="538" t="s">
        <v>2128</v>
      </c>
      <c r="G16" s="537" t="s">
        <v>2129</v>
      </c>
    </row>
    <row r="17" spans="1:7" s="11" customFormat="1" x14ac:dyDescent="0.2">
      <c r="A17" s="537" t="s">
        <v>2130</v>
      </c>
      <c r="B17" s="538" t="s">
        <v>2131</v>
      </c>
      <c r="C17" s="537">
        <f t="shared" si="0"/>
        <v>0</v>
      </c>
      <c r="D17" s="537" t="str">
        <f t="shared" si="1"/>
        <v>HIV I-4: Nombre de décès liés au SIDA pour 100,000 habitants-0</v>
      </c>
      <c r="E17" s="538" t="s">
        <v>2125</v>
      </c>
      <c r="F17" s="538" t="s">
        <v>2126</v>
      </c>
      <c r="G17" s="537" t="s">
        <v>2132</v>
      </c>
    </row>
    <row r="18" spans="1:7" s="11" customFormat="1" x14ac:dyDescent="0.2">
      <c r="A18" s="537" t="s">
        <v>2130</v>
      </c>
      <c r="B18" s="538" t="s">
        <v>2131</v>
      </c>
      <c r="C18" s="537">
        <f t="shared" si="0"/>
        <v>1</v>
      </c>
      <c r="D18" s="537" t="str">
        <f t="shared" si="1"/>
        <v>HIV I-4: Nombre de décès liés au SIDA pour 100,000 habitants-1</v>
      </c>
      <c r="E18" s="538" t="s">
        <v>2125</v>
      </c>
      <c r="F18" s="538" t="s">
        <v>2128</v>
      </c>
      <c r="G18" s="537" t="s">
        <v>2133</v>
      </c>
    </row>
    <row r="19" spans="1:7" s="11" customFormat="1" x14ac:dyDescent="0.2">
      <c r="A19" s="537" t="s">
        <v>2130</v>
      </c>
      <c r="B19" s="538" t="s">
        <v>2131</v>
      </c>
      <c r="C19" s="537">
        <f t="shared" si="0"/>
        <v>2</v>
      </c>
      <c r="D19" s="537" t="str">
        <f t="shared" si="1"/>
        <v>HIV I-4: Nombre de décès liés au SIDA pour 100,000 habitants-2</v>
      </c>
      <c r="E19" s="538" t="s">
        <v>2096</v>
      </c>
      <c r="F19" s="538" t="s">
        <v>2134</v>
      </c>
      <c r="G19" s="537" t="s">
        <v>2135</v>
      </c>
    </row>
    <row r="20" spans="1:7" s="11" customFormat="1" x14ac:dyDescent="0.2">
      <c r="A20" s="537" t="s">
        <v>2130</v>
      </c>
      <c r="B20" s="538" t="s">
        <v>2131</v>
      </c>
      <c r="C20" s="537">
        <f t="shared" si="0"/>
        <v>3</v>
      </c>
      <c r="D20" s="537" t="str">
        <f t="shared" si="1"/>
        <v>HIV I-4: Nombre de décès liés au SIDA pour 100,000 habitants-3</v>
      </c>
      <c r="E20" s="538" t="s">
        <v>2096</v>
      </c>
      <c r="F20" s="538" t="s">
        <v>2136</v>
      </c>
      <c r="G20" s="537" t="s">
        <v>2137</v>
      </c>
    </row>
    <row r="21" spans="1:7" s="11" customFormat="1" x14ac:dyDescent="0.2">
      <c r="A21" s="537" t="s">
        <v>2130</v>
      </c>
      <c r="B21" s="538" t="s">
        <v>2131</v>
      </c>
      <c r="C21" s="537">
        <f t="shared" si="0"/>
        <v>4</v>
      </c>
      <c r="D21" s="537" t="str">
        <f t="shared" si="1"/>
        <v>HIV I-4: Nombre de décès liés au SIDA pour 100,000 habitants-4</v>
      </c>
      <c r="E21" s="538" t="s">
        <v>2138</v>
      </c>
      <c r="F21" s="538" t="s">
        <v>2139</v>
      </c>
      <c r="G21" s="537" t="s">
        <v>2140</v>
      </c>
    </row>
    <row r="22" spans="1:7" s="11" customFormat="1" x14ac:dyDescent="0.2">
      <c r="A22" s="537" t="s">
        <v>2130</v>
      </c>
      <c r="B22" s="538" t="s">
        <v>2131</v>
      </c>
      <c r="C22" s="537">
        <f t="shared" si="0"/>
        <v>5</v>
      </c>
      <c r="D22" s="537" t="str">
        <f t="shared" si="1"/>
        <v>HIV I-4: Nombre de décès liés au SIDA pour 100,000 habitants-5</v>
      </c>
      <c r="E22" s="538" t="s">
        <v>2138</v>
      </c>
      <c r="F22" s="538" t="s">
        <v>2141</v>
      </c>
      <c r="G22" s="537" t="s">
        <v>2142</v>
      </c>
    </row>
    <row r="23" spans="1:7" s="11" customFormat="1" x14ac:dyDescent="0.2">
      <c r="A23" s="537" t="s">
        <v>2130</v>
      </c>
      <c r="B23" s="538" t="s">
        <v>2131</v>
      </c>
      <c r="C23" s="537">
        <f t="shared" si="0"/>
        <v>6</v>
      </c>
      <c r="D23" s="537" t="str">
        <f t="shared" si="1"/>
        <v>HIV I-4: Nombre de décès liés au SIDA pour 100,000 habitants-6</v>
      </c>
      <c r="E23" s="538" t="s">
        <v>2138</v>
      </c>
      <c r="F23" s="538" t="s">
        <v>2143</v>
      </c>
      <c r="G23" s="537" t="s">
        <v>2144</v>
      </c>
    </row>
    <row r="24" spans="1:7" s="11" customFormat="1" x14ac:dyDescent="0.2">
      <c r="A24" s="537" t="s">
        <v>2130</v>
      </c>
      <c r="B24" s="538" t="s">
        <v>2131</v>
      </c>
      <c r="C24" s="537">
        <f t="shared" si="0"/>
        <v>7</v>
      </c>
      <c r="D24" s="537" t="str">
        <f t="shared" si="1"/>
        <v>HIV I-4: Nombre de décès liés au SIDA pour 100,000 habitants-7</v>
      </c>
      <c r="E24" s="538" t="s">
        <v>2138</v>
      </c>
      <c r="F24" s="538" t="s">
        <v>2145</v>
      </c>
      <c r="G24" s="537" t="s">
        <v>2146</v>
      </c>
    </row>
    <row r="25" spans="1:7" s="11" customFormat="1" x14ac:dyDescent="0.2">
      <c r="A25" s="537" t="s">
        <v>2147</v>
      </c>
      <c r="B25" s="538" t="s">
        <v>2148</v>
      </c>
      <c r="C25" s="537">
        <f t="shared" si="0"/>
        <v>0</v>
      </c>
      <c r="D25" s="537" t="str">
        <f t="shared" si="1"/>
        <v>Malaria I-1(M): Cas de paludisme enregistrés, présumés et confirmés-0</v>
      </c>
      <c r="E25" s="538" t="s">
        <v>2096</v>
      </c>
      <c r="F25" s="538" t="s">
        <v>2149</v>
      </c>
      <c r="G25" s="537" t="s">
        <v>2150</v>
      </c>
    </row>
    <row r="26" spans="1:7" s="11" customFormat="1" x14ac:dyDescent="0.2">
      <c r="A26" s="537" t="s">
        <v>2147</v>
      </c>
      <c r="B26" s="538" t="s">
        <v>2148</v>
      </c>
      <c r="C26" s="537">
        <f t="shared" si="0"/>
        <v>1</v>
      </c>
      <c r="D26" s="537" t="str">
        <f t="shared" si="1"/>
        <v>Malaria I-1(M): Cas de paludisme enregistrés, présumés et confirmés-1</v>
      </c>
      <c r="E26" s="538" t="s">
        <v>2096</v>
      </c>
      <c r="F26" s="538" t="s">
        <v>2151</v>
      </c>
      <c r="G26" s="537" t="s">
        <v>2152</v>
      </c>
    </row>
    <row r="27" spans="1:7" s="11" customFormat="1" x14ac:dyDescent="0.2">
      <c r="A27" s="537" t="s">
        <v>2147</v>
      </c>
      <c r="B27" s="538" t="s">
        <v>2148</v>
      </c>
      <c r="C27" s="537">
        <f t="shared" si="0"/>
        <v>2</v>
      </c>
      <c r="D27" s="537" t="str">
        <f t="shared" si="1"/>
        <v>Malaria I-1(M): Cas de paludisme enregistrés, présumés et confirmés-2</v>
      </c>
      <c r="E27" s="538" t="s">
        <v>2115</v>
      </c>
      <c r="F27" s="538" t="s">
        <v>2153</v>
      </c>
      <c r="G27" s="537" t="s">
        <v>2154</v>
      </c>
    </row>
    <row r="28" spans="1:7" s="11" customFormat="1" x14ac:dyDescent="0.2">
      <c r="A28" s="537" t="s">
        <v>2147</v>
      </c>
      <c r="B28" s="538" t="s">
        <v>2148</v>
      </c>
      <c r="C28" s="537">
        <f t="shared" si="0"/>
        <v>3</v>
      </c>
      <c r="D28" s="537" t="str">
        <f t="shared" si="1"/>
        <v>Malaria I-1(M): Cas de paludisme enregistrés, présumés et confirmés-3</v>
      </c>
      <c r="E28" s="538" t="s">
        <v>2115</v>
      </c>
      <c r="F28" s="538" t="s">
        <v>2116</v>
      </c>
      <c r="G28" s="537" t="s">
        <v>2155</v>
      </c>
    </row>
    <row r="29" spans="1:7" s="11" customFormat="1" x14ac:dyDescent="0.2">
      <c r="A29" s="537" t="s">
        <v>2147</v>
      </c>
      <c r="B29" s="538" t="s">
        <v>2148</v>
      </c>
      <c r="C29" s="537">
        <f t="shared" si="0"/>
        <v>4</v>
      </c>
      <c r="D29" s="537" t="str">
        <f t="shared" si="1"/>
        <v>Malaria I-1(M): Cas de paludisme enregistrés, présumés et confirmés-4</v>
      </c>
      <c r="E29" s="538" t="s">
        <v>2115</v>
      </c>
      <c r="F29" s="538" t="s">
        <v>2156</v>
      </c>
      <c r="G29" s="537" t="s">
        <v>2157</v>
      </c>
    </row>
    <row r="30" spans="1:7" s="11" customFormat="1" x14ac:dyDescent="0.2">
      <c r="A30" s="537" t="s">
        <v>2147</v>
      </c>
      <c r="B30" s="538" t="s">
        <v>2148</v>
      </c>
      <c r="C30" s="537">
        <f t="shared" si="0"/>
        <v>5</v>
      </c>
      <c r="D30" s="537" t="str">
        <f t="shared" si="1"/>
        <v>Malaria I-1(M): Cas de paludisme enregistrés, présumés et confirmés-5</v>
      </c>
      <c r="E30" s="538" t="s">
        <v>2158</v>
      </c>
      <c r="F30" s="538" t="s">
        <v>2159</v>
      </c>
      <c r="G30" s="537" t="s">
        <v>2160</v>
      </c>
    </row>
    <row r="31" spans="1:7" s="11" customFormat="1" x14ac:dyDescent="0.2">
      <c r="A31" s="537" t="s">
        <v>2147</v>
      </c>
      <c r="B31" s="538" t="s">
        <v>2148</v>
      </c>
      <c r="C31" s="537">
        <f t="shared" si="0"/>
        <v>6</v>
      </c>
      <c r="D31" s="537" t="str">
        <f t="shared" si="1"/>
        <v>Malaria I-1(M): Cas de paludisme enregistrés, présumés et confirmés-6</v>
      </c>
      <c r="E31" s="538" t="s">
        <v>2158</v>
      </c>
      <c r="F31" s="538" t="s">
        <v>2161</v>
      </c>
      <c r="G31" s="537" t="s">
        <v>2162</v>
      </c>
    </row>
    <row r="32" spans="1:7" s="11" customFormat="1" x14ac:dyDescent="0.2">
      <c r="A32" s="537" t="s">
        <v>2163</v>
      </c>
      <c r="B32" s="538" t="s">
        <v>2164</v>
      </c>
      <c r="C32" s="537">
        <f t="shared" si="0"/>
        <v>0</v>
      </c>
      <c r="D32" s="537" t="str">
        <f t="shared" si="1"/>
        <v>Malaria I-3.1(M): Nombre de décès de patients hospitalisés dus au paludisme : taux pour 100 000 habitants par an-0</v>
      </c>
      <c r="E32" s="538" t="s">
        <v>2096</v>
      </c>
      <c r="F32" s="538" t="s">
        <v>2149</v>
      </c>
      <c r="G32" s="537" t="s">
        <v>2165</v>
      </c>
    </row>
    <row r="33" spans="1:7" s="11" customFormat="1" x14ac:dyDescent="0.2">
      <c r="A33" s="537" t="s">
        <v>2163</v>
      </c>
      <c r="B33" s="538" t="s">
        <v>2164</v>
      </c>
      <c r="C33" s="537">
        <f t="shared" si="0"/>
        <v>1</v>
      </c>
      <c r="D33" s="537" t="str">
        <f t="shared" si="1"/>
        <v>Malaria I-3.1(M): Nombre de décès de patients hospitalisés dus au paludisme : taux pour 100 000 habitants par an-1</v>
      </c>
      <c r="E33" s="538" t="s">
        <v>2096</v>
      </c>
      <c r="F33" s="538" t="s">
        <v>2151</v>
      </c>
      <c r="G33" s="537" t="s">
        <v>2166</v>
      </c>
    </row>
    <row r="34" spans="1:7" s="11" customFormat="1" x14ac:dyDescent="0.2">
      <c r="A34" s="537" t="s">
        <v>2167</v>
      </c>
      <c r="B34" s="538" t="s">
        <v>2168</v>
      </c>
      <c r="C34" s="537">
        <f t="shared" si="0"/>
        <v>0</v>
      </c>
      <c r="D34" s="537" t="str">
        <f t="shared" si="1"/>
        <v>Malaria I-6: Taux de mortalité des enfants de moins de 5 ans, toutes causes confondues, pour 1000 naissances vivantes-0</v>
      </c>
      <c r="E34" s="538" t="s">
        <v>2125</v>
      </c>
      <c r="F34" s="538" t="s">
        <v>2126</v>
      </c>
      <c r="G34" s="537" t="s">
        <v>2169</v>
      </c>
    </row>
    <row r="35" spans="1:7" s="11" customFormat="1" x14ac:dyDescent="0.2">
      <c r="A35" s="537" t="s">
        <v>2167</v>
      </c>
      <c r="B35" s="538" t="s">
        <v>2168</v>
      </c>
      <c r="C35" s="537">
        <f t="shared" si="0"/>
        <v>1</v>
      </c>
      <c r="D35" s="537" t="str">
        <f t="shared" si="1"/>
        <v>Malaria I-6: Taux de mortalité des enfants de moins de 5 ans, toutes causes confondues, pour 1000 naissances vivantes-1</v>
      </c>
      <c r="E35" s="538" t="s">
        <v>2125</v>
      </c>
      <c r="F35" s="538" t="s">
        <v>2128</v>
      </c>
      <c r="G35" s="537" t="s">
        <v>2170</v>
      </c>
    </row>
    <row r="36" spans="1:7" s="11" customFormat="1" x14ac:dyDescent="0.2">
      <c r="A36" s="537" t="s">
        <v>2171</v>
      </c>
      <c r="B36" s="538" t="s">
        <v>2172</v>
      </c>
      <c r="C36" s="537">
        <f t="shared" si="0"/>
        <v>0</v>
      </c>
      <c r="D36" s="537" t="str">
        <f t="shared" si="1"/>
        <v>HIV I-14: Nombre de nouvelles infections par le VIH pour 1000 habitants non-infectés-0</v>
      </c>
      <c r="E36" s="538" t="s">
        <v>2125</v>
      </c>
      <c r="F36" s="538" t="s">
        <v>2126</v>
      </c>
      <c r="G36" s="537" t="s">
        <v>2173</v>
      </c>
    </row>
    <row r="37" spans="1:7" s="11" customFormat="1" x14ac:dyDescent="0.2">
      <c r="A37" s="537" t="s">
        <v>2171</v>
      </c>
      <c r="B37" s="538" t="s">
        <v>2172</v>
      </c>
      <c r="C37" s="537">
        <f t="shared" si="0"/>
        <v>1</v>
      </c>
      <c r="D37" s="537" t="str">
        <f t="shared" si="1"/>
        <v>HIV I-14: Nombre de nouvelles infections par le VIH pour 1000 habitants non-infectés-1</v>
      </c>
      <c r="E37" s="538" t="s">
        <v>2125</v>
      </c>
      <c r="F37" s="538" t="s">
        <v>2128</v>
      </c>
      <c r="G37" s="537" t="s">
        <v>2174</v>
      </c>
    </row>
    <row r="38" spans="1:7" s="11" customFormat="1" x14ac:dyDescent="0.2">
      <c r="A38" s="537" t="s">
        <v>2171</v>
      </c>
      <c r="B38" s="538" t="s">
        <v>2172</v>
      </c>
      <c r="C38" s="537">
        <f t="shared" si="0"/>
        <v>2</v>
      </c>
      <c r="D38" s="537" t="str">
        <f t="shared" si="1"/>
        <v>HIV I-14: Nombre de nouvelles infections par le VIH pour 1000 habitants non-infectés-2</v>
      </c>
      <c r="E38" s="538" t="s">
        <v>2096</v>
      </c>
      <c r="F38" s="538" t="s">
        <v>2134</v>
      </c>
      <c r="G38" s="537" t="s">
        <v>2175</v>
      </c>
    </row>
    <row r="39" spans="1:7" s="11" customFormat="1" x14ac:dyDescent="0.2">
      <c r="A39" s="537" t="s">
        <v>2171</v>
      </c>
      <c r="B39" s="538" t="s">
        <v>2172</v>
      </c>
      <c r="C39" s="537">
        <f t="shared" si="0"/>
        <v>3</v>
      </c>
      <c r="D39" s="537" t="str">
        <f t="shared" si="1"/>
        <v>HIV I-14: Nombre de nouvelles infections par le VIH pour 1000 habitants non-infectés-3</v>
      </c>
      <c r="E39" s="538" t="s">
        <v>2096</v>
      </c>
      <c r="F39" s="538" t="s">
        <v>2136</v>
      </c>
      <c r="G39" s="537" t="s">
        <v>2176</v>
      </c>
    </row>
    <row r="40" spans="1:7" s="11" customFormat="1" x14ac:dyDescent="0.2">
      <c r="A40" s="537" t="s">
        <v>2171</v>
      </c>
      <c r="B40" s="538" t="s">
        <v>2172</v>
      </c>
      <c r="C40" s="537">
        <f t="shared" si="0"/>
        <v>4</v>
      </c>
      <c r="D40" s="537" t="str">
        <f t="shared" si="1"/>
        <v>HIV I-14: Nombre de nouvelles infections par le VIH pour 1000 habitants non-infectés-4</v>
      </c>
      <c r="E40" s="538" t="s">
        <v>2138</v>
      </c>
      <c r="F40" s="538" t="s">
        <v>2139</v>
      </c>
      <c r="G40" s="537" t="s">
        <v>2177</v>
      </c>
    </row>
    <row r="41" spans="1:7" s="11" customFormat="1" x14ac:dyDescent="0.2">
      <c r="A41" s="537" t="s">
        <v>2171</v>
      </c>
      <c r="B41" s="538" t="s">
        <v>2172</v>
      </c>
      <c r="C41" s="537">
        <f t="shared" si="0"/>
        <v>5</v>
      </c>
      <c r="D41" s="537" t="str">
        <f t="shared" si="1"/>
        <v>HIV I-14: Nombre de nouvelles infections par le VIH pour 1000 habitants non-infectés-5</v>
      </c>
      <c r="E41" s="538" t="s">
        <v>2138</v>
      </c>
      <c r="F41" s="538" t="s">
        <v>2141</v>
      </c>
      <c r="G41" s="537" t="s">
        <v>2178</v>
      </c>
    </row>
    <row r="42" spans="1:7" s="11" customFormat="1" x14ac:dyDescent="0.2">
      <c r="A42" s="537" t="s">
        <v>2171</v>
      </c>
      <c r="B42" s="538" t="s">
        <v>2172</v>
      </c>
      <c r="C42" s="537">
        <f t="shared" si="0"/>
        <v>6</v>
      </c>
      <c r="D42" s="537" t="str">
        <f t="shared" si="1"/>
        <v>HIV I-14: Nombre de nouvelles infections par le VIH pour 1000 habitants non-infectés-6</v>
      </c>
      <c r="E42" s="538" t="s">
        <v>2138</v>
      </c>
      <c r="F42" s="538" t="s">
        <v>2143</v>
      </c>
      <c r="G42" s="537" t="s">
        <v>2179</v>
      </c>
    </row>
    <row r="43" spans="1:7" s="11" customFormat="1" x14ac:dyDescent="0.2">
      <c r="A43" s="537" t="s">
        <v>2171</v>
      </c>
      <c r="B43" s="538" t="s">
        <v>2172</v>
      </c>
      <c r="C43" s="537">
        <f t="shared" si="0"/>
        <v>7</v>
      </c>
      <c r="D43" s="537" t="str">
        <f t="shared" si="1"/>
        <v>HIV I-14: Nombre de nouvelles infections par le VIH pour 1000 habitants non-infectés-7</v>
      </c>
      <c r="E43" s="538" t="s">
        <v>2138</v>
      </c>
      <c r="F43" s="538" t="s">
        <v>2145</v>
      </c>
      <c r="G43" s="537" t="s">
        <v>2180</v>
      </c>
    </row>
    <row r="44" spans="1:7" s="11" customFormat="1" x14ac:dyDescent="0.2">
      <c r="A44" s="537" t="s">
        <v>2181</v>
      </c>
      <c r="B44" s="538" t="s">
        <v>2182</v>
      </c>
      <c r="C44" s="537">
        <f t="shared" si="0"/>
        <v>0</v>
      </c>
      <c r="D44" s="537" t="str">
        <f t="shared" si="1"/>
        <v>Malaria I-10(M): Incidence parasitaire annuelle: Cas de paludisme confirmés (par microscopie ou TDR): taux pour 1000 habitants par an (Contextes d'élimination)-0</v>
      </c>
      <c r="E44" s="538" t="s">
        <v>2183</v>
      </c>
      <c r="F44" s="538" t="s">
        <v>2184</v>
      </c>
      <c r="G44" s="537" t="s">
        <v>2185</v>
      </c>
    </row>
    <row r="45" spans="1:7" s="11" customFormat="1" x14ac:dyDescent="0.2">
      <c r="A45" s="537" t="s">
        <v>2181</v>
      </c>
      <c r="B45" s="538" t="s">
        <v>2182</v>
      </c>
      <c r="C45" s="537">
        <f t="shared" si="0"/>
        <v>1</v>
      </c>
      <c r="D45" s="537" t="str">
        <f t="shared" si="1"/>
        <v>Malaria I-10(M): Incidence parasitaire annuelle: Cas de paludisme confirmés (par microscopie ou TDR): taux pour 1000 habitants par an (Contextes d'élimination)-1</v>
      </c>
      <c r="E45" s="538" t="s">
        <v>2183</v>
      </c>
      <c r="F45" s="538" t="s">
        <v>2186</v>
      </c>
      <c r="G45" s="537" t="s">
        <v>2187</v>
      </c>
    </row>
    <row r="46" spans="1:7" s="11" customFormat="1" x14ac:dyDescent="0.2">
      <c r="A46" s="537" t="s">
        <v>2181</v>
      </c>
      <c r="B46" s="538" t="s">
        <v>2182</v>
      </c>
      <c r="C46" s="537">
        <f t="shared" si="0"/>
        <v>2</v>
      </c>
      <c r="D46" s="537" t="str">
        <f t="shared" si="1"/>
        <v>Malaria I-10(M): Incidence parasitaire annuelle: Cas de paludisme confirmés (par microscopie ou TDR): taux pour 1000 habitants par an (Contextes d'élimination)-2</v>
      </c>
      <c r="E46" s="538" t="s">
        <v>2183</v>
      </c>
      <c r="F46" s="538" t="s">
        <v>2188</v>
      </c>
      <c r="G46" s="537" t="s">
        <v>2189</v>
      </c>
    </row>
    <row r="47" spans="1:7" s="11" customFormat="1" x14ac:dyDescent="0.2">
      <c r="A47" s="537" t="s">
        <v>2181</v>
      </c>
      <c r="B47" s="538" t="s">
        <v>2182</v>
      </c>
      <c r="C47" s="537">
        <f t="shared" si="0"/>
        <v>3</v>
      </c>
      <c r="D47" s="537" t="str">
        <f t="shared" si="1"/>
        <v>Malaria I-10(M): Incidence parasitaire annuelle: Cas de paludisme confirmés (par microscopie ou TDR): taux pour 1000 habitants par an (Contextes d'élimination)-3</v>
      </c>
      <c r="E47" s="538" t="s">
        <v>2183</v>
      </c>
      <c r="F47" s="538" t="s">
        <v>2190</v>
      </c>
      <c r="G47" s="537" t="s">
        <v>2191</v>
      </c>
    </row>
    <row r="48" spans="1:7" s="11" customFormat="1" x14ac:dyDescent="0.2">
      <c r="A48" s="537" t="s">
        <v>2192</v>
      </c>
      <c r="B48" s="538" t="s">
        <v>2193</v>
      </c>
      <c r="C48" s="537">
        <f t="shared" si="0"/>
        <v>0</v>
      </c>
      <c r="D48" s="537" t="str">
        <f t="shared" si="1"/>
        <v>HIV I-13: Nombre et % de personnes vivant avec le VIH-0</v>
      </c>
      <c r="E48" s="538" t="s">
        <v>2125</v>
      </c>
      <c r="F48" s="538" t="s">
        <v>2126</v>
      </c>
      <c r="G48" s="537" t="s">
        <v>2194</v>
      </c>
    </row>
    <row r="49" spans="1:7" s="11" customFormat="1" x14ac:dyDescent="0.2">
      <c r="A49" s="537" t="s">
        <v>2192</v>
      </c>
      <c r="B49" s="538" t="s">
        <v>2193</v>
      </c>
      <c r="C49" s="537">
        <f t="shared" si="0"/>
        <v>1</v>
      </c>
      <c r="D49" s="537" t="str">
        <f t="shared" si="1"/>
        <v>HIV I-13: Nombre et % de personnes vivant avec le VIH-1</v>
      </c>
      <c r="E49" s="538" t="s">
        <v>2125</v>
      </c>
      <c r="F49" s="538" t="s">
        <v>2128</v>
      </c>
      <c r="G49" s="537" t="s">
        <v>2195</v>
      </c>
    </row>
    <row r="50" spans="1:7" s="11" customFormat="1" x14ac:dyDescent="0.2">
      <c r="A50" s="537" t="s">
        <v>2192</v>
      </c>
      <c r="B50" s="538" t="s">
        <v>2193</v>
      </c>
      <c r="C50" s="537">
        <f t="shared" si="0"/>
        <v>2</v>
      </c>
      <c r="D50" s="537" t="str">
        <f t="shared" si="1"/>
        <v>HIV I-13: Nombre et % de personnes vivant avec le VIH-2</v>
      </c>
      <c r="E50" s="538" t="s">
        <v>2096</v>
      </c>
      <c r="F50" s="538" t="s">
        <v>2134</v>
      </c>
      <c r="G50" s="537" t="s">
        <v>2196</v>
      </c>
    </row>
    <row r="51" spans="1:7" s="11" customFormat="1" x14ac:dyDescent="0.2">
      <c r="A51" s="537" t="s">
        <v>2192</v>
      </c>
      <c r="B51" s="538" t="s">
        <v>2193</v>
      </c>
      <c r="C51" s="537">
        <f t="shared" si="0"/>
        <v>3</v>
      </c>
      <c r="D51" s="537" t="str">
        <f t="shared" si="1"/>
        <v>HIV I-13: Nombre et % de personnes vivant avec le VIH-3</v>
      </c>
      <c r="E51" s="538" t="s">
        <v>2096</v>
      </c>
      <c r="F51" s="538" t="s">
        <v>2136</v>
      </c>
      <c r="G51" s="537" t="s">
        <v>2197</v>
      </c>
    </row>
    <row r="52" spans="1:7" s="11" customFormat="1" x14ac:dyDescent="0.2">
      <c r="A52" s="537" t="s">
        <v>2192</v>
      </c>
      <c r="B52" s="538" t="s">
        <v>2193</v>
      </c>
      <c r="C52" s="537">
        <f t="shared" si="0"/>
        <v>4</v>
      </c>
      <c r="D52" s="537" t="str">
        <f t="shared" si="1"/>
        <v>HIV I-13: Nombre et % de personnes vivant avec le VIH-4</v>
      </c>
      <c r="E52" s="538" t="s">
        <v>2138</v>
      </c>
      <c r="F52" s="538" t="s">
        <v>2139</v>
      </c>
      <c r="G52" s="537" t="s">
        <v>2198</v>
      </c>
    </row>
    <row r="53" spans="1:7" s="11" customFormat="1" x14ac:dyDescent="0.2">
      <c r="A53" s="537" t="s">
        <v>2192</v>
      </c>
      <c r="B53" s="538" t="s">
        <v>2193</v>
      </c>
      <c r="C53" s="537">
        <f t="shared" si="0"/>
        <v>5</v>
      </c>
      <c r="D53" s="537" t="str">
        <f t="shared" si="1"/>
        <v>HIV I-13: Nombre et % de personnes vivant avec le VIH-5</v>
      </c>
      <c r="E53" s="538" t="s">
        <v>2138</v>
      </c>
      <c r="F53" s="538" t="s">
        <v>2141</v>
      </c>
      <c r="G53" s="537" t="s">
        <v>2199</v>
      </c>
    </row>
    <row r="54" spans="1:7" s="11" customFormat="1" x14ac:dyDescent="0.2">
      <c r="A54" s="537" t="s">
        <v>2192</v>
      </c>
      <c r="B54" s="538" t="s">
        <v>2193</v>
      </c>
      <c r="C54" s="537">
        <f t="shared" si="0"/>
        <v>6</v>
      </c>
      <c r="D54" s="537" t="str">
        <f t="shared" si="1"/>
        <v>HIV I-13: Nombre et % de personnes vivant avec le VIH-6</v>
      </c>
      <c r="E54" s="538" t="s">
        <v>2138</v>
      </c>
      <c r="F54" s="538" t="s">
        <v>2143</v>
      </c>
      <c r="G54" s="537" t="s">
        <v>2200</v>
      </c>
    </row>
    <row r="55" spans="1:7" s="11" customFormat="1" x14ac:dyDescent="0.2">
      <c r="A55" s="537" t="s">
        <v>2192</v>
      </c>
      <c r="B55" s="538" t="s">
        <v>2193</v>
      </c>
      <c r="C55" s="537">
        <f t="shared" si="0"/>
        <v>7</v>
      </c>
      <c r="D55" s="537" t="str">
        <f t="shared" si="1"/>
        <v>HIV I-13: Nombre et % de personnes vivant avec le VIH-7</v>
      </c>
      <c r="E55" s="538" t="s">
        <v>2138</v>
      </c>
      <c r="F55" s="538" t="s">
        <v>2145</v>
      </c>
      <c r="G55" s="537" t="s">
        <v>2201</v>
      </c>
    </row>
    <row r="57" spans="1:7" x14ac:dyDescent="0.2">
      <c r="A57" s="2" t="s">
        <v>73</v>
      </c>
    </row>
    <row r="58" spans="1:7" x14ac:dyDescent="0.2">
      <c r="A58" s="537" t="s">
        <v>66</v>
      </c>
      <c r="B58" s="537" t="s">
        <v>196</v>
      </c>
      <c r="C58" s="537">
        <v>0</v>
      </c>
      <c r="D58" s="537" t="s">
        <v>71</v>
      </c>
      <c r="E58" s="537" t="s">
        <v>202</v>
      </c>
      <c r="F58" s="537" t="s">
        <v>204</v>
      </c>
      <c r="G58" s="537" t="s">
        <v>30</v>
      </c>
    </row>
    <row r="59" spans="1:7" hidden="1" x14ac:dyDescent="0.2">
      <c r="A59" s="537" t="s">
        <v>65</v>
      </c>
      <c r="B59" s="538" t="s">
        <v>195</v>
      </c>
      <c r="C59" s="537">
        <f>IF(B59=B58,C58+1,0)</f>
        <v>0</v>
      </c>
      <c r="D59" s="537" t="str">
        <f>B59&amp;"-"&amp;C59</f>
        <v>[Name - FR]-0</v>
      </c>
      <c r="E59" s="538" t="s">
        <v>201</v>
      </c>
      <c r="F59" s="538" t="s">
        <v>203</v>
      </c>
      <c r="G59" s="537" t="s">
        <v>29</v>
      </c>
    </row>
    <row r="60" spans="1:7" s="11" customFormat="1" x14ac:dyDescent="0.2">
      <c r="A60" s="537" t="s">
        <v>2202</v>
      </c>
      <c r="B60" s="538" t="s">
        <v>2203</v>
      </c>
      <c r="C60" s="537">
        <f t="shared" ref="C60:C91" si="2">IF(B60=B59,C59+1,0)</f>
        <v>0</v>
      </c>
      <c r="D60" s="537" t="str">
        <f t="shared" ref="D60:D91" si="3">B60&amp;"-"&amp;C60</f>
        <v>HIV O-1(M): Pourcentage d'adultes et d'enfants vivant avec le VIH et sous traitement 12 mois après le début du traitement antirétroviral-0</v>
      </c>
      <c r="E60" s="538" t="s">
        <v>2125</v>
      </c>
      <c r="F60" s="538" t="s">
        <v>2126</v>
      </c>
      <c r="G60" s="537" t="s">
        <v>2204</v>
      </c>
    </row>
    <row r="61" spans="1:7" s="11" customFormat="1" x14ac:dyDescent="0.2">
      <c r="A61" s="537" t="s">
        <v>2202</v>
      </c>
      <c r="B61" s="538" t="s">
        <v>2203</v>
      </c>
      <c r="C61" s="537">
        <f t="shared" si="2"/>
        <v>1</v>
      </c>
      <c r="D61" s="537" t="str">
        <f t="shared" si="3"/>
        <v>HIV O-1(M): Pourcentage d'adultes et d'enfants vivant avec le VIH et sous traitement 12 mois après le début du traitement antirétroviral-1</v>
      </c>
      <c r="E61" s="538" t="s">
        <v>2125</v>
      </c>
      <c r="F61" s="538" t="s">
        <v>2128</v>
      </c>
      <c r="G61" s="537" t="s">
        <v>2205</v>
      </c>
    </row>
    <row r="62" spans="1:7" s="11" customFormat="1" x14ac:dyDescent="0.2">
      <c r="A62" s="537" t="s">
        <v>2202</v>
      </c>
      <c r="B62" s="538" t="s">
        <v>2203</v>
      </c>
      <c r="C62" s="537">
        <f t="shared" si="2"/>
        <v>2</v>
      </c>
      <c r="D62" s="537" t="str">
        <f t="shared" si="3"/>
        <v>HIV O-1(M): Pourcentage d'adultes et d'enfants vivant avec le VIH et sous traitement 12 mois après le début du traitement antirétroviral-2</v>
      </c>
      <c r="E62" s="538" t="s">
        <v>2096</v>
      </c>
      <c r="F62" s="538" t="s">
        <v>2134</v>
      </c>
      <c r="G62" s="537" t="s">
        <v>2206</v>
      </c>
    </row>
    <row r="63" spans="1:7" s="11" customFormat="1" x14ac:dyDescent="0.2">
      <c r="A63" s="537" t="s">
        <v>2202</v>
      </c>
      <c r="B63" s="538" t="s">
        <v>2203</v>
      </c>
      <c r="C63" s="537">
        <f t="shared" si="2"/>
        <v>3</v>
      </c>
      <c r="D63" s="537" t="str">
        <f t="shared" si="3"/>
        <v>HIV O-1(M): Pourcentage d'adultes et d'enfants vivant avec le VIH et sous traitement 12 mois après le début du traitement antirétroviral-3</v>
      </c>
      <c r="E63" s="538" t="s">
        <v>2096</v>
      </c>
      <c r="F63" s="538" t="s">
        <v>2136</v>
      </c>
      <c r="G63" s="537" t="s">
        <v>2207</v>
      </c>
    </row>
    <row r="64" spans="1:7" s="11" customFormat="1" x14ac:dyDescent="0.2">
      <c r="A64" s="537" t="s">
        <v>2202</v>
      </c>
      <c r="B64" s="538" t="s">
        <v>2203</v>
      </c>
      <c r="C64" s="537">
        <f t="shared" si="2"/>
        <v>4</v>
      </c>
      <c r="D64" s="537" t="str">
        <f t="shared" si="3"/>
        <v>HIV O-1(M): Pourcentage d'adultes et d'enfants vivant avec le VIH et sous traitement 12 mois après le début du traitement antirétroviral-4</v>
      </c>
      <c r="E64" s="538" t="s">
        <v>2208</v>
      </c>
      <c r="F64" s="538" t="s">
        <v>2209</v>
      </c>
      <c r="G64" s="537" t="s">
        <v>2210</v>
      </c>
    </row>
    <row r="65" spans="1:7" s="11" customFormat="1" x14ac:dyDescent="0.2">
      <c r="A65" s="537" t="s">
        <v>2202</v>
      </c>
      <c r="B65" s="538" t="s">
        <v>2203</v>
      </c>
      <c r="C65" s="537">
        <f t="shared" si="2"/>
        <v>5</v>
      </c>
      <c r="D65" s="537" t="str">
        <f t="shared" si="3"/>
        <v>HIV O-1(M): Pourcentage d'adultes et d'enfants vivant avec le VIH et sous traitement 12 mois après le début du traitement antirétroviral-5</v>
      </c>
      <c r="E65" s="538" t="s">
        <v>2208</v>
      </c>
      <c r="F65" s="538" t="s">
        <v>2211</v>
      </c>
      <c r="G65" s="537" t="s">
        <v>2212</v>
      </c>
    </row>
    <row r="66" spans="1:7" s="11" customFormat="1" x14ac:dyDescent="0.2">
      <c r="A66" s="537" t="s">
        <v>2202</v>
      </c>
      <c r="B66" s="538" t="s">
        <v>2203</v>
      </c>
      <c r="C66" s="537">
        <f t="shared" si="2"/>
        <v>6</v>
      </c>
      <c r="D66" s="537" t="str">
        <f t="shared" si="3"/>
        <v>HIV O-1(M): Pourcentage d'adultes et d'enfants vivant avec le VIH et sous traitement 12 mois après le début du traitement antirétroviral-6</v>
      </c>
      <c r="E66" s="538" t="s">
        <v>2208</v>
      </c>
      <c r="F66" s="538" t="s">
        <v>2213</v>
      </c>
      <c r="G66" s="537" t="s">
        <v>2214</v>
      </c>
    </row>
    <row r="67" spans="1:7" s="11" customFormat="1" x14ac:dyDescent="0.2">
      <c r="A67" s="537" t="s">
        <v>2215</v>
      </c>
      <c r="B67" s="538" t="s">
        <v>2216</v>
      </c>
      <c r="C67" s="537">
        <f t="shared" si="2"/>
        <v>0</v>
      </c>
      <c r="D67" s="537" t="str">
        <f t="shared" si="3"/>
        <v>HIV O-4a(M): Pourcentage d'hommes ayant déclaré avoir utilisé un préservatif lors de leur dernier rapport anal avec un partenaire de sexe masculin-0</v>
      </c>
      <c r="E67" s="538" t="s">
        <v>2096</v>
      </c>
      <c r="F67" s="538" t="s">
        <v>2097</v>
      </c>
      <c r="G67" s="537" t="s">
        <v>2217</v>
      </c>
    </row>
    <row r="68" spans="1:7" s="11" customFormat="1" x14ac:dyDescent="0.2">
      <c r="A68" s="537" t="s">
        <v>2215</v>
      </c>
      <c r="B68" s="538" t="s">
        <v>2216</v>
      </c>
      <c r="C68" s="537">
        <f t="shared" si="2"/>
        <v>1</v>
      </c>
      <c r="D68" s="537" t="str">
        <f t="shared" si="3"/>
        <v>HIV O-4a(M): Pourcentage d'hommes ayant déclaré avoir utilisé un préservatif lors de leur dernier rapport anal avec un partenaire de sexe masculin-1</v>
      </c>
      <c r="E68" s="538" t="s">
        <v>2096</v>
      </c>
      <c r="F68" s="538" t="s">
        <v>2099</v>
      </c>
      <c r="G68" s="537" t="s">
        <v>2218</v>
      </c>
    </row>
    <row r="69" spans="1:7" s="11" customFormat="1" x14ac:dyDescent="0.2">
      <c r="A69" s="537" t="s">
        <v>2219</v>
      </c>
      <c r="B69" s="538" t="s">
        <v>2220</v>
      </c>
      <c r="C69" s="537">
        <f t="shared" si="2"/>
        <v>0</v>
      </c>
      <c r="D69" s="537" t="str">
        <f t="shared" si="3"/>
        <v>HIV O-5(M): Pourcentage de professionnels du sexe ayant déclaré avoir utilisé un préservatif avec leur dernier client-0</v>
      </c>
      <c r="E69" s="538" t="s">
        <v>2125</v>
      </c>
      <c r="F69" s="538" t="s">
        <v>2126</v>
      </c>
      <c r="G69" s="537" t="s">
        <v>2221</v>
      </c>
    </row>
    <row r="70" spans="1:7" s="11" customFormat="1" x14ac:dyDescent="0.2">
      <c r="A70" s="537" t="s">
        <v>2219</v>
      </c>
      <c r="B70" s="538" t="s">
        <v>2220</v>
      </c>
      <c r="C70" s="537">
        <f t="shared" si="2"/>
        <v>1</v>
      </c>
      <c r="D70" s="537" t="str">
        <f t="shared" si="3"/>
        <v>HIV O-5(M): Pourcentage de professionnels du sexe ayant déclaré avoir utilisé un préservatif avec leur dernier client-1</v>
      </c>
      <c r="E70" s="538" t="s">
        <v>2125</v>
      </c>
      <c r="F70" s="538" t="s">
        <v>2128</v>
      </c>
      <c r="G70" s="537" t="s">
        <v>2222</v>
      </c>
    </row>
    <row r="71" spans="1:7" s="11" customFormat="1" x14ac:dyDescent="0.2">
      <c r="A71" s="537" t="s">
        <v>2219</v>
      </c>
      <c r="B71" s="538" t="s">
        <v>2220</v>
      </c>
      <c r="C71" s="537">
        <f t="shared" si="2"/>
        <v>2</v>
      </c>
      <c r="D71" s="537" t="str">
        <f t="shared" si="3"/>
        <v>HIV O-5(M): Pourcentage de professionnels du sexe ayant déclaré avoir utilisé un préservatif avec leur dernier client-2</v>
      </c>
      <c r="E71" s="538" t="s">
        <v>2096</v>
      </c>
      <c r="F71" s="538" t="s">
        <v>2097</v>
      </c>
      <c r="G71" s="537" t="s">
        <v>2223</v>
      </c>
    </row>
    <row r="72" spans="1:7" s="11" customFormat="1" x14ac:dyDescent="0.2">
      <c r="A72" s="537" t="s">
        <v>2219</v>
      </c>
      <c r="B72" s="538" t="s">
        <v>2220</v>
      </c>
      <c r="C72" s="537">
        <f t="shared" si="2"/>
        <v>3</v>
      </c>
      <c r="D72" s="537" t="str">
        <f t="shared" si="3"/>
        <v>HIV O-5(M): Pourcentage de professionnels du sexe ayant déclaré avoir utilisé un préservatif avec leur dernier client-3</v>
      </c>
      <c r="E72" s="538" t="s">
        <v>2096</v>
      </c>
      <c r="F72" s="538" t="s">
        <v>2099</v>
      </c>
      <c r="G72" s="537" t="s">
        <v>2224</v>
      </c>
    </row>
    <row r="73" spans="1:7" s="11" customFormat="1" x14ac:dyDescent="0.2">
      <c r="A73" s="537" t="s">
        <v>2225</v>
      </c>
      <c r="B73" s="538" t="s">
        <v>2226</v>
      </c>
      <c r="C73" s="537">
        <f t="shared" si="2"/>
        <v>0</v>
      </c>
      <c r="D73" s="537" t="str">
        <f t="shared" si="3"/>
        <v>HIV O-6(M): Pourcentage de consommateurs de drogues injectables ayant déclaré avoir utilisé du matériel d'injection stérile lors de leur dernière prise de drogue-0</v>
      </c>
      <c r="E73" s="538" t="s">
        <v>2125</v>
      </c>
      <c r="F73" s="538" t="s">
        <v>2126</v>
      </c>
      <c r="G73" s="537" t="s">
        <v>2227</v>
      </c>
    </row>
    <row r="74" spans="1:7" s="11" customFormat="1" x14ac:dyDescent="0.2">
      <c r="A74" s="537" t="s">
        <v>2225</v>
      </c>
      <c r="B74" s="538" t="s">
        <v>2226</v>
      </c>
      <c r="C74" s="537">
        <f t="shared" si="2"/>
        <v>1</v>
      </c>
      <c r="D74" s="537" t="str">
        <f t="shared" si="3"/>
        <v>HIV O-6(M): Pourcentage de consommateurs de drogues injectables ayant déclaré avoir utilisé du matériel d'injection stérile lors de leur dernière prise de drogue-1</v>
      </c>
      <c r="E74" s="538" t="s">
        <v>2125</v>
      </c>
      <c r="F74" s="538" t="s">
        <v>2128</v>
      </c>
      <c r="G74" s="537" t="s">
        <v>2228</v>
      </c>
    </row>
    <row r="75" spans="1:7" s="11" customFormat="1" x14ac:dyDescent="0.2">
      <c r="A75" s="537" t="s">
        <v>2225</v>
      </c>
      <c r="B75" s="538" t="s">
        <v>2226</v>
      </c>
      <c r="C75" s="537">
        <f t="shared" si="2"/>
        <v>2</v>
      </c>
      <c r="D75" s="537" t="str">
        <f t="shared" si="3"/>
        <v>HIV O-6(M): Pourcentage de consommateurs de drogues injectables ayant déclaré avoir utilisé du matériel d'injection stérile lors de leur dernière prise de drogue-2</v>
      </c>
      <c r="E75" s="538" t="s">
        <v>2096</v>
      </c>
      <c r="F75" s="538" t="s">
        <v>2099</v>
      </c>
      <c r="G75" s="537" t="s">
        <v>2229</v>
      </c>
    </row>
    <row r="76" spans="1:7" s="11" customFormat="1" x14ac:dyDescent="0.2">
      <c r="A76" s="537" t="s">
        <v>2225</v>
      </c>
      <c r="B76" s="538" t="s">
        <v>2226</v>
      </c>
      <c r="C76" s="537">
        <f t="shared" si="2"/>
        <v>3</v>
      </c>
      <c r="D76" s="537" t="str">
        <f t="shared" si="3"/>
        <v>HIV O-6(M): Pourcentage de consommateurs de drogues injectables ayant déclaré avoir utilisé du matériel d'injection stérile lors de leur dernière prise de drogue-3</v>
      </c>
      <c r="E76" s="538" t="s">
        <v>2096</v>
      </c>
      <c r="F76" s="538" t="s">
        <v>2097</v>
      </c>
      <c r="G76" s="537" t="s">
        <v>2230</v>
      </c>
    </row>
    <row r="77" spans="1:7" s="11" customFormat="1" x14ac:dyDescent="0.2">
      <c r="A77" s="537" t="s">
        <v>2231</v>
      </c>
      <c r="B77" s="538" t="s">
        <v>2232</v>
      </c>
      <c r="C77" s="537">
        <f t="shared" si="2"/>
        <v>0</v>
      </c>
      <c r="D77" s="537" t="str">
        <f t="shared" si="3"/>
        <v>TB O-4(M): Taux de succès thérapeutique de TB-RR et/ou TB-MR : pourcentage de cas de tuberculose résistante à la rifampicine et/ou tuberculose multirésistante traités avec succès-0</v>
      </c>
      <c r="E77" s="538" t="s">
        <v>2158</v>
      </c>
      <c r="F77" s="538" t="s">
        <v>2233</v>
      </c>
      <c r="G77" s="537" t="s">
        <v>2234</v>
      </c>
    </row>
    <row r="78" spans="1:7" s="11" customFormat="1" x14ac:dyDescent="0.2">
      <c r="A78" s="537" t="s">
        <v>2235</v>
      </c>
      <c r="B78" s="538" t="s">
        <v>2236</v>
      </c>
      <c r="C78" s="537">
        <f t="shared" si="2"/>
        <v>0</v>
      </c>
      <c r="D78" s="537" t="str">
        <f t="shared" si="3"/>
        <v>Malaria O-1a: Proportion de la population ayant dormi sous une moustiquaire imprégnée d'insecticide la nuit précédente-0</v>
      </c>
      <c r="E78" s="538" t="s">
        <v>2125</v>
      </c>
      <c r="F78" s="538" t="s">
        <v>2126</v>
      </c>
      <c r="G78" s="537" t="s">
        <v>2237</v>
      </c>
    </row>
    <row r="79" spans="1:7" s="11" customFormat="1" x14ac:dyDescent="0.2">
      <c r="A79" s="537" t="s">
        <v>2235</v>
      </c>
      <c r="B79" s="538" t="s">
        <v>2236</v>
      </c>
      <c r="C79" s="537">
        <f t="shared" si="2"/>
        <v>1</v>
      </c>
      <c r="D79" s="537" t="str">
        <f t="shared" si="3"/>
        <v>Malaria O-1a: Proportion de la population ayant dormi sous une moustiquaire imprégnée d'insecticide la nuit précédente-1</v>
      </c>
      <c r="E79" s="538" t="s">
        <v>2125</v>
      </c>
      <c r="F79" s="538" t="s">
        <v>2128</v>
      </c>
      <c r="G79" s="537" t="s">
        <v>2238</v>
      </c>
    </row>
    <row r="80" spans="1:7" s="11" customFormat="1" x14ac:dyDescent="0.2">
      <c r="A80" s="537" t="s">
        <v>2239</v>
      </c>
      <c r="B80" s="538" t="s">
        <v>2240</v>
      </c>
      <c r="C80" s="537">
        <f t="shared" si="2"/>
        <v>0</v>
      </c>
      <c r="D80" s="537" t="str">
        <f t="shared" si="3"/>
        <v>Malaria O-3: Proportion de personnes utilisant une moustiquaire imprégnée d'insecticide parmi les personnes disposant d'une moustiquaire imprégnée d'insecticide-0</v>
      </c>
      <c r="E80" s="538" t="s">
        <v>2125</v>
      </c>
      <c r="F80" s="538" t="s">
        <v>2126</v>
      </c>
      <c r="G80" s="537" t="s">
        <v>2241</v>
      </c>
    </row>
    <row r="81" spans="1:7" s="11" customFormat="1" x14ac:dyDescent="0.2">
      <c r="A81" s="537" t="s">
        <v>2239</v>
      </c>
      <c r="B81" s="538" t="s">
        <v>2240</v>
      </c>
      <c r="C81" s="537">
        <f t="shared" si="2"/>
        <v>1</v>
      </c>
      <c r="D81" s="537" t="str">
        <f t="shared" si="3"/>
        <v>Malaria O-3: Proportion de personnes utilisant une moustiquaire imprégnée d'insecticide parmi les personnes disposant d'une moustiquaire imprégnée d'insecticide-1</v>
      </c>
      <c r="E81" s="538" t="s">
        <v>2125</v>
      </c>
      <c r="F81" s="538" t="s">
        <v>2128</v>
      </c>
      <c r="G81" s="537" t="s">
        <v>2242</v>
      </c>
    </row>
    <row r="82" spans="1:7" s="11" customFormat="1" x14ac:dyDescent="0.2">
      <c r="A82" s="537" t="s">
        <v>2243</v>
      </c>
      <c r="B82" s="538" t="s">
        <v>2244</v>
      </c>
      <c r="C82" s="537">
        <f t="shared" si="2"/>
        <v>0</v>
      </c>
      <c r="D82" s="537" t="str">
        <f t="shared" si="3"/>
        <v>HIV O-4.1b(M): Pourcentage de personnes transgenres qui rapportent l'utilisation de préservatif  lors de leur dernier rapport sexuel-0</v>
      </c>
      <c r="E82" s="538" t="s">
        <v>2096</v>
      </c>
      <c r="F82" s="538" t="s">
        <v>2097</v>
      </c>
      <c r="G82" s="537" t="s">
        <v>2245</v>
      </c>
    </row>
    <row r="83" spans="1:7" s="11" customFormat="1" x14ac:dyDescent="0.2">
      <c r="A83" s="537" t="s">
        <v>2243</v>
      </c>
      <c r="B83" s="538" t="s">
        <v>2244</v>
      </c>
      <c r="C83" s="537">
        <f t="shared" si="2"/>
        <v>1</v>
      </c>
      <c r="D83" s="537" t="str">
        <f t="shared" si="3"/>
        <v>HIV O-4.1b(M): Pourcentage de personnes transgenres qui rapportent l'utilisation de préservatif  lors de leur dernier rapport sexuel-1</v>
      </c>
      <c r="E83" s="538" t="s">
        <v>2096</v>
      </c>
      <c r="F83" s="538" t="s">
        <v>2099</v>
      </c>
      <c r="G83" s="537" t="s">
        <v>2246</v>
      </c>
    </row>
    <row r="84" spans="1:7" s="11" customFormat="1" x14ac:dyDescent="0.2">
      <c r="A84" s="537" t="s">
        <v>2247</v>
      </c>
      <c r="B84" s="538" t="s">
        <v>2248</v>
      </c>
      <c r="C84" s="537">
        <f t="shared" si="2"/>
        <v>0</v>
      </c>
      <c r="D84" s="537" t="str">
        <f t="shared" si="3"/>
        <v>HIV O-9: Pourcentage de consommateurs de drogues injectables qui rapportent l'utilisation de préservatif lors de leur dernier rapport sexuel-0</v>
      </c>
      <c r="E84" s="538" t="s">
        <v>2125</v>
      </c>
      <c r="F84" s="538" t="s">
        <v>2126</v>
      </c>
      <c r="G84" s="537" t="s">
        <v>2249</v>
      </c>
    </row>
    <row r="85" spans="1:7" s="11" customFormat="1" x14ac:dyDescent="0.2">
      <c r="A85" s="537" t="s">
        <v>2247</v>
      </c>
      <c r="B85" s="538" t="s">
        <v>2248</v>
      </c>
      <c r="C85" s="537">
        <f t="shared" si="2"/>
        <v>1</v>
      </c>
      <c r="D85" s="537" t="str">
        <f t="shared" si="3"/>
        <v>HIV O-9: Pourcentage de consommateurs de drogues injectables qui rapportent l'utilisation de préservatif lors de leur dernier rapport sexuel-1</v>
      </c>
      <c r="E85" s="538" t="s">
        <v>2125</v>
      </c>
      <c r="F85" s="538" t="s">
        <v>2128</v>
      </c>
      <c r="G85" s="537" t="s">
        <v>2250</v>
      </c>
    </row>
    <row r="86" spans="1:7" s="11" customFormat="1" x14ac:dyDescent="0.2">
      <c r="A86" s="537" t="s">
        <v>2247</v>
      </c>
      <c r="B86" s="538" t="s">
        <v>2248</v>
      </c>
      <c r="C86" s="537">
        <f t="shared" si="2"/>
        <v>2</v>
      </c>
      <c r="D86" s="537" t="str">
        <f t="shared" si="3"/>
        <v>HIV O-9: Pourcentage de consommateurs de drogues injectables qui rapportent l'utilisation de préservatif lors de leur dernier rapport sexuel-2</v>
      </c>
      <c r="E86" s="538" t="s">
        <v>2096</v>
      </c>
      <c r="F86" s="538" t="s">
        <v>2097</v>
      </c>
      <c r="G86" s="537" t="s">
        <v>2251</v>
      </c>
    </row>
    <row r="87" spans="1:7" s="11" customFormat="1" x14ac:dyDescent="0.2">
      <c r="A87" s="537" t="s">
        <v>2247</v>
      </c>
      <c r="B87" s="538" t="s">
        <v>2248</v>
      </c>
      <c r="C87" s="537">
        <f t="shared" si="2"/>
        <v>3</v>
      </c>
      <c r="D87" s="537" t="str">
        <f t="shared" si="3"/>
        <v>HIV O-9: Pourcentage de consommateurs de drogues injectables qui rapportent l'utilisation de préservatif lors de leur dernier rapport sexuel-3</v>
      </c>
      <c r="E87" s="538" t="s">
        <v>2096</v>
      </c>
      <c r="F87" s="538" t="s">
        <v>2099</v>
      </c>
      <c r="G87" s="537" t="s">
        <v>2252</v>
      </c>
    </row>
    <row r="88" spans="1:7" s="11" customFormat="1" x14ac:dyDescent="0.2">
      <c r="A88" s="537" t="s">
        <v>2253</v>
      </c>
      <c r="B88" s="538" t="s">
        <v>2254</v>
      </c>
      <c r="C88" s="537">
        <f t="shared" si="2"/>
        <v>0</v>
      </c>
      <c r="D88" s="537" t="str">
        <f t="shared" si="3"/>
        <v>HIV O-11: Pourcentage de personnes (estimées)  vivant avec le VIH  qui ont été dépistées positives au VIH-0</v>
      </c>
      <c r="E88" s="538" t="s">
        <v>2125</v>
      </c>
      <c r="F88" s="538" t="s">
        <v>2126</v>
      </c>
      <c r="G88" s="537" t="s">
        <v>2255</v>
      </c>
    </row>
    <row r="89" spans="1:7" s="11" customFormat="1" x14ac:dyDescent="0.2">
      <c r="A89" s="537" t="s">
        <v>2253</v>
      </c>
      <c r="B89" s="538" t="s">
        <v>2254</v>
      </c>
      <c r="C89" s="537">
        <f t="shared" si="2"/>
        <v>1</v>
      </c>
      <c r="D89" s="537" t="str">
        <f t="shared" si="3"/>
        <v>HIV O-11: Pourcentage de personnes (estimées)  vivant avec le VIH  qui ont été dépistées positives au VIH-1</v>
      </c>
      <c r="E89" s="538" t="s">
        <v>2125</v>
      </c>
      <c r="F89" s="538" t="s">
        <v>2128</v>
      </c>
      <c r="G89" s="537" t="s">
        <v>2256</v>
      </c>
    </row>
    <row r="90" spans="1:7" s="11" customFormat="1" x14ac:dyDescent="0.2">
      <c r="A90" s="537" t="s">
        <v>2257</v>
      </c>
      <c r="B90" s="538" t="s">
        <v>2258</v>
      </c>
      <c r="C90" s="537">
        <f t="shared" si="2"/>
        <v>0</v>
      </c>
      <c r="D90" s="537" t="str">
        <f t="shared" si="3"/>
        <v>Malaria O-9(M): Taux d'examens sanguins annuel : pour 100 habitants par an (Contextes d'élimination)-0</v>
      </c>
      <c r="E90" s="538" t="s">
        <v>2259</v>
      </c>
      <c r="F90" s="538" t="s">
        <v>2260</v>
      </c>
      <c r="G90" s="537" t="s">
        <v>2261</v>
      </c>
    </row>
    <row r="91" spans="1:7" s="11" customFormat="1" x14ac:dyDescent="0.2">
      <c r="A91" s="537" t="s">
        <v>2257</v>
      </c>
      <c r="B91" s="538" t="s">
        <v>2258</v>
      </c>
      <c r="C91" s="537">
        <f t="shared" si="2"/>
        <v>1</v>
      </c>
      <c r="D91" s="537" t="str">
        <f t="shared" si="3"/>
        <v>Malaria O-9(M): Taux d'examens sanguins annuel : pour 100 habitants par an (Contextes d'élimination)-1</v>
      </c>
      <c r="E91" s="538" t="s">
        <v>2259</v>
      </c>
      <c r="F91" s="538" t="s">
        <v>2262</v>
      </c>
      <c r="G91" s="537" t="s">
        <v>2263</v>
      </c>
    </row>
    <row r="93" spans="1:7" x14ac:dyDescent="0.2">
      <c r="A93" s="2" t="s">
        <v>74</v>
      </c>
    </row>
    <row r="94" spans="1:7" x14ac:dyDescent="0.2">
      <c r="A94" s="539" t="s">
        <v>76</v>
      </c>
      <c r="B94" s="537" t="s">
        <v>196</v>
      </c>
      <c r="C94" s="537">
        <v>0</v>
      </c>
      <c r="D94" s="537" t="s">
        <v>71</v>
      </c>
      <c r="E94" s="537" t="s">
        <v>202</v>
      </c>
      <c r="F94" s="537" t="s">
        <v>204</v>
      </c>
      <c r="G94" s="537" t="s">
        <v>30</v>
      </c>
    </row>
    <row r="95" spans="1:7" hidden="1" x14ac:dyDescent="0.2">
      <c r="A95" s="537" t="s">
        <v>75</v>
      </c>
      <c r="B95" s="538" t="s">
        <v>195</v>
      </c>
      <c r="C95" s="537">
        <f>IF(B95=B94,C94+1,0)</f>
        <v>0</v>
      </c>
      <c r="D95" s="537" t="str">
        <f>B95&amp;"-"&amp;C95</f>
        <v>[Name - FR]-0</v>
      </c>
      <c r="E95" s="538" t="s">
        <v>201</v>
      </c>
      <c r="F95" s="538" t="s">
        <v>203</v>
      </c>
      <c r="G95" s="537" t="s">
        <v>29</v>
      </c>
    </row>
    <row r="96" spans="1:7" s="11" customFormat="1" x14ac:dyDescent="0.2">
      <c r="A96" s="537" t="s">
        <v>2264</v>
      </c>
      <c r="B96" s="538" t="s">
        <v>2265</v>
      </c>
      <c r="C96" s="537">
        <f t="shared" ref="C96:C159" si="4">IF(B96=B95,C95+1,0)</f>
        <v>0</v>
      </c>
      <c r="D96" s="537" t="str">
        <f t="shared" ref="D96:D159" si="5">B96&amp;"-"&amp;C96</f>
        <v>MDR TB-2(M): Nombre de cas de tuberculose, résistante à la rifampicine et/ou tuberculose multirésistante confirmés-0</v>
      </c>
      <c r="E96" s="538" t="s">
        <v>2125</v>
      </c>
      <c r="F96" s="538" t="s">
        <v>2126</v>
      </c>
      <c r="G96" s="537" t="s">
        <v>2266</v>
      </c>
    </row>
    <row r="97" spans="1:7" s="11" customFormat="1" x14ac:dyDescent="0.2">
      <c r="A97" s="537" t="s">
        <v>2264</v>
      </c>
      <c r="B97" s="538" t="s">
        <v>2265</v>
      </c>
      <c r="C97" s="537">
        <f t="shared" si="4"/>
        <v>1</v>
      </c>
      <c r="D97" s="537" t="str">
        <f t="shared" si="5"/>
        <v>MDR TB-2(M): Nombre de cas de tuberculose, résistante à la rifampicine et/ou tuberculose multirésistante confirmés-1</v>
      </c>
      <c r="E97" s="538" t="s">
        <v>2125</v>
      </c>
      <c r="F97" s="538" t="s">
        <v>2128</v>
      </c>
      <c r="G97" s="537" t="s">
        <v>2267</v>
      </c>
    </row>
    <row r="98" spans="1:7" s="11" customFormat="1" x14ac:dyDescent="0.2">
      <c r="A98" s="537" t="s">
        <v>2264</v>
      </c>
      <c r="B98" s="538" t="s">
        <v>2265</v>
      </c>
      <c r="C98" s="537">
        <f t="shared" si="4"/>
        <v>2</v>
      </c>
      <c r="D98" s="537" t="str">
        <f t="shared" si="5"/>
        <v>MDR TB-2(M): Nombre de cas de tuberculose, résistante à la rifampicine et/ou tuberculose multirésistante confirmés-2</v>
      </c>
      <c r="E98" s="538" t="s">
        <v>2096</v>
      </c>
      <c r="F98" s="538" t="s">
        <v>2134</v>
      </c>
      <c r="G98" s="537" t="s">
        <v>2268</v>
      </c>
    </row>
    <row r="99" spans="1:7" s="11" customFormat="1" x14ac:dyDescent="0.2">
      <c r="A99" s="537" t="s">
        <v>2264</v>
      </c>
      <c r="B99" s="538" t="s">
        <v>2265</v>
      </c>
      <c r="C99" s="537">
        <f t="shared" si="4"/>
        <v>3</v>
      </c>
      <c r="D99" s="537" t="str">
        <f t="shared" si="5"/>
        <v>MDR TB-2(M): Nombre de cas de tuberculose, résistante à la rifampicine et/ou tuberculose multirésistante confirmés-3</v>
      </c>
      <c r="E99" s="538" t="s">
        <v>2096</v>
      </c>
      <c r="F99" s="538" t="s">
        <v>2136</v>
      </c>
      <c r="G99" s="537" t="s">
        <v>2269</v>
      </c>
    </row>
    <row r="100" spans="1:7" s="11" customFormat="1" x14ac:dyDescent="0.2">
      <c r="A100" s="537" t="s">
        <v>2270</v>
      </c>
      <c r="B100" s="538" t="s">
        <v>2271</v>
      </c>
      <c r="C100" s="537">
        <f t="shared" si="4"/>
        <v>0</v>
      </c>
      <c r="D100" s="537" t="str">
        <f t="shared" si="5"/>
        <v>MDR TB-3(M): Nombre de cas de tuberculose résistante à la rifampicine et/ou tuberculose multirésistante qui ont commencé un traitement de deuxième intention-0</v>
      </c>
      <c r="E100" s="538" t="s">
        <v>2125</v>
      </c>
      <c r="F100" s="538" t="s">
        <v>2126</v>
      </c>
      <c r="G100" s="537" t="s">
        <v>2272</v>
      </c>
    </row>
    <row r="101" spans="1:7" s="11" customFormat="1" x14ac:dyDescent="0.2">
      <c r="A101" s="537" t="s">
        <v>2270</v>
      </c>
      <c r="B101" s="538" t="s">
        <v>2271</v>
      </c>
      <c r="C101" s="537">
        <f t="shared" si="4"/>
        <v>1</v>
      </c>
      <c r="D101" s="537" t="str">
        <f t="shared" si="5"/>
        <v>MDR TB-3(M): Nombre de cas de tuberculose résistante à la rifampicine et/ou tuberculose multirésistante qui ont commencé un traitement de deuxième intention-1</v>
      </c>
      <c r="E101" s="538" t="s">
        <v>2125</v>
      </c>
      <c r="F101" s="538" t="s">
        <v>2128</v>
      </c>
      <c r="G101" s="537" t="s">
        <v>2273</v>
      </c>
    </row>
    <row r="102" spans="1:7" s="11" customFormat="1" x14ac:dyDescent="0.2">
      <c r="A102" s="537" t="s">
        <v>2270</v>
      </c>
      <c r="B102" s="538" t="s">
        <v>2271</v>
      </c>
      <c r="C102" s="537">
        <f t="shared" si="4"/>
        <v>2</v>
      </c>
      <c r="D102" s="537" t="str">
        <f t="shared" si="5"/>
        <v>MDR TB-3(M): Nombre de cas de tuberculose résistante à la rifampicine et/ou tuberculose multirésistante qui ont commencé un traitement de deuxième intention-2</v>
      </c>
      <c r="E102" s="538" t="s">
        <v>2096</v>
      </c>
      <c r="F102" s="538" t="s">
        <v>2134</v>
      </c>
      <c r="G102" s="537" t="s">
        <v>2274</v>
      </c>
    </row>
    <row r="103" spans="1:7" s="11" customFormat="1" x14ac:dyDescent="0.2">
      <c r="A103" s="537" t="s">
        <v>2270</v>
      </c>
      <c r="B103" s="538" t="s">
        <v>2271</v>
      </c>
      <c r="C103" s="537">
        <f t="shared" si="4"/>
        <v>3</v>
      </c>
      <c r="D103" s="537" t="str">
        <f t="shared" si="5"/>
        <v>MDR TB-3(M): Nombre de cas de tuberculose résistante à la rifampicine et/ou tuberculose multirésistante qui ont commencé un traitement de deuxième intention-3</v>
      </c>
      <c r="E103" s="538" t="s">
        <v>2096</v>
      </c>
      <c r="F103" s="538" t="s">
        <v>2136</v>
      </c>
      <c r="G103" s="537" t="s">
        <v>2275</v>
      </c>
    </row>
    <row r="104" spans="1:7" s="11" customFormat="1" x14ac:dyDescent="0.2">
      <c r="A104" s="537" t="s">
        <v>2270</v>
      </c>
      <c r="B104" s="538" t="s">
        <v>2271</v>
      </c>
      <c r="C104" s="537">
        <f t="shared" si="4"/>
        <v>4</v>
      </c>
      <c r="D104" s="537" t="str">
        <f t="shared" si="5"/>
        <v>MDR TB-3(M): Nombre de cas de tuberculose résistante à la rifampicine et/ou tuberculose multirésistante qui ont commencé un traitement de deuxième intention-4</v>
      </c>
      <c r="E104" s="538" t="s">
        <v>2276</v>
      </c>
      <c r="F104" s="538" t="s">
        <v>2277</v>
      </c>
      <c r="G104" s="537" t="s">
        <v>2278</v>
      </c>
    </row>
    <row r="105" spans="1:7" s="11" customFormat="1" x14ac:dyDescent="0.2">
      <c r="A105" s="537" t="s">
        <v>2270</v>
      </c>
      <c r="B105" s="538" t="s">
        <v>2271</v>
      </c>
      <c r="C105" s="537">
        <f t="shared" si="4"/>
        <v>5</v>
      </c>
      <c r="D105" s="537" t="str">
        <f t="shared" si="5"/>
        <v>MDR TB-3(M): Nombre de cas de tuberculose résistante à la rifampicine et/ou tuberculose multirésistante qui ont commencé un traitement de deuxième intention-5</v>
      </c>
      <c r="E105" s="538" t="s">
        <v>2276</v>
      </c>
      <c r="F105" s="538" t="s">
        <v>2279</v>
      </c>
      <c r="G105" s="537" t="s">
        <v>2280</v>
      </c>
    </row>
    <row r="106" spans="1:7" s="11" customFormat="1" x14ac:dyDescent="0.2">
      <c r="A106" s="537" t="s">
        <v>2281</v>
      </c>
      <c r="B106" s="538" t="s">
        <v>2282</v>
      </c>
      <c r="C106" s="537">
        <f t="shared" si="4"/>
        <v>0</v>
      </c>
      <c r="D106" s="537" t="str">
        <f t="shared" si="5"/>
        <v>VC-3(M): Nombre de moustiquaires imprégnées d'insecticide de longue durée distribuées de manière continue aux groupes à risque cibles-0</v>
      </c>
      <c r="E106" s="538" t="s">
        <v>2283</v>
      </c>
      <c r="F106" s="538" t="s">
        <v>2284</v>
      </c>
      <c r="G106" s="537" t="s">
        <v>2285</v>
      </c>
    </row>
    <row r="107" spans="1:7" s="11" customFormat="1" x14ac:dyDescent="0.2">
      <c r="A107" s="537" t="s">
        <v>2281</v>
      </c>
      <c r="B107" s="538" t="s">
        <v>2282</v>
      </c>
      <c r="C107" s="537">
        <f t="shared" si="4"/>
        <v>1</v>
      </c>
      <c r="D107" s="537" t="str">
        <f t="shared" si="5"/>
        <v>VC-3(M): Nombre de moustiquaires imprégnées d'insecticide de longue durée distribuées de manière continue aux groupes à risque cibles-1</v>
      </c>
      <c r="E107" s="538" t="s">
        <v>2283</v>
      </c>
      <c r="F107" s="538" t="s">
        <v>2286</v>
      </c>
      <c r="G107" s="537" t="s">
        <v>2287</v>
      </c>
    </row>
    <row r="108" spans="1:7" s="11" customFormat="1" x14ac:dyDescent="0.2">
      <c r="A108" s="537" t="s">
        <v>2281</v>
      </c>
      <c r="B108" s="538" t="s">
        <v>2282</v>
      </c>
      <c r="C108" s="537">
        <f t="shared" si="4"/>
        <v>2</v>
      </c>
      <c r="D108" s="537" t="str">
        <f t="shared" si="5"/>
        <v>VC-3(M): Nombre de moustiquaires imprégnées d'insecticide de longue durée distribuées de manière continue aux groupes à risque cibles-2</v>
      </c>
      <c r="E108" s="538" t="s">
        <v>2283</v>
      </c>
      <c r="F108" s="538" t="s">
        <v>2288</v>
      </c>
      <c r="G108" s="537" t="s">
        <v>2289</v>
      </c>
    </row>
    <row r="109" spans="1:7" s="11" customFormat="1" x14ac:dyDescent="0.2">
      <c r="A109" s="537" t="s">
        <v>2281</v>
      </c>
      <c r="B109" s="538" t="s">
        <v>2282</v>
      </c>
      <c r="C109" s="537">
        <f t="shared" si="4"/>
        <v>3</v>
      </c>
      <c r="D109" s="537" t="str">
        <f t="shared" si="5"/>
        <v>VC-3(M): Nombre de moustiquaires imprégnées d'insecticide de longue durée distribuées de manière continue aux groupes à risque cibles-3</v>
      </c>
      <c r="E109" s="538" t="s">
        <v>2283</v>
      </c>
      <c r="F109" s="538" t="s">
        <v>2290</v>
      </c>
      <c r="G109" s="537" t="s">
        <v>2291</v>
      </c>
    </row>
    <row r="110" spans="1:7" s="11" customFormat="1" x14ac:dyDescent="0.2">
      <c r="A110" s="537" t="s">
        <v>2281</v>
      </c>
      <c r="B110" s="538" t="s">
        <v>2282</v>
      </c>
      <c r="C110" s="537">
        <f t="shared" si="4"/>
        <v>4</v>
      </c>
      <c r="D110" s="537" t="str">
        <f t="shared" si="5"/>
        <v>VC-3(M): Nombre de moustiquaires imprégnées d'insecticide de longue durée distribuées de manière continue aux groupes à risque cibles-4</v>
      </c>
      <c r="E110" s="538" t="s">
        <v>2283</v>
      </c>
      <c r="F110" s="538" t="s">
        <v>2292</v>
      </c>
      <c r="G110" s="537" t="s">
        <v>2293</v>
      </c>
    </row>
    <row r="111" spans="1:7" s="11" customFormat="1" x14ac:dyDescent="0.2">
      <c r="A111" s="537" t="s">
        <v>2294</v>
      </c>
      <c r="B111" s="538" t="s">
        <v>2295</v>
      </c>
      <c r="C111" s="537">
        <f t="shared" si="4"/>
        <v>0</v>
      </c>
      <c r="D111" s="537" t="str">
        <f t="shared" si="5"/>
        <v>CM-1a(M): Proportion de cas suspect de paludisme soumis à un test parasitologique dans des établissements de santé du secteur public-0</v>
      </c>
      <c r="E111" s="538" t="s">
        <v>2096</v>
      </c>
      <c r="F111" s="538" t="s">
        <v>2149</v>
      </c>
      <c r="G111" s="537" t="s">
        <v>2296</v>
      </c>
    </row>
    <row r="112" spans="1:7" s="11" customFormat="1" x14ac:dyDescent="0.2">
      <c r="A112" s="537" t="s">
        <v>2294</v>
      </c>
      <c r="B112" s="538" t="s">
        <v>2295</v>
      </c>
      <c r="C112" s="537">
        <f t="shared" si="4"/>
        <v>1</v>
      </c>
      <c r="D112" s="537" t="str">
        <f t="shared" si="5"/>
        <v>CM-1a(M): Proportion de cas suspect de paludisme soumis à un test parasitologique dans des établissements de santé du secteur public-1</v>
      </c>
      <c r="E112" s="538" t="s">
        <v>2096</v>
      </c>
      <c r="F112" s="538" t="s">
        <v>2151</v>
      </c>
      <c r="G112" s="537" t="s">
        <v>2297</v>
      </c>
    </row>
    <row r="113" spans="1:7" s="11" customFormat="1" x14ac:dyDescent="0.2">
      <c r="A113" s="537" t="s">
        <v>2294</v>
      </c>
      <c r="B113" s="538" t="s">
        <v>2295</v>
      </c>
      <c r="C113" s="537">
        <f t="shared" si="4"/>
        <v>2</v>
      </c>
      <c r="D113" s="537" t="str">
        <f t="shared" si="5"/>
        <v>CM-1a(M): Proportion de cas suspect de paludisme soumis à un test parasitologique dans des établissements de santé du secteur public-2</v>
      </c>
      <c r="E113" s="538" t="s">
        <v>2118</v>
      </c>
      <c r="F113" s="538" t="s">
        <v>2119</v>
      </c>
      <c r="G113" s="537" t="s">
        <v>2298</v>
      </c>
    </row>
    <row r="114" spans="1:7" s="11" customFormat="1" x14ac:dyDescent="0.2">
      <c r="A114" s="537" t="s">
        <v>2294</v>
      </c>
      <c r="B114" s="538" t="s">
        <v>2295</v>
      </c>
      <c r="C114" s="537">
        <f t="shared" si="4"/>
        <v>3</v>
      </c>
      <c r="D114" s="537" t="str">
        <f t="shared" si="5"/>
        <v>CM-1a(M): Proportion de cas suspect de paludisme soumis à un test parasitologique dans des établissements de santé du secteur public-3</v>
      </c>
      <c r="E114" s="538" t="s">
        <v>2118</v>
      </c>
      <c r="F114" s="538" t="s">
        <v>2121</v>
      </c>
      <c r="G114" s="537" t="s">
        <v>2299</v>
      </c>
    </row>
    <row r="115" spans="1:7" s="11" customFormat="1" x14ac:dyDescent="0.2">
      <c r="A115" s="537" t="s">
        <v>2300</v>
      </c>
      <c r="B115" s="538" t="s">
        <v>2301</v>
      </c>
      <c r="C115" s="537">
        <f t="shared" si="4"/>
        <v>0</v>
      </c>
      <c r="D115" s="537" t="str">
        <f t="shared" si="5"/>
        <v>CM-1b(M): Proportion de cas suspects de paludisme soumis à un test parasitologique dans la communauté-0</v>
      </c>
      <c r="E115" s="538" t="s">
        <v>2096</v>
      </c>
      <c r="F115" s="538" t="s">
        <v>2149</v>
      </c>
      <c r="G115" s="537" t="s">
        <v>2302</v>
      </c>
    </row>
    <row r="116" spans="1:7" s="11" customFormat="1" x14ac:dyDescent="0.2">
      <c r="A116" s="537" t="s">
        <v>2300</v>
      </c>
      <c r="B116" s="538" t="s">
        <v>2301</v>
      </c>
      <c r="C116" s="537">
        <f t="shared" si="4"/>
        <v>1</v>
      </c>
      <c r="D116" s="537" t="str">
        <f t="shared" si="5"/>
        <v>CM-1b(M): Proportion de cas suspects de paludisme soumis à un test parasitologique dans la communauté-1</v>
      </c>
      <c r="E116" s="538" t="s">
        <v>2096</v>
      </c>
      <c r="F116" s="538" t="s">
        <v>2151</v>
      </c>
      <c r="G116" s="537" t="s">
        <v>2303</v>
      </c>
    </row>
    <row r="117" spans="1:7" s="11" customFormat="1" x14ac:dyDescent="0.2">
      <c r="A117" s="537" t="s">
        <v>2300</v>
      </c>
      <c r="B117" s="538" t="s">
        <v>2301</v>
      </c>
      <c r="C117" s="537">
        <f t="shared" si="4"/>
        <v>2</v>
      </c>
      <c r="D117" s="537" t="str">
        <f t="shared" si="5"/>
        <v>CM-1b(M): Proportion de cas suspects de paludisme soumis à un test parasitologique dans la communauté-2</v>
      </c>
      <c r="E117" s="538" t="s">
        <v>2118</v>
      </c>
      <c r="F117" s="538" t="s">
        <v>2119</v>
      </c>
      <c r="G117" s="537" t="s">
        <v>2304</v>
      </c>
    </row>
    <row r="118" spans="1:7" s="11" customFormat="1" x14ac:dyDescent="0.2">
      <c r="A118" s="537" t="s">
        <v>2300</v>
      </c>
      <c r="B118" s="538" t="s">
        <v>2301</v>
      </c>
      <c r="C118" s="537">
        <f t="shared" si="4"/>
        <v>3</v>
      </c>
      <c r="D118" s="537" t="str">
        <f t="shared" si="5"/>
        <v>CM-1b(M): Proportion de cas suspects de paludisme soumis à un test parasitologique dans la communauté-3</v>
      </c>
      <c r="E118" s="538" t="s">
        <v>2118</v>
      </c>
      <c r="F118" s="538" t="s">
        <v>2121</v>
      </c>
      <c r="G118" s="537" t="s">
        <v>2305</v>
      </c>
    </row>
    <row r="119" spans="1:7" s="11" customFormat="1" x14ac:dyDescent="0.2">
      <c r="A119" s="537" t="s">
        <v>2306</v>
      </c>
      <c r="B119" s="538" t="s">
        <v>2307</v>
      </c>
      <c r="C119" s="537">
        <f t="shared" si="4"/>
        <v>0</v>
      </c>
      <c r="D119" s="537" t="str">
        <f t="shared" si="5"/>
        <v>CM-1c(M): Proportion de cas suspects de paludisme soumis à un test parasitologique dans des locaux du secteur privé-0</v>
      </c>
      <c r="E119" s="538" t="s">
        <v>2096</v>
      </c>
      <c r="F119" s="538" t="s">
        <v>2149</v>
      </c>
      <c r="G119" s="537" t="s">
        <v>2308</v>
      </c>
    </row>
    <row r="120" spans="1:7" s="11" customFormat="1" x14ac:dyDescent="0.2">
      <c r="A120" s="537" t="s">
        <v>2306</v>
      </c>
      <c r="B120" s="538" t="s">
        <v>2307</v>
      </c>
      <c r="C120" s="537">
        <f t="shared" si="4"/>
        <v>1</v>
      </c>
      <c r="D120" s="537" t="str">
        <f t="shared" si="5"/>
        <v>CM-1c(M): Proportion de cas suspects de paludisme soumis à un test parasitologique dans des locaux du secteur privé-1</v>
      </c>
      <c r="E120" s="538" t="s">
        <v>2096</v>
      </c>
      <c r="F120" s="538" t="s">
        <v>2151</v>
      </c>
      <c r="G120" s="537" t="s">
        <v>2309</v>
      </c>
    </row>
    <row r="121" spans="1:7" s="11" customFormat="1" x14ac:dyDescent="0.2">
      <c r="A121" s="537" t="s">
        <v>2306</v>
      </c>
      <c r="B121" s="538" t="s">
        <v>2307</v>
      </c>
      <c r="C121" s="537">
        <f t="shared" si="4"/>
        <v>2</v>
      </c>
      <c r="D121" s="537" t="str">
        <f t="shared" si="5"/>
        <v>CM-1c(M): Proportion de cas suspects de paludisme soumis à un test parasitologique dans des locaux du secteur privé-2</v>
      </c>
      <c r="E121" s="538" t="s">
        <v>2118</v>
      </c>
      <c r="F121" s="538" t="s">
        <v>2119</v>
      </c>
      <c r="G121" s="537" t="s">
        <v>2310</v>
      </c>
    </row>
    <row r="122" spans="1:7" s="11" customFormat="1" x14ac:dyDescent="0.2">
      <c r="A122" s="537" t="s">
        <v>2306</v>
      </c>
      <c r="B122" s="538" t="s">
        <v>2307</v>
      </c>
      <c r="C122" s="537">
        <f t="shared" si="4"/>
        <v>3</v>
      </c>
      <c r="D122" s="537" t="str">
        <f t="shared" si="5"/>
        <v>CM-1c(M): Proportion de cas suspects de paludisme soumis à un test parasitologique dans des locaux du secteur privé-3</v>
      </c>
      <c r="E122" s="538" t="s">
        <v>2118</v>
      </c>
      <c r="F122" s="538" t="s">
        <v>2121</v>
      </c>
      <c r="G122" s="537" t="s">
        <v>2311</v>
      </c>
    </row>
    <row r="123" spans="1:7" s="11" customFormat="1" x14ac:dyDescent="0.2">
      <c r="A123" s="537" t="s">
        <v>2312</v>
      </c>
      <c r="B123" s="538" t="s">
        <v>2313</v>
      </c>
      <c r="C123" s="537">
        <f t="shared" si="4"/>
        <v>0</v>
      </c>
      <c r="D123" s="537" t="str">
        <f t="shared" si="5"/>
        <v>CM-2a(M): Proportion de cas de paludisme confirmés ayant reçu un traitement antipaludique de première intention, conformément à la politique nationale, dans des établissements de santé du secteur public-0</v>
      </c>
      <c r="E123" s="538" t="s">
        <v>2096</v>
      </c>
      <c r="F123" s="538" t="s">
        <v>2149</v>
      </c>
      <c r="G123" s="537" t="s">
        <v>2314</v>
      </c>
    </row>
    <row r="124" spans="1:7" s="11" customFormat="1" x14ac:dyDescent="0.2">
      <c r="A124" s="537" t="s">
        <v>2312</v>
      </c>
      <c r="B124" s="538" t="s">
        <v>2313</v>
      </c>
      <c r="C124" s="537">
        <f t="shared" si="4"/>
        <v>1</v>
      </c>
      <c r="D124" s="537" t="str">
        <f t="shared" si="5"/>
        <v>CM-2a(M): Proportion de cas de paludisme confirmés ayant reçu un traitement antipaludique de première intention, conformément à la politique nationale, dans des établissements de santé du secteur public-1</v>
      </c>
      <c r="E124" s="538" t="s">
        <v>2096</v>
      </c>
      <c r="F124" s="538" t="s">
        <v>2151</v>
      </c>
      <c r="G124" s="537" t="s">
        <v>2315</v>
      </c>
    </row>
    <row r="125" spans="1:7" s="11" customFormat="1" x14ac:dyDescent="0.2">
      <c r="A125" s="537" t="s">
        <v>2316</v>
      </c>
      <c r="B125" s="538" t="s">
        <v>2317</v>
      </c>
      <c r="C125" s="537">
        <f t="shared" si="4"/>
        <v>0</v>
      </c>
      <c r="D125" s="537" t="str">
        <f t="shared" si="5"/>
        <v>CM-2b(M): Proportion de cas de paludisme confirmés ayant reçu un traitement antipaludique de première intention dans la communauté-0</v>
      </c>
      <c r="E125" s="538" t="s">
        <v>2096</v>
      </c>
      <c r="F125" s="538" t="s">
        <v>2151</v>
      </c>
      <c r="G125" s="537" t="s">
        <v>2318</v>
      </c>
    </row>
    <row r="126" spans="1:7" s="11" customFormat="1" x14ac:dyDescent="0.2">
      <c r="A126" s="537" t="s">
        <v>2316</v>
      </c>
      <c r="B126" s="538" t="s">
        <v>2317</v>
      </c>
      <c r="C126" s="537">
        <f t="shared" si="4"/>
        <v>1</v>
      </c>
      <c r="D126" s="537" t="str">
        <f t="shared" si="5"/>
        <v>CM-2b(M): Proportion de cas de paludisme confirmés ayant reçu un traitement antipaludique de première intention dans la communauté-1</v>
      </c>
      <c r="E126" s="538" t="s">
        <v>2096</v>
      </c>
      <c r="F126" s="538" t="s">
        <v>2149</v>
      </c>
      <c r="G126" s="537" t="s">
        <v>2319</v>
      </c>
    </row>
    <row r="127" spans="1:7" s="11" customFormat="1" x14ac:dyDescent="0.2">
      <c r="A127" s="537" t="s">
        <v>2320</v>
      </c>
      <c r="B127" s="538" t="s">
        <v>2321</v>
      </c>
      <c r="C127" s="537">
        <f t="shared" si="4"/>
        <v>0</v>
      </c>
      <c r="D127" s="537" t="str">
        <f t="shared" si="5"/>
        <v>CM-2c(M): Proportion de cas de paludisme confirmés ayant reçu un traitement antipaludique de première intention dans des locaux du secteur privé-0</v>
      </c>
      <c r="E127" s="538" t="s">
        <v>2096</v>
      </c>
      <c r="F127" s="538" t="s">
        <v>2149</v>
      </c>
      <c r="G127" s="537" t="s">
        <v>2322</v>
      </c>
    </row>
    <row r="128" spans="1:7" s="11" customFormat="1" x14ac:dyDescent="0.2">
      <c r="A128" s="537" t="s">
        <v>2320</v>
      </c>
      <c r="B128" s="538" t="s">
        <v>2321</v>
      </c>
      <c r="C128" s="537">
        <f t="shared" si="4"/>
        <v>1</v>
      </c>
      <c r="D128" s="537" t="str">
        <f t="shared" si="5"/>
        <v>CM-2c(M): Proportion de cas de paludisme confirmés ayant reçu un traitement antipaludique de première intention dans des locaux du secteur privé-1</v>
      </c>
      <c r="E128" s="538" t="s">
        <v>2096</v>
      </c>
      <c r="F128" s="538" t="s">
        <v>2151</v>
      </c>
      <c r="G128" s="537" t="s">
        <v>2323</v>
      </c>
    </row>
    <row r="129" spans="1:7" s="11" customFormat="1" x14ac:dyDescent="0.2">
      <c r="A129" s="537" t="s">
        <v>2324</v>
      </c>
      <c r="B129" s="538" t="s">
        <v>2325</v>
      </c>
      <c r="C129" s="537">
        <f t="shared" si="4"/>
        <v>0</v>
      </c>
      <c r="D129" s="537" t="str">
        <f t="shared" si="5"/>
        <v>CM-3a: Proportion de cas de paludisme estimés (présumés et confirmés) ayant reçu un traitement antipaludique de première intention dans les etablissement de sante du secteur public-0</v>
      </c>
      <c r="E129" s="538" t="s">
        <v>2096</v>
      </c>
      <c r="F129" s="538" t="s">
        <v>2149</v>
      </c>
      <c r="G129" s="537" t="s">
        <v>2326</v>
      </c>
    </row>
    <row r="130" spans="1:7" s="11" customFormat="1" x14ac:dyDescent="0.2">
      <c r="A130" s="537" t="s">
        <v>2324</v>
      </c>
      <c r="B130" s="538" t="s">
        <v>2325</v>
      </c>
      <c r="C130" s="537">
        <f t="shared" si="4"/>
        <v>1</v>
      </c>
      <c r="D130" s="537" t="str">
        <f t="shared" si="5"/>
        <v>CM-3a: Proportion de cas de paludisme estimés (présumés et confirmés) ayant reçu un traitement antipaludique de première intention dans les etablissement de sante du secteur public-1</v>
      </c>
      <c r="E130" s="538" t="s">
        <v>2096</v>
      </c>
      <c r="F130" s="538" t="s">
        <v>2151</v>
      </c>
      <c r="G130" s="537" t="s">
        <v>2327</v>
      </c>
    </row>
    <row r="131" spans="1:7" s="11" customFormat="1" x14ac:dyDescent="0.2">
      <c r="A131" s="537" t="s">
        <v>2328</v>
      </c>
      <c r="B131" s="538" t="s">
        <v>2329</v>
      </c>
      <c r="C131" s="537">
        <f t="shared" si="4"/>
        <v>0</v>
      </c>
      <c r="D131" s="537" t="str">
        <f t="shared" si="5"/>
        <v>CM-3b: Proportion de cas de paludisme estimés (présumés et confirmés) ayant reçu un traitement antipaludique de première intention au niveau communautaire-0</v>
      </c>
      <c r="E131" s="538" t="s">
        <v>2096</v>
      </c>
      <c r="F131" s="538" t="s">
        <v>2149</v>
      </c>
      <c r="G131" s="537" t="s">
        <v>2330</v>
      </c>
    </row>
    <row r="132" spans="1:7" s="11" customFormat="1" x14ac:dyDescent="0.2">
      <c r="A132" s="537" t="s">
        <v>2328</v>
      </c>
      <c r="B132" s="538" t="s">
        <v>2329</v>
      </c>
      <c r="C132" s="537">
        <f t="shared" si="4"/>
        <v>1</v>
      </c>
      <c r="D132" s="537" t="str">
        <f t="shared" si="5"/>
        <v>CM-3b: Proportion de cas de paludisme estimés (présumés et confirmés) ayant reçu un traitement antipaludique de première intention au niveau communautaire-1</v>
      </c>
      <c r="E132" s="538" t="s">
        <v>2096</v>
      </c>
      <c r="F132" s="538" t="s">
        <v>2151</v>
      </c>
      <c r="G132" s="537" t="s">
        <v>2331</v>
      </c>
    </row>
    <row r="133" spans="1:7" s="11" customFormat="1" x14ac:dyDescent="0.2">
      <c r="A133" s="537" t="s">
        <v>2332</v>
      </c>
      <c r="B133" s="538" t="s">
        <v>2333</v>
      </c>
      <c r="C133" s="537">
        <f t="shared" si="4"/>
        <v>0</v>
      </c>
      <c r="D133" s="537" t="str">
        <f t="shared" si="5"/>
        <v>CM-3c: Proportion de cas de paludisme estimés (présumés et confirmés) ayant reçu un traitement antipaludique de première intention dans des établissements de santé privés-0</v>
      </c>
      <c r="E133" s="538" t="s">
        <v>2096</v>
      </c>
      <c r="F133" s="538" t="s">
        <v>2149</v>
      </c>
      <c r="G133" s="537" t="s">
        <v>2334</v>
      </c>
    </row>
    <row r="134" spans="1:7" s="11" customFormat="1" x14ac:dyDescent="0.2">
      <c r="A134" s="537" t="s">
        <v>2332</v>
      </c>
      <c r="B134" s="538" t="s">
        <v>2333</v>
      </c>
      <c r="C134" s="537">
        <f t="shared" si="4"/>
        <v>1</v>
      </c>
      <c r="D134" s="537" t="str">
        <f t="shared" si="5"/>
        <v>CM-3c: Proportion de cas de paludisme estimés (présumés et confirmés) ayant reçu un traitement antipaludique de première intention dans des établissements de santé privés-1</v>
      </c>
      <c r="E134" s="538" t="s">
        <v>2096</v>
      </c>
      <c r="F134" s="538" t="s">
        <v>2151</v>
      </c>
      <c r="G134" s="537" t="s">
        <v>2335</v>
      </c>
    </row>
    <row r="135" spans="1:7" s="11" customFormat="1" x14ac:dyDescent="0.2">
      <c r="A135" s="537" t="s">
        <v>2336</v>
      </c>
      <c r="B135" s="538" t="s">
        <v>2337</v>
      </c>
      <c r="C135" s="537">
        <f t="shared" si="4"/>
        <v>0</v>
      </c>
      <c r="D135" s="537" t="str">
        <f t="shared" si="5"/>
        <v>TCS-1(M): Pourcentage de personnes vivant avec le VIH bénéficiant actuellement d'un traitement antirétroviral-0</v>
      </c>
      <c r="E135" s="538" t="s">
        <v>2125</v>
      </c>
      <c r="F135" s="538" t="s">
        <v>2126</v>
      </c>
      <c r="G135" s="537" t="s">
        <v>2338</v>
      </c>
    </row>
    <row r="136" spans="1:7" s="11" customFormat="1" x14ac:dyDescent="0.2">
      <c r="A136" s="537" t="s">
        <v>2336</v>
      </c>
      <c r="B136" s="538" t="s">
        <v>2337</v>
      </c>
      <c r="C136" s="537">
        <f t="shared" si="4"/>
        <v>1</v>
      </c>
      <c r="D136" s="537" t="str">
        <f t="shared" si="5"/>
        <v>TCS-1(M): Pourcentage de personnes vivant avec le VIH bénéficiant actuellement d'un traitement antirétroviral-1</v>
      </c>
      <c r="E136" s="538" t="s">
        <v>2125</v>
      </c>
      <c r="F136" s="538" t="s">
        <v>2128</v>
      </c>
      <c r="G136" s="537" t="s">
        <v>2339</v>
      </c>
    </row>
    <row r="137" spans="1:7" s="11" customFormat="1" x14ac:dyDescent="0.2">
      <c r="A137" s="537" t="s">
        <v>2336</v>
      </c>
      <c r="B137" s="538" t="s">
        <v>2337</v>
      </c>
      <c r="C137" s="537">
        <f t="shared" si="4"/>
        <v>2</v>
      </c>
      <c r="D137" s="537" t="str">
        <f t="shared" si="5"/>
        <v>TCS-1(M): Pourcentage de personnes vivant avec le VIH bénéficiant actuellement d'un traitement antirétroviral-2</v>
      </c>
      <c r="E137" s="538" t="s">
        <v>2283</v>
      </c>
      <c r="F137" s="538" t="s">
        <v>2340</v>
      </c>
      <c r="G137" s="537" t="s">
        <v>2341</v>
      </c>
    </row>
    <row r="138" spans="1:7" s="11" customFormat="1" x14ac:dyDescent="0.2">
      <c r="A138" s="537" t="s">
        <v>2336</v>
      </c>
      <c r="B138" s="538" t="s">
        <v>2337</v>
      </c>
      <c r="C138" s="537">
        <f t="shared" si="4"/>
        <v>3</v>
      </c>
      <c r="D138" s="537" t="str">
        <f t="shared" si="5"/>
        <v>TCS-1(M): Pourcentage de personnes vivant avec le VIH bénéficiant actuellement d'un traitement antirétroviral-3</v>
      </c>
      <c r="E138" s="538" t="s">
        <v>2096</v>
      </c>
      <c r="F138" s="538" t="s">
        <v>2134</v>
      </c>
      <c r="G138" s="537" t="s">
        <v>2342</v>
      </c>
    </row>
    <row r="139" spans="1:7" s="11" customFormat="1" x14ac:dyDescent="0.2">
      <c r="A139" s="537" t="s">
        <v>2336</v>
      </c>
      <c r="B139" s="538" t="s">
        <v>2337</v>
      </c>
      <c r="C139" s="537">
        <f t="shared" si="4"/>
        <v>4</v>
      </c>
      <c r="D139" s="537" t="str">
        <f t="shared" si="5"/>
        <v>TCS-1(M): Pourcentage de personnes vivant avec le VIH bénéficiant actuellement d'un traitement antirétroviral-4</v>
      </c>
      <c r="E139" s="538" t="s">
        <v>2096</v>
      </c>
      <c r="F139" s="538" t="s">
        <v>2136</v>
      </c>
      <c r="G139" s="537" t="s">
        <v>2343</v>
      </c>
    </row>
    <row r="140" spans="1:7" s="11" customFormat="1" x14ac:dyDescent="0.2">
      <c r="A140" s="537" t="s">
        <v>2336</v>
      </c>
      <c r="B140" s="538" t="s">
        <v>2337</v>
      </c>
      <c r="C140" s="537">
        <f t="shared" si="4"/>
        <v>5</v>
      </c>
      <c r="D140" s="537" t="str">
        <f t="shared" si="5"/>
        <v>TCS-1(M): Pourcentage de personnes vivant avec le VIH bénéficiant actuellement d'un traitement antirétroviral-5</v>
      </c>
      <c r="E140" s="538" t="s">
        <v>2138</v>
      </c>
      <c r="F140" s="538" t="s">
        <v>2344</v>
      </c>
      <c r="G140" s="537" t="s">
        <v>2345</v>
      </c>
    </row>
    <row r="141" spans="1:7" s="11" customFormat="1" x14ac:dyDescent="0.2">
      <c r="A141" s="537" t="s">
        <v>2336</v>
      </c>
      <c r="B141" s="538" t="s">
        <v>2337</v>
      </c>
      <c r="C141" s="537">
        <f t="shared" si="4"/>
        <v>6</v>
      </c>
      <c r="D141" s="537" t="str">
        <f t="shared" si="5"/>
        <v>TCS-1(M): Pourcentage de personnes vivant avec le VIH bénéficiant actuellement d'un traitement antirétroviral-6</v>
      </c>
      <c r="E141" s="538" t="s">
        <v>2138</v>
      </c>
      <c r="F141" s="538" t="s">
        <v>2139</v>
      </c>
      <c r="G141" s="537" t="s">
        <v>2346</v>
      </c>
    </row>
    <row r="142" spans="1:7" s="11" customFormat="1" x14ac:dyDescent="0.2">
      <c r="A142" s="537" t="s">
        <v>2336</v>
      </c>
      <c r="B142" s="538" t="s">
        <v>2337</v>
      </c>
      <c r="C142" s="537">
        <f t="shared" si="4"/>
        <v>7</v>
      </c>
      <c r="D142" s="537" t="str">
        <f t="shared" si="5"/>
        <v>TCS-1(M): Pourcentage de personnes vivant avec le VIH bénéficiant actuellement d'un traitement antirétroviral-7</v>
      </c>
      <c r="E142" s="538" t="s">
        <v>2138</v>
      </c>
      <c r="F142" s="538" t="s">
        <v>2141</v>
      </c>
      <c r="G142" s="537" t="s">
        <v>2347</v>
      </c>
    </row>
    <row r="143" spans="1:7" s="11" customFormat="1" x14ac:dyDescent="0.2">
      <c r="A143" s="537" t="s">
        <v>2336</v>
      </c>
      <c r="B143" s="538" t="s">
        <v>2337</v>
      </c>
      <c r="C143" s="537">
        <f t="shared" si="4"/>
        <v>8</v>
      </c>
      <c r="D143" s="537" t="str">
        <f t="shared" si="5"/>
        <v>TCS-1(M): Pourcentage de personnes vivant avec le VIH bénéficiant actuellement d'un traitement antirétroviral-8</v>
      </c>
      <c r="E143" s="538" t="s">
        <v>2283</v>
      </c>
      <c r="F143" s="538" t="s">
        <v>2348</v>
      </c>
      <c r="G143" s="537" t="s">
        <v>2349</v>
      </c>
    </row>
    <row r="144" spans="1:7" s="11" customFormat="1" x14ac:dyDescent="0.2">
      <c r="A144" s="537" t="s">
        <v>2336</v>
      </c>
      <c r="B144" s="538" t="s">
        <v>2337</v>
      </c>
      <c r="C144" s="537">
        <f t="shared" si="4"/>
        <v>9</v>
      </c>
      <c r="D144" s="537" t="str">
        <f t="shared" si="5"/>
        <v>TCS-1(M): Pourcentage de personnes vivant avec le VIH bénéficiant actuellement d'un traitement antirétroviral-9</v>
      </c>
      <c r="E144" s="538" t="s">
        <v>2283</v>
      </c>
      <c r="F144" s="538" t="s">
        <v>2350</v>
      </c>
      <c r="G144" s="537" t="s">
        <v>2351</v>
      </c>
    </row>
    <row r="145" spans="1:7" s="11" customFormat="1" x14ac:dyDescent="0.2">
      <c r="A145" s="537" t="s">
        <v>2336</v>
      </c>
      <c r="B145" s="538" t="s">
        <v>2337</v>
      </c>
      <c r="C145" s="537">
        <f t="shared" si="4"/>
        <v>10</v>
      </c>
      <c r="D145" s="537" t="str">
        <f t="shared" si="5"/>
        <v>TCS-1(M): Pourcentage de personnes vivant avec le VIH bénéficiant actuellement d'un traitement antirétroviral-10</v>
      </c>
      <c r="E145" s="538" t="s">
        <v>2283</v>
      </c>
      <c r="F145" s="538" t="s">
        <v>2352</v>
      </c>
      <c r="G145" s="537" t="s">
        <v>2353</v>
      </c>
    </row>
    <row r="146" spans="1:7" s="11" customFormat="1" x14ac:dyDescent="0.2">
      <c r="A146" s="537" t="s">
        <v>2336</v>
      </c>
      <c r="B146" s="538" t="s">
        <v>2337</v>
      </c>
      <c r="C146" s="537">
        <f t="shared" si="4"/>
        <v>11</v>
      </c>
      <c r="D146" s="537" t="str">
        <f t="shared" si="5"/>
        <v>TCS-1(M): Pourcentage de personnes vivant avec le VIH bénéficiant actuellement d'un traitement antirétroviral-11</v>
      </c>
      <c r="E146" s="538" t="s">
        <v>2138</v>
      </c>
      <c r="F146" s="538" t="s">
        <v>2354</v>
      </c>
      <c r="G146" s="537" t="s">
        <v>2355</v>
      </c>
    </row>
    <row r="147" spans="1:7" s="11" customFormat="1" x14ac:dyDescent="0.2">
      <c r="A147" s="537" t="s">
        <v>2336</v>
      </c>
      <c r="B147" s="538" t="s">
        <v>2337</v>
      </c>
      <c r="C147" s="537">
        <f t="shared" si="4"/>
        <v>12</v>
      </c>
      <c r="D147" s="537" t="str">
        <f t="shared" si="5"/>
        <v>TCS-1(M): Pourcentage de personnes vivant avec le VIH bénéficiant actuellement d'un traitement antirétroviral-12</v>
      </c>
      <c r="E147" s="538" t="s">
        <v>2138</v>
      </c>
      <c r="F147" s="538" t="s">
        <v>2143</v>
      </c>
      <c r="G147" s="537" t="s">
        <v>2356</v>
      </c>
    </row>
    <row r="148" spans="1:7" s="11" customFormat="1" x14ac:dyDescent="0.2">
      <c r="A148" s="537" t="s">
        <v>2336</v>
      </c>
      <c r="B148" s="538" t="s">
        <v>2337</v>
      </c>
      <c r="C148" s="537">
        <f t="shared" si="4"/>
        <v>13</v>
      </c>
      <c r="D148" s="537" t="str">
        <f t="shared" si="5"/>
        <v>TCS-1(M): Pourcentage de personnes vivant avec le VIH bénéficiant actuellement d'un traitement antirétroviral-13</v>
      </c>
      <c r="E148" s="538" t="s">
        <v>2138</v>
      </c>
      <c r="F148" s="538" t="s">
        <v>2145</v>
      </c>
      <c r="G148" s="537" t="s">
        <v>2357</v>
      </c>
    </row>
    <row r="149" spans="1:7" s="11" customFormat="1" x14ac:dyDescent="0.2">
      <c r="A149" s="537" t="s">
        <v>2358</v>
      </c>
      <c r="B149" s="538" t="s">
        <v>2359</v>
      </c>
      <c r="C149" s="537">
        <f t="shared" si="4"/>
        <v>0</v>
      </c>
      <c r="D149" s="537" t="str">
        <f t="shared" si="5"/>
        <v>TCS-2: Pourcentage de personnes vivant avec le VIH qui ont commencé la thérapie antirétrovirale avec un taux de CD4 de &lt;200 cellules / mm ³-0</v>
      </c>
      <c r="E149" s="538" t="s">
        <v>2125</v>
      </c>
      <c r="F149" s="538" t="s">
        <v>2126</v>
      </c>
      <c r="G149" s="537" t="s">
        <v>2360</v>
      </c>
    </row>
    <row r="150" spans="1:7" s="11" customFormat="1" x14ac:dyDescent="0.2">
      <c r="A150" s="537" t="s">
        <v>2358</v>
      </c>
      <c r="B150" s="538" t="s">
        <v>2359</v>
      </c>
      <c r="C150" s="537">
        <f t="shared" si="4"/>
        <v>1</v>
      </c>
      <c r="D150" s="537" t="str">
        <f t="shared" si="5"/>
        <v>TCS-2: Pourcentage de personnes vivant avec le VIH qui ont commencé la thérapie antirétrovirale avec un taux de CD4 de &lt;200 cellules / mm ³-1</v>
      </c>
      <c r="E150" s="538" t="s">
        <v>2125</v>
      </c>
      <c r="F150" s="538" t="s">
        <v>2128</v>
      </c>
      <c r="G150" s="537" t="s">
        <v>2361</v>
      </c>
    </row>
    <row r="151" spans="1:7" s="11" customFormat="1" x14ac:dyDescent="0.2">
      <c r="A151" s="537" t="s">
        <v>2362</v>
      </c>
      <c r="B151" s="538" t="s">
        <v>2363</v>
      </c>
      <c r="C151" s="537">
        <f t="shared" si="4"/>
        <v>0</v>
      </c>
      <c r="D151" s="537" t="str">
        <f t="shared" si="5"/>
        <v>TCP-1(M): Nombre de cas déclarés de tuberculose, toutes formes confondues, bactériologiquement confirmés et cliniquement diagnostiqués, nouveaux cas et récidives-0</v>
      </c>
      <c r="E151" s="538" t="s">
        <v>2125</v>
      </c>
      <c r="F151" s="538" t="s">
        <v>2126</v>
      </c>
      <c r="G151" s="537" t="s">
        <v>2364</v>
      </c>
    </row>
    <row r="152" spans="1:7" s="11" customFormat="1" x14ac:dyDescent="0.2">
      <c r="A152" s="537" t="s">
        <v>2362</v>
      </c>
      <c r="B152" s="538" t="s">
        <v>2363</v>
      </c>
      <c r="C152" s="537">
        <f t="shared" si="4"/>
        <v>1</v>
      </c>
      <c r="D152" s="537" t="str">
        <f t="shared" si="5"/>
        <v>TCP-1(M): Nombre de cas déclarés de tuberculose, toutes formes confondues, bactériologiquement confirmés et cliniquement diagnostiqués, nouveaux cas et récidives-1</v>
      </c>
      <c r="E152" s="538" t="s">
        <v>2125</v>
      </c>
      <c r="F152" s="538" t="s">
        <v>2128</v>
      </c>
      <c r="G152" s="537" t="s">
        <v>2365</v>
      </c>
    </row>
    <row r="153" spans="1:7" s="11" customFormat="1" x14ac:dyDescent="0.2">
      <c r="A153" s="537" t="s">
        <v>2362</v>
      </c>
      <c r="B153" s="538" t="s">
        <v>2363</v>
      </c>
      <c r="C153" s="537">
        <f t="shared" si="4"/>
        <v>2</v>
      </c>
      <c r="D153" s="537" t="str">
        <f t="shared" si="5"/>
        <v>TCP-1(M): Nombre de cas déclarés de tuberculose, toutes formes confondues, bactériologiquement confirmés et cliniquement diagnostiqués, nouveaux cas et récidives-2</v>
      </c>
      <c r="E153" s="538" t="s">
        <v>2366</v>
      </c>
      <c r="F153" s="538" t="s">
        <v>2367</v>
      </c>
      <c r="G153" s="537" t="s">
        <v>2368</v>
      </c>
    </row>
    <row r="154" spans="1:7" s="11" customFormat="1" x14ac:dyDescent="0.2">
      <c r="A154" s="537" t="s">
        <v>2362</v>
      </c>
      <c r="B154" s="538" t="s">
        <v>2363</v>
      </c>
      <c r="C154" s="537">
        <f t="shared" si="4"/>
        <v>3</v>
      </c>
      <c r="D154" s="537" t="str">
        <f t="shared" si="5"/>
        <v>TCP-1(M): Nombre de cas déclarés de tuberculose, toutes formes confondues, bactériologiquement confirmés et cliniquement diagnostiqués, nouveaux cas et récidives-3</v>
      </c>
      <c r="E154" s="538" t="s">
        <v>2366</v>
      </c>
      <c r="F154" s="538" t="s">
        <v>2369</v>
      </c>
      <c r="G154" s="537" t="s">
        <v>2370</v>
      </c>
    </row>
    <row r="155" spans="1:7" s="11" customFormat="1" x14ac:dyDescent="0.2">
      <c r="A155" s="537" t="s">
        <v>2362</v>
      </c>
      <c r="B155" s="538" t="s">
        <v>2363</v>
      </c>
      <c r="C155" s="537">
        <f t="shared" si="4"/>
        <v>4</v>
      </c>
      <c r="D155" s="537" t="str">
        <f t="shared" si="5"/>
        <v>TCP-1(M): Nombre de cas déclarés de tuberculose, toutes formes confondues, bactériologiquement confirmés et cliniquement diagnostiqués, nouveaux cas et récidives-4</v>
      </c>
      <c r="E155" s="538" t="s">
        <v>2366</v>
      </c>
      <c r="F155" s="538" t="s">
        <v>2371</v>
      </c>
      <c r="G155" s="537" t="s">
        <v>2372</v>
      </c>
    </row>
    <row r="156" spans="1:7" s="11" customFormat="1" x14ac:dyDescent="0.2">
      <c r="A156" s="537" t="s">
        <v>2362</v>
      </c>
      <c r="B156" s="538" t="s">
        <v>2363</v>
      </c>
      <c r="C156" s="537">
        <f t="shared" si="4"/>
        <v>5</v>
      </c>
      <c r="D156" s="537" t="str">
        <f t="shared" si="5"/>
        <v>TCP-1(M): Nombre de cas déclarés de tuberculose, toutes formes confondues, bactériologiquement confirmés et cliniquement diagnostiqués, nouveaux cas et récidives-5</v>
      </c>
      <c r="E156" s="538" t="s">
        <v>2096</v>
      </c>
      <c r="F156" s="538" t="s">
        <v>2134</v>
      </c>
      <c r="G156" s="537" t="s">
        <v>2373</v>
      </c>
    </row>
    <row r="157" spans="1:7" s="11" customFormat="1" x14ac:dyDescent="0.2">
      <c r="A157" s="537" t="s">
        <v>2362</v>
      </c>
      <c r="B157" s="538" t="s">
        <v>2363</v>
      </c>
      <c r="C157" s="537">
        <f t="shared" si="4"/>
        <v>6</v>
      </c>
      <c r="D157" s="537" t="str">
        <f t="shared" si="5"/>
        <v>TCP-1(M): Nombre de cas déclarés de tuberculose, toutes formes confondues, bactériologiquement confirmés et cliniquement diagnostiqués, nouveaux cas et récidives-6</v>
      </c>
      <c r="E157" s="538" t="s">
        <v>2096</v>
      </c>
      <c r="F157" s="538" t="s">
        <v>2136</v>
      </c>
      <c r="G157" s="537" t="s">
        <v>2374</v>
      </c>
    </row>
    <row r="158" spans="1:7" s="11" customFormat="1" x14ac:dyDescent="0.2">
      <c r="A158" s="537" t="s">
        <v>2362</v>
      </c>
      <c r="B158" s="538" t="s">
        <v>2363</v>
      </c>
      <c r="C158" s="537">
        <f t="shared" si="4"/>
        <v>7</v>
      </c>
      <c r="D158" s="537" t="str">
        <f t="shared" si="5"/>
        <v>TCP-1(M): Nombre de cas déclarés de tuberculose, toutes formes confondues, bactériologiquement confirmés et cliniquement diagnostiqués, nouveaux cas et récidives-7</v>
      </c>
      <c r="E158" s="538" t="s">
        <v>2158</v>
      </c>
      <c r="F158" s="538" t="s">
        <v>2375</v>
      </c>
      <c r="G158" s="537" t="s">
        <v>2376</v>
      </c>
    </row>
    <row r="159" spans="1:7" s="11" customFormat="1" x14ac:dyDescent="0.2">
      <c r="A159" s="537" t="s">
        <v>2377</v>
      </c>
      <c r="B159" s="538" t="s">
        <v>2378</v>
      </c>
      <c r="C159" s="537">
        <f t="shared" si="4"/>
        <v>0</v>
      </c>
      <c r="D159" s="537" t="str">
        <f t="shared" si="5"/>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E159" s="538" t="s">
        <v>2125</v>
      </c>
      <c r="F159" s="538" t="s">
        <v>2126</v>
      </c>
      <c r="G159" s="537" t="s">
        <v>2379</v>
      </c>
    </row>
    <row r="160" spans="1:7" s="11" customFormat="1" x14ac:dyDescent="0.2">
      <c r="A160" s="537" t="s">
        <v>2377</v>
      </c>
      <c r="B160" s="538" t="s">
        <v>2378</v>
      </c>
      <c r="C160" s="537">
        <f t="shared" ref="C160:C182" si="6">IF(B160=B159,C159+1,0)</f>
        <v>1</v>
      </c>
      <c r="D160" s="537" t="str">
        <f t="shared" ref="D160:D182" si="7">B160&amp;"-"&amp;C160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E160" s="538" t="s">
        <v>2125</v>
      </c>
      <c r="F160" s="538" t="s">
        <v>2128</v>
      </c>
      <c r="G160" s="537" t="s">
        <v>2380</v>
      </c>
    </row>
    <row r="161" spans="1:7" s="11" customFormat="1" x14ac:dyDescent="0.2">
      <c r="A161" s="537" t="s">
        <v>2377</v>
      </c>
      <c r="B161" s="538" t="s">
        <v>2378</v>
      </c>
      <c r="C161" s="537">
        <f t="shared" si="6"/>
        <v>2</v>
      </c>
      <c r="D161"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E161" s="538" t="s">
        <v>2366</v>
      </c>
      <c r="F161" s="538" t="s">
        <v>2367</v>
      </c>
      <c r="G161" s="537" t="s">
        <v>2381</v>
      </c>
    </row>
    <row r="162" spans="1:7" s="11" customFormat="1" x14ac:dyDescent="0.2">
      <c r="A162" s="537" t="s">
        <v>2377</v>
      </c>
      <c r="B162" s="538" t="s">
        <v>2378</v>
      </c>
      <c r="C162" s="537">
        <f t="shared" si="6"/>
        <v>3</v>
      </c>
      <c r="D162"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E162" s="538" t="s">
        <v>2366</v>
      </c>
      <c r="F162" s="538" t="s">
        <v>2369</v>
      </c>
      <c r="G162" s="537" t="s">
        <v>2382</v>
      </c>
    </row>
    <row r="163" spans="1:7" s="11" customFormat="1" x14ac:dyDescent="0.2">
      <c r="A163" s="537" t="s">
        <v>2377</v>
      </c>
      <c r="B163" s="538" t="s">
        <v>2378</v>
      </c>
      <c r="C163" s="537">
        <f t="shared" si="6"/>
        <v>4</v>
      </c>
      <c r="D163"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E163" s="538" t="s">
        <v>2366</v>
      </c>
      <c r="F163" s="538" t="s">
        <v>2371</v>
      </c>
      <c r="G163" s="537" t="s">
        <v>2383</v>
      </c>
    </row>
    <row r="164" spans="1:7" s="11" customFormat="1" x14ac:dyDescent="0.2">
      <c r="A164" s="537" t="s">
        <v>2377</v>
      </c>
      <c r="B164" s="538" t="s">
        <v>2378</v>
      </c>
      <c r="C164" s="537">
        <f t="shared" si="6"/>
        <v>5</v>
      </c>
      <c r="D164"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E164" s="538" t="s">
        <v>2096</v>
      </c>
      <c r="F164" s="538" t="s">
        <v>2134</v>
      </c>
      <c r="G164" s="537" t="s">
        <v>2384</v>
      </c>
    </row>
    <row r="165" spans="1:7" s="11" customFormat="1" x14ac:dyDescent="0.2">
      <c r="A165" s="537" t="s">
        <v>2377</v>
      </c>
      <c r="B165" s="538" t="s">
        <v>2378</v>
      </c>
      <c r="C165" s="537">
        <f t="shared" si="6"/>
        <v>6</v>
      </c>
      <c r="D165" s="537" t="str">
        <f t="shared" si="7"/>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E165" s="538" t="s">
        <v>2096</v>
      </c>
      <c r="F165" s="538" t="s">
        <v>2136</v>
      </c>
      <c r="G165" s="537" t="s">
        <v>2385</v>
      </c>
    </row>
    <row r="166" spans="1:7" s="11" customFormat="1" x14ac:dyDescent="0.2">
      <c r="A166" s="537" t="s">
        <v>2386</v>
      </c>
      <c r="B166" s="538" t="s">
        <v>2387</v>
      </c>
      <c r="C166" s="537">
        <f t="shared" si="6"/>
        <v>0</v>
      </c>
      <c r="D166" s="537" t="str">
        <f t="shared" si="7"/>
        <v>YP-3: Nombre d'adolescentes et jeunes femmes qui ont fait un test VIH et qui connaissent les résultats durant la période de rapportage-0</v>
      </c>
      <c r="E166" s="538" t="s">
        <v>2096</v>
      </c>
      <c r="F166" s="538" t="s">
        <v>2388</v>
      </c>
      <c r="G166" s="537" t="s">
        <v>2389</v>
      </c>
    </row>
    <row r="167" spans="1:7" s="11" customFormat="1" x14ac:dyDescent="0.2">
      <c r="A167" s="537" t="s">
        <v>2386</v>
      </c>
      <c r="B167" s="538" t="s">
        <v>2387</v>
      </c>
      <c r="C167" s="537">
        <f t="shared" si="6"/>
        <v>1</v>
      </c>
      <c r="D167" s="537" t="str">
        <f t="shared" si="7"/>
        <v>YP-3: Nombre d'adolescentes et jeunes femmes qui ont fait un test VIH et qui connaissent les résultats durant la période de rapportage-1</v>
      </c>
      <c r="E167" s="538" t="s">
        <v>2096</v>
      </c>
      <c r="F167" s="538" t="s">
        <v>2390</v>
      </c>
      <c r="G167" s="537" t="s">
        <v>2391</v>
      </c>
    </row>
    <row r="168" spans="1:7" s="11" customFormat="1" x14ac:dyDescent="0.2">
      <c r="A168" s="537" t="s">
        <v>2386</v>
      </c>
      <c r="B168" s="538" t="s">
        <v>2387</v>
      </c>
      <c r="C168" s="537">
        <f t="shared" si="6"/>
        <v>2</v>
      </c>
      <c r="D168" s="537" t="str">
        <f t="shared" si="7"/>
        <v>YP-3: Nombre d'adolescentes et jeunes femmes qui ont fait un test VIH et qui connaissent les résultats durant la période de rapportage-2</v>
      </c>
      <c r="E168" s="538" t="s">
        <v>2096</v>
      </c>
      <c r="F168" s="538" t="s">
        <v>2392</v>
      </c>
      <c r="G168" s="537" t="s">
        <v>2393</v>
      </c>
    </row>
    <row r="169" spans="1:7" s="11" customFormat="1" x14ac:dyDescent="0.2">
      <c r="A169" s="537" t="s">
        <v>2386</v>
      </c>
      <c r="B169" s="538" t="s">
        <v>2387</v>
      </c>
      <c r="C169" s="537">
        <f t="shared" si="6"/>
        <v>3</v>
      </c>
      <c r="D169" s="537" t="str">
        <f t="shared" si="7"/>
        <v>YP-3: Nombre d'adolescentes et jeunes femmes qui ont fait un test VIH et qui connaissent les résultats durant la période de rapportage-3</v>
      </c>
      <c r="E169" s="538" t="s">
        <v>2366</v>
      </c>
      <c r="F169" s="538" t="s">
        <v>2367</v>
      </c>
      <c r="G169" s="537" t="s">
        <v>2394</v>
      </c>
    </row>
    <row r="170" spans="1:7" s="11" customFormat="1" x14ac:dyDescent="0.2">
      <c r="A170" s="537" t="s">
        <v>2386</v>
      </c>
      <c r="B170" s="538" t="s">
        <v>2387</v>
      </c>
      <c r="C170" s="537">
        <f t="shared" si="6"/>
        <v>4</v>
      </c>
      <c r="D170" s="537" t="str">
        <f t="shared" si="7"/>
        <v>YP-3: Nombre d'adolescentes et jeunes femmes qui ont fait un test VIH et qui connaissent les résultats durant la période de rapportage-4</v>
      </c>
      <c r="E170" s="538" t="s">
        <v>2366</v>
      </c>
      <c r="F170" s="538" t="s">
        <v>2369</v>
      </c>
      <c r="G170" s="537" t="s">
        <v>2395</v>
      </c>
    </row>
    <row r="171" spans="1:7" s="11" customFormat="1" x14ac:dyDescent="0.2">
      <c r="A171" s="537" t="s">
        <v>2396</v>
      </c>
      <c r="B171" s="538" t="s">
        <v>2397</v>
      </c>
      <c r="C171" s="537">
        <f t="shared" si="6"/>
        <v>0</v>
      </c>
      <c r="D171" s="537" t="str">
        <f t="shared" si="7"/>
        <v>HTS-1: Nombre de personnes dépistées pour le VIH et ayant reçu leurs résultats durant la période de rapportage-0</v>
      </c>
      <c r="E171" s="538" t="s">
        <v>2125</v>
      </c>
      <c r="F171" s="538" t="s">
        <v>2126</v>
      </c>
      <c r="G171" s="537" t="s">
        <v>2398</v>
      </c>
    </row>
    <row r="172" spans="1:7" s="11" customFormat="1" x14ac:dyDescent="0.2">
      <c r="A172" s="537" t="s">
        <v>2396</v>
      </c>
      <c r="B172" s="538" t="s">
        <v>2397</v>
      </c>
      <c r="C172" s="537">
        <f t="shared" si="6"/>
        <v>1</v>
      </c>
      <c r="D172" s="537" t="str">
        <f t="shared" si="7"/>
        <v>HTS-1: Nombre de personnes dépistées pour le VIH et ayant reçu leurs résultats durant la période de rapportage-1</v>
      </c>
      <c r="E172" s="538" t="s">
        <v>2125</v>
      </c>
      <c r="F172" s="538" t="s">
        <v>2128</v>
      </c>
      <c r="G172" s="537" t="s">
        <v>2399</v>
      </c>
    </row>
    <row r="173" spans="1:7" s="11" customFormat="1" x14ac:dyDescent="0.2">
      <c r="A173" s="537" t="s">
        <v>2396</v>
      </c>
      <c r="B173" s="538" t="s">
        <v>2397</v>
      </c>
      <c r="C173" s="537">
        <f t="shared" si="6"/>
        <v>2</v>
      </c>
      <c r="D173" s="537" t="str">
        <f t="shared" si="7"/>
        <v>HTS-1: Nombre de personnes dépistées pour le VIH et ayant reçu leurs résultats durant la période de rapportage-2</v>
      </c>
      <c r="E173" s="538" t="s">
        <v>2366</v>
      </c>
      <c r="F173" s="538" t="s">
        <v>2367</v>
      </c>
      <c r="G173" s="537" t="s">
        <v>2400</v>
      </c>
    </row>
    <row r="174" spans="1:7" s="11" customFormat="1" x14ac:dyDescent="0.2">
      <c r="A174" s="537" t="s">
        <v>2396</v>
      </c>
      <c r="B174" s="538" t="s">
        <v>2397</v>
      </c>
      <c r="C174" s="537">
        <f t="shared" si="6"/>
        <v>3</v>
      </c>
      <c r="D174" s="537" t="str">
        <f t="shared" si="7"/>
        <v>HTS-1: Nombre de personnes dépistées pour le VIH et ayant reçu leurs résultats durant la période de rapportage-3</v>
      </c>
      <c r="E174" s="538" t="s">
        <v>2366</v>
      </c>
      <c r="F174" s="538" t="s">
        <v>2369</v>
      </c>
      <c r="G174" s="537" t="s">
        <v>2401</v>
      </c>
    </row>
    <row r="175" spans="1:7" s="11" customFormat="1" x14ac:dyDescent="0.2">
      <c r="A175" s="537" t="s">
        <v>2402</v>
      </c>
      <c r="B175" s="538" t="s">
        <v>2403</v>
      </c>
      <c r="C175" s="537">
        <f t="shared" si="6"/>
        <v>0</v>
      </c>
      <c r="D175" s="537" t="str">
        <f t="shared" si="7"/>
        <v>TCP-6b: Nombre de cas de TB (toutes formes) notifiées parmi les populations clés affectées / groupes à haut risque (autres que les prisionniers)-0</v>
      </c>
      <c r="E175" s="538" t="s">
        <v>2283</v>
      </c>
      <c r="F175" s="538" t="s">
        <v>2288</v>
      </c>
      <c r="G175" s="537" t="s">
        <v>2404</v>
      </c>
    </row>
    <row r="176" spans="1:7" s="11" customFormat="1" x14ac:dyDescent="0.2">
      <c r="A176" s="537" t="s">
        <v>2402</v>
      </c>
      <c r="B176" s="538" t="s">
        <v>2403</v>
      </c>
      <c r="C176" s="537">
        <f t="shared" si="6"/>
        <v>1</v>
      </c>
      <c r="D176" s="537" t="str">
        <f t="shared" si="7"/>
        <v>TCP-6b: Nombre de cas de TB (toutes formes) notifiées parmi les populations clés affectées / groupes à haut risque (autres que les prisionniers)-1</v>
      </c>
      <c r="E176" s="538" t="s">
        <v>2283</v>
      </c>
      <c r="F176" s="538" t="s">
        <v>2290</v>
      </c>
      <c r="G176" s="537" t="s">
        <v>2405</v>
      </c>
    </row>
    <row r="177" spans="1:7" s="11" customFormat="1" x14ac:dyDescent="0.2">
      <c r="A177" s="537" t="s">
        <v>2406</v>
      </c>
      <c r="B177" s="538" t="s">
        <v>2407</v>
      </c>
      <c r="C177" s="537">
        <f t="shared" si="6"/>
        <v>0</v>
      </c>
      <c r="D177" s="537" t="str">
        <f t="shared" si="7"/>
        <v>SPI-2: Pourcentage d'enfants de 3-59 mois ayant reçu le nombre total de doses de CPS (chimio-prophylaxie saisonnière) (3 ou 4) pour la saison de transmission dans les zones cibles-0</v>
      </c>
      <c r="E177" s="538" t="s">
        <v>2125</v>
      </c>
      <c r="F177" s="538" t="s">
        <v>2126</v>
      </c>
      <c r="G177" s="537" t="s">
        <v>2408</v>
      </c>
    </row>
    <row r="178" spans="1:7" s="11" customFormat="1" x14ac:dyDescent="0.2">
      <c r="A178" s="537" t="s">
        <v>2406</v>
      </c>
      <c r="B178" s="538" t="s">
        <v>2407</v>
      </c>
      <c r="C178" s="537">
        <f t="shared" si="6"/>
        <v>1</v>
      </c>
      <c r="D178" s="537" t="str">
        <f t="shared" si="7"/>
        <v>SPI-2: Pourcentage d'enfants de 3-59 mois ayant reçu le nombre total de doses de CPS (chimio-prophylaxie saisonnière) (3 ou 4) pour la saison de transmission dans les zones cibles-1</v>
      </c>
      <c r="E178" s="538" t="s">
        <v>2125</v>
      </c>
      <c r="F178" s="538" t="s">
        <v>2128</v>
      </c>
      <c r="G178" s="537" t="s">
        <v>2409</v>
      </c>
    </row>
    <row r="179" spans="1:7" s="11" customFormat="1" x14ac:dyDescent="0.2">
      <c r="A179" s="537" t="s">
        <v>2410</v>
      </c>
      <c r="B179" s="538" t="s">
        <v>2411</v>
      </c>
      <c r="C179" s="537">
        <f t="shared" si="6"/>
        <v>0</v>
      </c>
      <c r="D179" s="537" t="str">
        <f t="shared" si="7"/>
        <v>TCS-3.1: Pourcentage de personnes vivant avec le VIH qui ont commencé la thérapie antirétrovirale, qui ont une charge virale indétectable à 12 mois (&lt; 1000 copies/ml)-0</v>
      </c>
      <c r="E179" s="538" t="s">
        <v>2138</v>
      </c>
      <c r="F179" s="538" t="s">
        <v>2139</v>
      </c>
      <c r="G179" s="537" t="s">
        <v>2412</v>
      </c>
    </row>
    <row r="180" spans="1:7" s="11" customFormat="1" x14ac:dyDescent="0.2">
      <c r="A180" s="537" t="s">
        <v>2410</v>
      </c>
      <c r="B180" s="538" t="s">
        <v>2411</v>
      </c>
      <c r="C180" s="537">
        <f t="shared" si="6"/>
        <v>1</v>
      </c>
      <c r="D180" s="537" t="str">
        <f t="shared" si="7"/>
        <v>TCS-3.1: Pourcentage de personnes vivant avec le VIH qui ont commencé la thérapie antirétrovirale, qui ont une charge virale indétectable à 12 mois (&lt; 1000 copies/ml)-1</v>
      </c>
      <c r="E180" s="538" t="s">
        <v>2138</v>
      </c>
      <c r="F180" s="538" t="s">
        <v>2145</v>
      </c>
      <c r="G180" s="537" t="s">
        <v>2413</v>
      </c>
    </row>
    <row r="181" spans="1:7" s="11" customFormat="1" x14ac:dyDescent="0.2">
      <c r="A181" s="537" t="s">
        <v>2410</v>
      </c>
      <c r="B181" s="538" t="s">
        <v>2411</v>
      </c>
      <c r="C181" s="537">
        <f t="shared" si="6"/>
        <v>2</v>
      </c>
      <c r="D181" s="537" t="str">
        <f t="shared" si="7"/>
        <v>TCS-3.1: Pourcentage de personnes vivant avec le VIH qui ont commencé la thérapie antirétrovirale, qui ont une charge virale indétectable à 12 mois (&lt; 1000 copies/ml)-2</v>
      </c>
      <c r="E181" s="538" t="s">
        <v>2138</v>
      </c>
      <c r="F181" s="538" t="s">
        <v>2141</v>
      </c>
      <c r="G181" s="537" t="s">
        <v>2414</v>
      </c>
    </row>
    <row r="182" spans="1:7" s="11" customFormat="1" x14ac:dyDescent="0.2">
      <c r="A182" s="537" t="s">
        <v>2410</v>
      </c>
      <c r="B182" s="538" t="s">
        <v>2411</v>
      </c>
      <c r="C182" s="537">
        <f t="shared" si="6"/>
        <v>3</v>
      </c>
      <c r="D182" s="537" t="str">
        <f t="shared" si="7"/>
        <v>TCS-3.1: Pourcentage de personnes vivant avec le VIH qui ont commencé la thérapie antirétrovirale, qui ont une charge virale indétectable à 12 mois (&lt; 1000 copies/ml)-3</v>
      </c>
      <c r="E182" s="538" t="s">
        <v>2138</v>
      </c>
      <c r="F182" s="538" t="s">
        <v>2143</v>
      </c>
      <c r="G182" s="537" t="s">
        <v>2415</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xr:uid="{00000000-0002-0000-0A00-000000000000}">
      <formula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4"/>
  <sheetViews>
    <sheetView workbookViewId="0">
      <selection activeCell="G11" sqref="G11"/>
    </sheetView>
  </sheetViews>
  <sheetFormatPr defaultColWidth="8.875" defaultRowHeight="12.75" x14ac:dyDescent="0.2"/>
  <cols>
    <col min="1" max="16384" width="8.875" style="11"/>
  </cols>
  <sheetData>
    <row r="1" spans="1:4" x14ac:dyDescent="0.2">
      <c r="A1" s="348" t="s">
        <v>205</v>
      </c>
    </row>
    <row r="2" spans="1:4" x14ac:dyDescent="0.2">
      <c r="A2" s="8" t="s">
        <v>206</v>
      </c>
      <c r="B2" s="8" t="s">
        <v>207</v>
      </c>
      <c r="C2" s="8" t="s">
        <v>208</v>
      </c>
      <c r="D2" s="8" t="s">
        <v>206</v>
      </c>
    </row>
    <row r="3" spans="1:4" x14ac:dyDescent="0.2">
      <c r="A3" s="11" t="s">
        <v>209</v>
      </c>
      <c r="B3" s="11" t="s">
        <v>210</v>
      </c>
      <c r="C3" s="10" t="s">
        <v>209</v>
      </c>
      <c r="D3" s="11" t="s">
        <v>209</v>
      </c>
    </row>
    <row r="4" spans="1:4" x14ac:dyDescent="0.2">
      <c r="A4" s="10" t="s">
        <v>211</v>
      </c>
      <c r="B4" s="11" t="s">
        <v>212</v>
      </c>
      <c r="C4" s="10" t="s">
        <v>213</v>
      </c>
      <c r="D4" s="10" t="s">
        <v>211</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D1629"/>
  <sheetViews>
    <sheetView workbookViewId="0">
      <selection activeCell="C12" sqref="C12"/>
    </sheetView>
  </sheetViews>
  <sheetFormatPr defaultColWidth="8.875" defaultRowHeight="12.75" x14ac:dyDescent="0.2"/>
  <cols>
    <col min="1" max="1" width="13.875" style="1" bestFit="1" customWidth="1"/>
    <col min="2" max="2" width="24.375" style="1" customWidth="1"/>
    <col min="3" max="3" width="12.875" style="11" customWidth="1"/>
    <col min="4" max="4" width="13.75" style="1" bestFit="1" customWidth="1"/>
    <col min="5" max="5" width="11.875" style="1" bestFit="1" customWidth="1"/>
    <col min="6" max="16384" width="8.875" style="1"/>
  </cols>
  <sheetData>
    <row r="1" spans="1:4" x14ac:dyDescent="0.2">
      <c r="A1" s="707" t="s">
        <v>110</v>
      </c>
      <c r="B1" s="707"/>
      <c r="C1" s="707"/>
      <c r="D1" s="707"/>
    </row>
    <row r="2" spans="1:4" x14ac:dyDescent="0.2">
      <c r="A2" s="537" t="s">
        <v>34</v>
      </c>
      <c r="B2" s="543" t="s">
        <v>32</v>
      </c>
      <c r="C2" s="542"/>
      <c r="D2" s="537" t="s">
        <v>70</v>
      </c>
    </row>
    <row r="3" spans="1:4" hidden="1" x14ac:dyDescent="0.2">
      <c r="A3" s="538" t="s">
        <v>33</v>
      </c>
      <c r="B3" s="537" t="s">
        <v>111</v>
      </c>
      <c r="C3" s="537" t="str">
        <f t="array" ref="C3">IFERROR(INDEX($B$3:$B$23, MATCH(0, COUNTIF($C$2:C2, $B$3:$B$23&amp;"") + IF($B$3:$B$23="",1,0), 0)), "")</f>
        <v>[Account (Name)]</v>
      </c>
      <c r="D3" s="537" t="s">
        <v>69</v>
      </c>
    </row>
    <row r="4" spans="1:4" s="11" customFormat="1" x14ac:dyDescent="0.2">
      <c r="A4" s="538" t="s">
        <v>3298</v>
      </c>
      <c r="B4" s="537" t="s">
        <v>3299</v>
      </c>
      <c r="C4" s="537" t="str">
        <f t="array" ref="C4">IFERROR(INDEX($B$3:$B$23, MATCH(0, COUNTIF($C$2:C3, $B$3:$B$23&amp;"") + IF($B$3:$B$23="",1,0), 0)), "")</f>
        <v>National Integrated Programme Against Leprosy and Tuberculosis</v>
      </c>
      <c r="D4" s="537" t="s">
        <v>3300</v>
      </c>
    </row>
    <row r="5" spans="1:4" s="11" customFormat="1" x14ac:dyDescent="0.2">
      <c r="A5" s="538" t="s">
        <v>3301</v>
      </c>
      <c r="B5" s="537" t="s">
        <v>3302</v>
      </c>
      <c r="C5" s="537" t="str">
        <f t="array" ref="C5">IFERROR(INDEX($B$3:$B$23, MATCH(0, COUNTIF($C$2:C4, $B$3:$B$23&amp;"") + IF($B$3:$B$23="",1,0), 0)), "")</f>
        <v>Secrétariat Exécutif Permanent du Conseil National de Lutte contre le SIDA</v>
      </c>
      <c r="D5" s="537" t="s">
        <v>3303</v>
      </c>
    </row>
    <row r="6" spans="1:4" s="11" customFormat="1" x14ac:dyDescent="0.2">
      <c r="A6" s="538" t="s">
        <v>3304</v>
      </c>
      <c r="B6" s="537" t="s">
        <v>3305</v>
      </c>
      <c r="C6" s="537" t="str">
        <f t="array" ref="C6">IFERROR(INDEX($B$3:$B$23, MATCH(0, COUNTIF($C$2:C5, $B$3:$B$23&amp;"") + IF($B$3:$B$23="",1,0), 0)), "")</f>
        <v>Réseau Burundais des Personnes Vivant avec le VIH/SIDA</v>
      </c>
      <c r="D6" s="537" t="s">
        <v>3306</v>
      </c>
    </row>
    <row r="7" spans="1:4" s="11" customFormat="1" x14ac:dyDescent="0.2">
      <c r="A7" s="538" t="s">
        <v>3307</v>
      </c>
      <c r="B7" s="537" t="s">
        <v>3308</v>
      </c>
      <c r="C7" s="537" t="str">
        <f t="array" ref="C7">IFERROR(INDEX($B$3:$B$23, MATCH(0, COUNTIF($C$2:C6, $B$3:$B$23&amp;"") + IF($B$3:$B$23="",1,0), 0)), "")</f>
        <v>CED-Caritas</v>
      </c>
      <c r="D7" s="537" t="s">
        <v>3309</v>
      </c>
    </row>
    <row r="8" spans="1:4" s="11" customFormat="1" x14ac:dyDescent="0.2">
      <c r="A8" s="538" t="s">
        <v>3310</v>
      </c>
      <c r="B8" s="537" t="s">
        <v>3302</v>
      </c>
      <c r="C8" s="537" t="str">
        <f t="array" ref="C8">IFERROR(INDEX($B$3:$B$23, MATCH(0, COUNTIF($C$2:C7, $B$3:$B$23&amp;"") + IF($B$3:$B$23="",1,0), 0)), "")</f>
        <v>Ministry of Public Health and Fight against AIDS of the Republic of Burundi</v>
      </c>
      <c r="D8" s="537" t="s">
        <v>3303</v>
      </c>
    </row>
    <row r="9" spans="1:4" s="11" customFormat="1" x14ac:dyDescent="0.2">
      <c r="A9" s="538" t="s">
        <v>3311</v>
      </c>
      <c r="B9" s="537" t="s">
        <v>3302</v>
      </c>
      <c r="C9" s="537" t="str">
        <f t="array" ref="C9">IFERROR(INDEX($B$3:$B$23, MATCH(0, COUNTIF($C$2:C8, $B$3:$B$23&amp;"") + IF($B$3:$B$23="",1,0), 0)), "")</f>
        <v>Red Cross Burundi</v>
      </c>
      <c r="D9" s="537" t="s">
        <v>3303</v>
      </c>
    </row>
    <row r="10" spans="1:4" s="11" customFormat="1" x14ac:dyDescent="0.2">
      <c r="A10" s="538" t="s">
        <v>3312</v>
      </c>
      <c r="B10" s="537" t="s">
        <v>3308</v>
      </c>
      <c r="C10" s="537" t="str">
        <f t="array" ref="C10">IFERROR(INDEX($B$3:$B$23, MATCH(0, COUNTIF($C$2:C9, $B$3:$B$23&amp;"") + IF($B$3:$B$23="",1,0), 0)), "")</f>
        <v>United Nations Development Programme</v>
      </c>
      <c r="D10" s="537" t="s">
        <v>3309</v>
      </c>
    </row>
    <row r="11" spans="1:4" s="11" customFormat="1" x14ac:dyDescent="0.2">
      <c r="A11" s="538" t="s">
        <v>3313</v>
      </c>
      <c r="B11" s="537" t="s">
        <v>3314</v>
      </c>
      <c r="C11" s="537" t="str">
        <f t="array" ref="C11">IFERROR(INDEX($B$3:$B$23, MATCH(0, COUNTIF($C$2:C10, $B$3:$B$23&amp;"") + IF($B$3:$B$23="",1,0), 0)), "")</f>
        <v/>
      </c>
      <c r="D11" s="537" t="s">
        <v>3315</v>
      </c>
    </row>
    <row r="12" spans="1:4" s="11" customFormat="1" x14ac:dyDescent="0.2">
      <c r="A12" s="538" t="s">
        <v>3316</v>
      </c>
      <c r="B12" s="537" t="s">
        <v>3317</v>
      </c>
      <c r="C12" s="537" t="str">
        <f t="array" ref="C12">IFERROR(INDEX($B$3:$B$23, MATCH(0, COUNTIF($C$2:C11, $B$3:$B$23&amp;"") + IF($B$3:$B$23="",1,0), 0)), "")</f>
        <v/>
      </c>
      <c r="D12" s="537" t="s">
        <v>3318</v>
      </c>
    </row>
    <row r="13" spans="1:4" s="11" customFormat="1" x14ac:dyDescent="0.2">
      <c r="A13" s="538" t="s">
        <v>3319</v>
      </c>
      <c r="B13" s="537" t="s">
        <v>3314</v>
      </c>
      <c r="C13" s="537" t="str">
        <f t="array" ref="C13">IFERROR(INDEX($B$3:$B$23, MATCH(0, COUNTIF($C$2:C12, $B$3:$B$23&amp;"") + IF($B$3:$B$23="",1,0), 0)), "")</f>
        <v/>
      </c>
      <c r="D13" s="537" t="s">
        <v>3320</v>
      </c>
    </row>
    <row r="14" spans="1:4" s="11" customFormat="1" x14ac:dyDescent="0.2">
      <c r="A14" s="538" t="s">
        <v>3321</v>
      </c>
      <c r="B14" s="537" t="s">
        <v>3314</v>
      </c>
      <c r="C14" s="537" t="str">
        <f t="array" ref="C14">IFERROR(INDEX($B$3:$B$23, MATCH(0, COUNTIF($C$2:C13, $B$3:$B$23&amp;"") + IF($B$3:$B$23="",1,0), 0)), "")</f>
        <v/>
      </c>
      <c r="D14" s="537" t="s">
        <v>3322</v>
      </c>
    </row>
    <row r="15" spans="1:4" s="11" customFormat="1" x14ac:dyDescent="0.2">
      <c r="A15" s="538" t="s">
        <v>3323</v>
      </c>
      <c r="B15" s="537" t="s">
        <v>3314</v>
      </c>
      <c r="C15" s="537" t="str">
        <f t="array" ref="C15">IFERROR(INDEX($B$3:$B$23, MATCH(0, COUNTIF($C$2:C14, $B$3:$B$23&amp;"") + IF($B$3:$B$23="",1,0), 0)), "")</f>
        <v/>
      </c>
      <c r="D15" s="537" t="s">
        <v>3320</v>
      </c>
    </row>
    <row r="16" spans="1:4" s="11" customFormat="1" x14ac:dyDescent="0.2">
      <c r="A16" s="538" t="s">
        <v>3324</v>
      </c>
      <c r="B16" s="537" t="s">
        <v>524</v>
      </c>
      <c r="C16" s="537" t="str">
        <f t="array" ref="C16">IFERROR(INDEX($B$3:$B$23, MATCH(0, COUNTIF($C$2:C15, $B$3:$B$23&amp;"") + IF($B$3:$B$23="",1,0), 0)), "")</f>
        <v/>
      </c>
      <c r="D16" s="537" t="s">
        <v>3325</v>
      </c>
    </row>
    <row r="17" spans="1:4" s="11" customFormat="1" x14ac:dyDescent="0.2">
      <c r="A17" s="538" t="s">
        <v>3326</v>
      </c>
      <c r="B17" s="537" t="s">
        <v>3314</v>
      </c>
      <c r="C17" s="537" t="str">
        <f t="array" ref="C17">IFERROR(INDEX($B$3:$B$23, MATCH(0, COUNTIF($C$2:C16, $B$3:$B$23&amp;"") + IF($B$3:$B$23="",1,0), 0)), "")</f>
        <v/>
      </c>
      <c r="D17" s="537" t="s">
        <v>3327</v>
      </c>
    </row>
    <row r="18" spans="1:4" s="11" customFormat="1" x14ac:dyDescent="0.2">
      <c r="A18" s="538" t="s">
        <v>3328</v>
      </c>
      <c r="B18" s="537" t="s">
        <v>3317</v>
      </c>
      <c r="C18" s="537" t="str">
        <f t="array" ref="C18">IFERROR(INDEX($B$3:$B$23, MATCH(0, COUNTIF($C$2:C17, $B$3:$B$23&amp;"") + IF($B$3:$B$23="",1,0), 0)), "")</f>
        <v/>
      </c>
      <c r="D18" s="537" t="s">
        <v>3318</v>
      </c>
    </row>
    <row r="19" spans="1:4" s="11" customFormat="1" x14ac:dyDescent="0.2">
      <c r="A19" s="538" t="s">
        <v>3329</v>
      </c>
      <c r="B19" s="537" t="s">
        <v>524</v>
      </c>
      <c r="C19" s="537" t="str">
        <f t="array" ref="C19">IFERROR(INDEX($B$3:$B$23, MATCH(0, COUNTIF($C$2:C18, $B$3:$B$23&amp;"") + IF($B$3:$B$23="",1,0), 0)), "")</f>
        <v/>
      </c>
      <c r="D19" s="537" t="s">
        <v>3325</v>
      </c>
    </row>
    <row r="20" spans="1:4" s="11" customFormat="1" x14ac:dyDescent="0.2">
      <c r="A20" s="538" t="s">
        <v>3330</v>
      </c>
      <c r="B20" s="537" t="s">
        <v>524</v>
      </c>
      <c r="C20" s="537" t="str">
        <f t="array" ref="C20">IFERROR(INDEX($B$3:$B$23, MATCH(0, COUNTIF($C$2:C19, $B$3:$B$23&amp;"") + IF($B$3:$B$23="",1,0), 0)), "")</f>
        <v/>
      </c>
      <c r="D20" s="537" t="s">
        <v>3325</v>
      </c>
    </row>
    <row r="21" spans="1:4" s="11" customFormat="1" x14ac:dyDescent="0.2">
      <c r="A21" s="538" t="s">
        <v>3331</v>
      </c>
      <c r="B21" s="537" t="s">
        <v>524</v>
      </c>
      <c r="C21" s="537" t="str">
        <f t="array" ref="C21">IFERROR(INDEX($B$3:$B$23, MATCH(0, COUNTIF($C$2:C20, $B$3:$B$23&amp;"") + IF($B$3:$B$23="",1,0), 0)), "")</f>
        <v/>
      </c>
      <c r="D21" s="537" t="s">
        <v>3325</v>
      </c>
    </row>
    <row r="22" spans="1:4" s="11" customFormat="1" x14ac:dyDescent="0.2">
      <c r="A22" s="538" t="s">
        <v>3332</v>
      </c>
      <c r="B22" s="537" t="s">
        <v>524</v>
      </c>
      <c r="C22" s="537" t="str">
        <f t="array" ref="C22">IFERROR(INDEX($B$3:$B$23, MATCH(0, COUNTIF($C$2:C21, $B$3:$B$23&amp;"") + IF($B$3:$B$23="",1,0), 0)), "")</f>
        <v/>
      </c>
      <c r="D22" s="537" t="s">
        <v>3325</v>
      </c>
    </row>
    <row r="23" spans="1:4" s="11" customFormat="1" x14ac:dyDescent="0.2"/>
    <row r="24" spans="1:4" s="11" customFormat="1" hidden="1" x14ac:dyDescent="0.2"/>
    <row r="25" spans="1:4" s="11" customFormat="1" hidden="1" x14ac:dyDescent="0.2"/>
    <row r="26" spans="1:4" s="11" customFormat="1" hidden="1" x14ac:dyDescent="0.2"/>
    <row r="27" spans="1:4" s="11" customFormat="1" hidden="1" x14ac:dyDescent="0.2"/>
    <row r="29" spans="1:4" x14ac:dyDescent="0.2">
      <c r="A29" s="707" t="s">
        <v>109</v>
      </c>
      <c r="B29" s="707"/>
      <c r="C29" s="707"/>
      <c r="D29" s="707"/>
    </row>
    <row r="30" spans="1:4" x14ac:dyDescent="0.2">
      <c r="A30" s="537" t="s">
        <v>34</v>
      </c>
      <c r="B30" s="537" t="s">
        <v>32</v>
      </c>
      <c r="C30" s="537"/>
      <c r="D30" s="537" t="s">
        <v>70</v>
      </c>
    </row>
    <row r="31" spans="1:4" hidden="1" x14ac:dyDescent="0.2">
      <c r="A31" s="538" t="s">
        <v>33</v>
      </c>
      <c r="B31" s="537" t="s">
        <v>111</v>
      </c>
      <c r="C31" s="537" t="str">
        <f t="array" ref="C31">IFERROR(INDEX($B$31:$B$813, MATCH(0, COUNTIF($C$30:C30, $B$31:$B$813&amp;"") + IF($B$31:$B$813="",1,0), 0)), "")</f>
        <v>[Account (Name)]</v>
      </c>
      <c r="D31" s="537" t="s">
        <v>69</v>
      </c>
    </row>
    <row r="32" spans="1:4" s="11" customFormat="1" x14ac:dyDescent="0.2">
      <c r="A32" s="538" t="s">
        <v>4289</v>
      </c>
      <c r="B32" s="537" t="s">
        <v>4290</v>
      </c>
      <c r="C32" s="537" t="str">
        <f t="array" ref="C32">IFERROR(INDEX($B$31:$B$813, MATCH(0, COUNTIF($C$30:C31, $B$31:$B$813&amp;"") + IF($B$31:$B$813="",1,0), 0)), "")</f>
        <v>Centre for Health Research and Innovation</v>
      </c>
      <c r="D32" s="537" t="s">
        <v>4291</v>
      </c>
    </row>
    <row r="33" spans="1:4" s="11" customFormat="1" x14ac:dyDescent="0.2">
      <c r="A33" s="538" t="s">
        <v>4292</v>
      </c>
      <c r="B33" s="537" t="s">
        <v>4293</v>
      </c>
      <c r="C33" s="537" t="str">
        <f t="array" ref="C33">IFERROR(INDEX($B$31:$B$813, MATCH(0, COUNTIF($C$30:C32, $B$31:$B$813&amp;"") + IF($B$31:$B$813="",1,0), 0)), "")</f>
        <v>FOUNDATION FOR INNOVATIVE NEW DIAGNOSTICS INDIA</v>
      </c>
      <c r="D33" s="537" t="s">
        <v>4294</v>
      </c>
    </row>
    <row r="34" spans="1:4" s="11" customFormat="1" x14ac:dyDescent="0.2">
      <c r="A34" s="538" t="s">
        <v>4295</v>
      </c>
      <c r="B34" s="537" t="s">
        <v>4296</v>
      </c>
      <c r="C34" s="537" t="str">
        <f t="array" ref="C34">IFERROR(INDEX($B$31:$B$813, MATCH(0, COUNTIF($C$30:C33, $B$31:$B$813&amp;"") + IF($B$31:$B$813="",1,0), 0)), "")</f>
        <v>Programme d'Appui au Développment Sanitaire du Burkina Faso</v>
      </c>
      <c r="D34" s="537" t="s">
        <v>4297</v>
      </c>
    </row>
    <row r="35" spans="1:4" s="11" customFormat="1" x14ac:dyDescent="0.2">
      <c r="A35" s="538" t="s">
        <v>4298</v>
      </c>
      <c r="B35" s="537" t="s">
        <v>4299</v>
      </c>
      <c r="C35" s="537" t="str">
        <f t="array" ref="C35">IFERROR(INDEX($B$31:$B$813, MATCH(0, COUNTIF($C$30:C34, $B$31:$B$813&amp;"") + IF($B$31:$B$813="",1,0), 0)), "")</f>
        <v>Plan International, Inc.</v>
      </c>
      <c r="D35" s="537" t="s">
        <v>4300</v>
      </c>
    </row>
    <row r="36" spans="1:4" s="11" customFormat="1" x14ac:dyDescent="0.2">
      <c r="A36" s="538" t="s">
        <v>3312</v>
      </c>
      <c r="B36" s="537" t="s">
        <v>3308</v>
      </c>
      <c r="C36" s="537" t="str">
        <f t="array" ref="C36">IFERROR(INDEX($B$31:$B$813, MATCH(0, COUNTIF($C$30:C35, $B$31:$B$813&amp;"") + IF($B$31:$B$813="",1,0), 0)), "")</f>
        <v>CED-Caritas</v>
      </c>
      <c r="D36" s="537" t="s">
        <v>3309</v>
      </c>
    </row>
    <row r="37" spans="1:4" s="11" customFormat="1" x14ac:dyDescent="0.2">
      <c r="A37" s="538" t="s">
        <v>3313</v>
      </c>
      <c r="B37" s="537" t="s">
        <v>3314</v>
      </c>
      <c r="C37" s="537" t="str">
        <f t="array" ref="C37">IFERROR(INDEX($B$31:$B$813, MATCH(0, COUNTIF($C$30:C36, $B$31:$B$813&amp;"") + IF($B$31:$B$813="",1,0), 0)), "")</f>
        <v>Ministry of Public Health and Fight against AIDS of the Republic of Burundi</v>
      </c>
      <c r="D37" s="537" t="s">
        <v>3315</v>
      </c>
    </row>
    <row r="38" spans="1:4" s="11" customFormat="1" x14ac:dyDescent="0.2">
      <c r="A38" s="538" t="s">
        <v>3311</v>
      </c>
      <c r="B38" s="537" t="s">
        <v>3302</v>
      </c>
      <c r="C38" s="537" t="str">
        <f t="array" ref="C38">IFERROR(INDEX($B$31:$B$813, MATCH(0, COUNTIF($C$30:C37, $B$31:$B$813&amp;"") + IF($B$31:$B$813="",1,0), 0)), "")</f>
        <v>Secrétariat Exécutif Permanent du Conseil National de Lutte contre le SIDA</v>
      </c>
      <c r="D38" s="537" t="s">
        <v>3303</v>
      </c>
    </row>
    <row r="39" spans="1:4" s="11" customFormat="1" x14ac:dyDescent="0.2">
      <c r="A39" s="538" t="s">
        <v>3301</v>
      </c>
      <c r="B39" s="537" t="s">
        <v>3302</v>
      </c>
      <c r="C39" s="537" t="str">
        <f t="array" ref="C39">IFERROR(INDEX($B$31:$B$813, MATCH(0, COUNTIF($C$30:C38, $B$31:$B$813&amp;"") + IF($B$31:$B$813="",1,0), 0)), "")</f>
        <v>Ministry of Finance, Planning and Economic Development of the Republic of Uganda</v>
      </c>
      <c r="D39" s="537" t="s">
        <v>3303</v>
      </c>
    </row>
    <row r="40" spans="1:4" s="11" customFormat="1" x14ac:dyDescent="0.2">
      <c r="A40" s="538" t="s">
        <v>3310</v>
      </c>
      <c r="B40" s="537" t="s">
        <v>3302</v>
      </c>
      <c r="C40" s="537" t="str">
        <f t="array" ref="C40">IFERROR(INDEX($B$31:$B$813, MATCH(0, COUNTIF($C$30:C39, $B$31:$B$813&amp;"") + IF($B$31:$B$813="",1,0), 0)), "")</f>
        <v>Africare</v>
      </c>
      <c r="D40" s="537" t="s">
        <v>3303</v>
      </c>
    </row>
    <row r="41" spans="1:4" s="11" customFormat="1" x14ac:dyDescent="0.2">
      <c r="A41" s="538" t="s">
        <v>3321</v>
      </c>
      <c r="B41" s="537" t="s">
        <v>3314</v>
      </c>
      <c r="C41" s="537" t="str">
        <f t="array" ref="C41">IFERROR(INDEX($B$31:$B$813, MATCH(0, COUNTIF($C$30:C40, $B$31:$B$813&amp;"") + IF($B$31:$B$813="",1,0), 0)), "")</f>
        <v>Programme National de Lutte contre le SIDA de la République du Bénin</v>
      </c>
      <c r="D41" s="537" t="s">
        <v>3322</v>
      </c>
    </row>
    <row r="42" spans="1:4" s="11" customFormat="1" x14ac:dyDescent="0.2">
      <c r="A42" s="538" t="s">
        <v>4301</v>
      </c>
      <c r="B42" s="537" t="s">
        <v>4302</v>
      </c>
      <c r="C42" s="537" t="str">
        <f t="array" ref="C42">IFERROR(INDEX($B$31:$B$813, MATCH(0, COUNTIF($C$30:C41, $B$31:$B$813&amp;"") + IF($B$31:$B$813="",1,0), 0)), "")</f>
        <v>Programme National de Lutte contre le Paludisme de la République du Bénin</v>
      </c>
      <c r="D42" s="537" t="s">
        <v>4303</v>
      </c>
    </row>
    <row r="43" spans="1:4" s="11" customFormat="1" x14ac:dyDescent="0.2">
      <c r="A43" s="538" t="s">
        <v>4304</v>
      </c>
      <c r="B43" s="537" t="s">
        <v>4302</v>
      </c>
      <c r="C43" s="537" t="str">
        <f t="array" ref="C43">IFERROR(INDEX($B$31:$B$813, MATCH(0, COUNTIF($C$30:C42, $B$31:$B$813&amp;"") + IF($B$31:$B$813="",1,0), 0)), "")</f>
        <v>Health System Performance Program</v>
      </c>
      <c r="D43" s="537" t="s">
        <v>4303</v>
      </c>
    </row>
    <row r="44" spans="1:4" s="11" customFormat="1" x14ac:dyDescent="0.2">
      <c r="A44" s="538" t="s">
        <v>4305</v>
      </c>
      <c r="B44" s="537" t="s">
        <v>4302</v>
      </c>
      <c r="C44" s="537" t="str">
        <f t="array" ref="C44">IFERROR(INDEX($B$31:$B$813, MATCH(0, COUNTIF($C$30:C43, $B$31:$B$813&amp;"") + IF($B$31:$B$813="",1,0), 0)), "")</f>
        <v>Programme National contre la Tuberculose de la République du Bénin</v>
      </c>
      <c r="D44" s="537" t="s">
        <v>4303</v>
      </c>
    </row>
    <row r="45" spans="1:4" s="11" customFormat="1" x14ac:dyDescent="0.2">
      <c r="A45" s="538" t="s">
        <v>4306</v>
      </c>
      <c r="B45" s="537" t="s">
        <v>4307</v>
      </c>
      <c r="C45" s="537" t="str">
        <f t="array" ref="C45">IFERROR(INDEX($B$31:$B$813, MATCH(0, COUNTIF($C$30:C44, $B$31:$B$813&amp;"") + IF($B$31:$B$813="",1,0), 0)), "")</f>
        <v>Initiative Privée et Communautaire contre le VIH/SIDA au Burkina Faso</v>
      </c>
      <c r="D45" s="537" t="s">
        <v>4308</v>
      </c>
    </row>
    <row r="46" spans="1:4" s="11" customFormat="1" x14ac:dyDescent="0.2">
      <c r="A46" s="538" t="s">
        <v>4309</v>
      </c>
      <c r="B46" s="537" t="s">
        <v>4310</v>
      </c>
      <c r="C46" s="537" t="str">
        <f t="array" ref="C46">IFERROR(INDEX($B$31:$B$813, MATCH(0, COUNTIF($C$30:C45, $B$31:$B$813&amp;"") + IF($B$31:$B$813="",1,0), 0)), "")</f>
        <v>Secrétariat Permanent du Conseil National de Lutte contre le Sida et les IST du Burkina Faso</v>
      </c>
      <c r="D46" s="537" t="s">
        <v>4311</v>
      </c>
    </row>
    <row r="47" spans="1:4" s="11" customFormat="1" x14ac:dyDescent="0.2">
      <c r="A47" s="538" t="s">
        <v>4312</v>
      </c>
      <c r="B47" s="537" t="s">
        <v>4313</v>
      </c>
      <c r="C47" s="537" t="str">
        <f t="array" ref="C47">IFERROR(INDEX($B$31:$B$813, MATCH(0, COUNTIF($C$30:C46, $B$31:$B$813&amp;"") + IF($B$31:$B$813="",1,0), 0)), "")</f>
        <v>BRAC</v>
      </c>
      <c r="D47" s="537" t="s">
        <v>4314</v>
      </c>
    </row>
    <row r="48" spans="1:4" s="11" customFormat="1" x14ac:dyDescent="0.2">
      <c r="A48" s="538" t="s">
        <v>4315</v>
      </c>
      <c r="B48" s="537" t="s">
        <v>4316</v>
      </c>
      <c r="C48" s="537" t="str">
        <f t="array" ref="C48">IFERROR(INDEX($B$31:$B$813, MATCH(0, COUNTIF($C$30:C47, $B$31:$B$813&amp;"") + IF($B$31:$B$813="",1,0), 0)), "")</f>
        <v>Ministry of Health of the Republic of Bulgaria</v>
      </c>
      <c r="D48" s="537" t="s">
        <v>4317</v>
      </c>
    </row>
    <row r="49" spans="1:4" s="11" customFormat="1" x14ac:dyDescent="0.2">
      <c r="A49" s="538" t="s">
        <v>4318</v>
      </c>
      <c r="B49" s="537" t="s">
        <v>4319</v>
      </c>
      <c r="C49" s="537" t="str">
        <f t="array" ref="C49">IFERROR(INDEX($B$31:$B$813, MATCH(0, COUNTIF($C$30:C48, $B$31:$B$813&amp;"") + IF($B$31:$B$813="",1,0), 0)), "")</f>
        <v>Ministry of Public Health of the Islamic Republic of Afghanistan</v>
      </c>
      <c r="D49" s="537" t="s">
        <v>4320</v>
      </c>
    </row>
    <row r="50" spans="1:4" s="11" customFormat="1" x14ac:dyDescent="0.2">
      <c r="A50" s="538" t="s">
        <v>4321</v>
      </c>
      <c r="B50" s="537" t="s">
        <v>4322</v>
      </c>
      <c r="C50" s="537" t="str">
        <f t="array" ref="C50">IFERROR(INDEX($B$31:$B$813, MATCH(0, COUNTIF($C$30:C49, $B$31:$B$813&amp;"") + IF($B$31:$B$813="",1,0), 0)), "")</f>
        <v>Ministry of Health of the Republic of Angola</v>
      </c>
      <c r="D50" s="537" t="s">
        <v>4323</v>
      </c>
    </row>
    <row r="51" spans="1:4" s="11" customFormat="1" x14ac:dyDescent="0.2">
      <c r="A51" s="538" t="s">
        <v>4324</v>
      </c>
      <c r="B51" s="537" t="s">
        <v>4325</v>
      </c>
      <c r="C51" s="537" t="str">
        <f t="array" ref="C51">IFERROR(INDEX($B$31:$B$813, MATCH(0, COUNTIF($C$30:C50, $B$31:$B$813&amp;"") + IF($B$31:$B$813="",1,0), 0)), "")</f>
        <v>Mission East</v>
      </c>
      <c r="D51" s="537" t="s">
        <v>4326</v>
      </c>
    </row>
    <row r="52" spans="1:4" s="11" customFormat="1" x14ac:dyDescent="0.2">
      <c r="A52" s="538" t="s">
        <v>4327</v>
      </c>
      <c r="B52" s="537" t="s">
        <v>4296</v>
      </c>
      <c r="C52" s="537" t="str">
        <f t="array" ref="C52">IFERROR(INDEX($B$31:$B$813, MATCH(0, COUNTIF($C$30:C51, $B$31:$B$813&amp;"") + IF($B$31:$B$813="",1,0), 0)), "")</f>
        <v>Ministry of Health of the Republic of Armenia</v>
      </c>
      <c r="D52" s="537" t="s">
        <v>4297</v>
      </c>
    </row>
    <row r="53" spans="1:4" s="11" customFormat="1" x14ac:dyDescent="0.2">
      <c r="A53" s="538" t="s">
        <v>4328</v>
      </c>
      <c r="B53" s="537" t="s">
        <v>4296</v>
      </c>
      <c r="C53" s="537" t="str">
        <f t="array" ref="C53">IFERROR(INDEX($B$31:$B$813, MATCH(0, COUNTIF($C$30:C52, $B$31:$B$813&amp;"") + IF($B$31:$B$813="",1,0), 0)), "")</f>
        <v>Ministry of Health of the Republic of Azerbaijan</v>
      </c>
      <c r="D53" s="537" t="s">
        <v>4297</v>
      </c>
    </row>
    <row r="54" spans="1:4" s="11" customFormat="1" x14ac:dyDescent="0.2">
      <c r="A54" s="538" t="s">
        <v>4329</v>
      </c>
      <c r="B54" s="537" t="s">
        <v>4296</v>
      </c>
      <c r="C54" s="537" t="str">
        <f t="array" ref="C54">IFERROR(INDEX($B$31:$B$813, MATCH(0, COUNTIF($C$30:C53, $B$31:$B$813&amp;"") + IF($B$31:$B$813="",1,0), 0)), "")</f>
        <v>Republican Scientific and Practical Center for Medical Technologies, Informatization, Administration and Management of Health</v>
      </c>
      <c r="D54" s="537" t="s">
        <v>4297</v>
      </c>
    </row>
    <row r="55" spans="1:4" s="11" customFormat="1" x14ac:dyDescent="0.2">
      <c r="A55" s="538" t="s">
        <v>4330</v>
      </c>
      <c r="B55" s="537" t="s">
        <v>4331</v>
      </c>
      <c r="C55" s="537" t="str">
        <f t="array" ref="C55">IFERROR(INDEX($B$31:$B$813, MATCH(0, COUNTIF($C$30:C54, $B$31:$B$813&amp;"") + IF($B$31:$B$813="",1,0), 0)), "")</f>
        <v>Asociación Protección a la Salud</v>
      </c>
      <c r="D55" s="537" t="s">
        <v>4332</v>
      </c>
    </row>
    <row r="56" spans="1:4" s="11" customFormat="1" x14ac:dyDescent="0.2">
      <c r="A56" s="538" t="s">
        <v>4333</v>
      </c>
      <c r="B56" s="537" t="s">
        <v>4331</v>
      </c>
      <c r="C56" s="537" t="str">
        <f t="array" ref="C56">IFERROR(INDEX($B$31:$B$813, MATCH(0, COUNTIF($C$30:C55, $B$31:$B$813&amp;"") + IF($B$31:$B$813="",1,0), 0)), "")</f>
        <v>National Integrated Programme Against Leprosy and Tuberculosis</v>
      </c>
      <c r="D56" s="537" t="s">
        <v>4332</v>
      </c>
    </row>
    <row r="57" spans="1:4" s="11" customFormat="1" x14ac:dyDescent="0.2">
      <c r="A57" s="538" t="s">
        <v>4334</v>
      </c>
      <c r="B57" s="537" t="s">
        <v>4335</v>
      </c>
      <c r="C57" s="537" t="str">
        <f t="array" ref="C57">IFERROR(INDEX($B$31:$B$813, MATCH(0, COUNTIF($C$30:C56, $B$31:$B$813&amp;"") + IF($B$31:$B$813="",1,0), 0)), "")</f>
        <v>Réseau Burundais des Personnes Vivant avec le VIH/SIDA</v>
      </c>
      <c r="D57" s="537" t="s">
        <v>4336</v>
      </c>
    </row>
    <row r="58" spans="1:4" s="11" customFormat="1" x14ac:dyDescent="0.2">
      <c r="A58" s="538" t="s">
        <v>4337</v>
      </c>
      <c r="B58" s="537" t="s">
        <v>4335</v>
      </c>
      <c r="C58" s="537" t="str">
        <f t="array" ref="C58">IFERROR(INDEX($B$31:$B$813, MATCH(0, COUNTIF($C$30:C57, $B$31:$B$813&amp;"") + IF($B$31:$B$813="",1,0), 0)), "")</f>
        <v>Ministry of Health of the Royal Government of Bhutan</v>
      </c>
      <c r="D58" s="537" t="s">
        <v>4336</v>
      </c>
    </row>
    <row r="59" spans="1:4" s="11" customFormat="1" x14ac:dyDescent="0.2">
      <c r="A59" s="538" t="s">
        <v>4338</v>
      </c>
      <c r="B59" s="537" t="s">
        <v>4302</v>
      </c>
      <c r="C59" s="537" t="str">
        <f t="array" ref="C59">IFERROR(INDEX($B$31:$B$813, MATCH(0, COUNTIF($C$30:C58, $B$31:$B$813&amp;"") + IF($B$31:$B$813="",1,0), 0)), "")</f>
        <v>African Comprehensive HIV/AIDS Partnerships</v>
      </c>
      <c r="D59" s="537" t="s">
        <v>4303</v>
      </c>
    </row>
    <row r="60" spans="1:4" s="11" customFormat="1" x14ac:dyDescent="0.2">
      <c r="A60" s="538" t="s">
        <v>4339</v>
      </c>
      <c r="B60" s="537" t="s">
        <v>4302</v>
      </c>
      <c r="C60" s="537" t="str">
        <f t="array" ref="C60">IFERROR(INDEX($B$31:$B$813, MATCH(0, COUNTIF($C$30:C59, $B$31:$B$813&amp;"") + IF($B$31:$B$813="",1,0), 0)), "")</f>
        <v>Ministry of Health of the Republic of Botswana</v>
      </c>
      <c r="D60" s="537" t="s">
        <v>4303</v>
      </c>
    </row>
    <row r="61" spans="1:4" s="11" customFormat="1" x14ac:dyDescent="0.2">
      <c r="A61" s="538" t="s">
        <v>4340</v>
      </c>
      <c r="B61" s="537" t="s">
        <v>4302</v>
      </c>
      <c r="C61" s="537" t="str">
        <f t="array" ref="C61">IFERROR(INDEX($B$31:$B$813, MATCH(0, COUNTIF($C$30:C60, $B$31:$B$813&amp;"") + IF($B$31:$B$813="",1,0), 0)), "")</f>
        <v>National Center for Tuberculosis and Leprosy Control</v>
      </c>
      <c r="D61" s="537" t="s">
        <v>4303</v>
      </c>
    </row>
    <row r="62" spans="1:4" s="11" customFormat="1" x14ac:dyDescent="0.2">
      <c r="A62" s="538" t="s">
        <v>4341</v>
      </c>
      <c r="B62" s="537" t="s">
        <v>4342</v>
      </c>
      <c r="C62" s="537" t="str">
        <f t="array" ref="C62">IFERROR(INDEX($B$31:$B$813, MATCH(0, COUNTIF($C$30:C61, $B$31:$B$813&amp;"") + IF($B$31:$B$813="",1,0), 0)), "")</f>
        <v>CARE International</v>
      </c>
      <c r="D62" s="537" t="s">
        <v>4343</v>
      </c>
    </row>
    <row r="63" spans="1:4" s="11" customFormat="1" x14ac:dyDescent="0.2">
      <c r="A63" s="538" t="s">
        <v>4344</v>
      </c>
      <c r="B63" s="537" t="s">
        <v>4342</v>
      </c>
      <c r="C63" s="537" t="str">
        <f t="array" ref="C63">IFERROR(INDEX($B$31:$B$813, MATCH(0, COUNTIF($C$30:C62, $B$31:$B$813&amp;"") + IF($B$31:$B$813="",1,0), 0)), "")</f>
        <v>Programme National de Lutte contre le Paludisme</v>
      </c>
      <c r="D63" s="537" t="s">
        <v>4343</v>
      </c>
    </row>
    <row r="64" spans="1:4" s="11" customFormat="1" x14ac:dyDescent="0.2">
      <c r="A64" s="538" t="s">
        <v>4345</v>
      </c>
      <c r="B64" s="537" t="s">
        <v>4342</v>
      </c>
      <c r="C64" s="537" t="str">
        <f t="array" ref="C64">IFERROR(INDEX($B$31:$B$813, MATCH(0, COUNTIF($C$30:C63, $B$31:$B$813&amp;"") + IF($B$31:$B$813="",1,0), 0)), "")</f>
        <v>Ministry of Health and Public Hygiene of the Republic of Côte d'Ivoire</v>
      </c>
      <c r="D64" s="537" t="s">
        <v>4343</v>
      </c>
    </row>
    <row r="65" spans="1:4" s="11" customFormat="1" x14ac:dyDescent="0.2">
      <c r="A65" s="538" t="s">
        <v>4346</v>
      </c>
      <c r="B65" s="537" t="s">
        <v>4347</v>
      </c>
      <c r="C65" s="537" t="str">
        <f t="array" ref="C65">IFERROR(INDEX($B$31:$B$813, MATCH(0, COUNTIF($C$30:C64, $B$31:$B$813&amp;"") + IF($B$31:$B$813="",1,0), 0)), "")</f>
        <v>Programme National de Lutte contre le SIDA de la République de Côte d'Ivoire</v>
      </c>
      <c r="D65" s="537" t="s">
        <v>4348</v>
      </c>
    </row>
    <row r="66" spans="1:4" s="11" customFormat="1" x14ac:dyDescent="0.2">
      <c r="A66" s="538" t="s">
        <v>4349</v>
      </c>
      <c r="B66" s="537" t="s">
        <v>4347</v>
      </c>
      <c r="C66" s="537" t="str">
        <f t="array" ref="C66">IFERROR(INDEX($B$31:$B$813, MATCH(0, COUNTIF($C$30:C65, $B$31:$B$813&amp;"") + IF($B$31:$B$813="",1,0), 0)), "")</f>
        <v>Alliance Nationale Contre Le Sida en Cote D'Ivoire</v>
      </c>
      <c r="D66" s="537" t="s">
        <v>4348</v>
      </c>
    </row>
    <row r="67" spans="1:4" s="11" customFormat="1" x14ac:dyDescent="0.2">
      <c r="A67" s="538" t="s">
        <v>4350</v>
      </c>
      <c r="B67" s="537" t="s">
        <v>4351</v>
      </c>
      <c r="C67" s="537" t="str">
        <f t="array" ref="C67">IFERROR(INDEX($B$31:$B$813, MATCH(0, COUNTIF($C$30:C66, $B$31:$B$813&amp;"") + IF($B$31:$B$813="",1,0), 0)), "")</f>
        <v>Main Medical Department of the Ministry of Justice of the Republic of Azerbaijan</v>
      </c>
      <c r="D67" s="537" t="s">
        <v>4352</v>
      </c>
    </row>
    <row r="68" spans="1:4" s="11" customFormat="1" x14ac:dyDescent="0.2">
      <c r="A68" s="538" t="s">
        <v>4353</v>
      </c>
      <c r="B68" s="537" t="s">
        <v>4354</v>
      </c>
      <c r="C68" s="537" t="str">
        <f t="array" ref="C68">IFERROR(INDEX($B$31:$B$813, MATCH(0, COUNTIF($C$30:C67, $B$31:$B$813&amp;"") + IF($B$31:$B$813="",1,0), 0)), "")</f>
        <v>International Centre for Diarrhoeal Disease Research of the People's Republic of Bangladesh</v>
      </c>
      <c r="D68" s="537" t="s">
        <v>4355</v>
      </c>
    </row>
    <row r="69" spans="1:4" s="11" customFormat="1" x14ac:dyDescent="0.2">
      <c r="A69" s="538" t="s">
        <v>4356</v>
      </c>
      <c r="B69" s="537" t="s">
        <v>4354</v>
      </c>
      <c r="C69" s="537" t="str">
        <f t="array" ref="C69">IFERROR(INDEX($B$31:$B$813, MATCH(0, COUNTIF($C$30:C68, $B$31:$B$813&amp;"") + IF($B$31:$B$813="",1,0), 0)), "")</f>
        <v>Red Cross Burundi</v>
      </c>
      <c r="D69" s="537" t="s">
        <v>4355</v>
      </c>
    </row>
    <row r="70" spans="1:4" s="11" customFormat="1" x14ac:dyDescent="0.2">
      <c r="A70" s="538" t="s">
        <v>4357</v>
      </c>
      <c r="B70" s="537" t="s">
        <v>4354</v>
      </c>
      <c r="C70" s="537" t="str">
        <f t="array" ref="C70">IFERROR(INDEX($B$31:$B$813, MATCH(0, COUNTIF($C$30:C69, $B$31:$B$813&amp;"") + IF($B$31:$B$813="",1,0), 0)), "")</f>
        <v>Caritas Côte d'Ivoire</v>
      </c>
      <c r="D70" s="537" t="s">
        <v>4355</v>
      </c>
    </row>
    <row r="71" spans="1:4" s="11" customFormat="1" x14ac:dyDescent="0.2">
      <c r="A71" s="538" t="s">
        <v>4358</v>
      </c>
      <c r="B71" s="537" t="s">
        <v>4359</v>
      </c>
      <c r="C71" s="537" t="str">
        <f t="array" ref="C71">IFERROR(INDEX($B$31:$B$813, MATCH(0, COUNTIF($C$30:C70, $B$31:$B$813&amp;"") + IF($B$31:$B$813="",1,0), 0)), "")</f>
        <v>Stichting Cordaid</v>
      </c>
      <c r="D71" s="537" t="s">
        <v>4360</v>
      </c>
    </row>
    <row r="72" spans="1:4" s="11" customFormat="1" x14ac:dyDescent="0.2">
      <c r="A72" s="538" t="s">
        <v>4361</v>
      </c>
      <c r="B72" s="537" t="s">
        <v>4359</v>
      </c>
      <c r="C72" s="537" t="str">
        <f t="array" ref="C72">IFERROR(INDEX($B$31:$B$813, MATCH(0, COUNTIF($C$30:C71, $B$31:$B$813&amp;"") + IF($B$31:$B$813="",1,0), 0)), "")</f>
        <v>Ministry of Health and Population of the Democratic Republic of Congo</v>
      </c>
      <c r="D72" s="537" t="s">
        <v>4360</v>
      </c>
    </row>
    <row r="73" spans="1:4" s="11" customFormat="1" x14ac:dyDescent="0.2">
      <c r="A73" s="538" t="s">
        <v>4362</v>
      </c>
      <c r="B73" s="537" t="s">
        <v>4359</v>
      </c>
      <c r="C73" s="537" t="str">
        <f t="array" ref="C73">IFERROR(INDEX($B$31:$B$813, MATCH(0, COUNTIF($C$30:C72, $B$31:$B$813&amp;"") + IF($B$31:$B$813="",1,0), 0)), "")</f>
        <v>SANRU Asbl</v>
      </c>
      <c r="D73" s="537" t="s">
        <v>4360</v>
      </c>
    </row>
    <row r="74" spans="1:4" s="11" customFormat="1" x14ac:dyDescent="0.2">
      <c r="A74" s="538" t="s">
        <v>4363</v>
      </c>
      <c r="B74" s="537" t="s">
        <v>4359</v>
      </c>
      <c r="C74" s="537" t="str">
        <f t="array" ref="C74">IFERROR(INDEX($B$31:$B$813, MATCH(0, COUNTIF($C$30:C73, $B$31:$B$813&amp;"") + IF($B$31:$B$813="",1,0), 0)), "")</f>
        <v>Cooperative Housing Foundation</v>
      </c>
      <c r="D74" s="537" t="s">
        <v>4360</v>
      </c>
    </row>
    <row r="75" spans="1:4" s="11" customFormat="1" x14ac:dyDescent="0.2">
      <c r="A75" s="538" t="s">
        <v>4364</v>
      </c>
      <c r="B75" s="537" t="s">
        <v>4335</v>
      </c>
      <c r="C75" s="537" t="str">
        <f t="array" ref="C75">IFERROR(INDEX($B$31:$B$813, MATCH(0, COUNTIF($C$30:C74, $B$31:$B$813&amp;"") + IF($B$31:$B$813="",1,0), 0)), "")</f>
        <v>Fondo Financiero de Proyectos de Desarrollo</v>
      </c>
      <c r="D75" s="537" t="s">
        <v>4336</v>
      </c>
    </row>
    <row r="76" spans="1:4" s="11" customFormat="1" x14ac:dyDescent="0.2">
      <c r="A76" s="538" t="s">
        <v>4365</v>
      </c>
      <c r="B76" s="537" t="s">
        <v>4366</v>
      </c>
      <c r="C76" s="537" t="str">
        <f t="array" ref="C76">IFERROR(INDEX($B$31:$B$813, MATCH(0, COUNTIF($C$30:C75, $B$31:$B$813&amp;"") + IF($B$31:$B$813="",1,0), 0)), "")</f>
        <v>Coordination Committee of the Fight against AIDS of Cabo Verde</v>
      </c>
      <c r="D76" s="537" t="s">
        <v>4367</v>
      </c>
    </row>
    <row r="77" spans="1:4" s="11" customFormat="1" x14ac:dyDescent="0.2">
      <c r="A77" s="538" t="s">
        <v>4368</v>
      </c>
      <c r="B77" s="537" t="s">
        <v>4366</v>
      </c>
      <c r="C77" s="537" t="str">
        <f t="array" ref="C77">IFERROR(INDEX($B$31:$B$813, MATCH(0, COUNTIF($C$30:C76, $B$31:$B$813&amp;"") + IF($B$31:$B$813="",1,0), 0)), "")</f>
        <v>Cape Verde Non Governmental Organisations Platform</v>
      </c>
      <c r="D77" s="537" t="s">
        <v>4367</v>
      </c>
    </row>
    <row r="78" spans="1:4" s="11" customFormat="1" x14ac:dyDescent="0.2">
      <c r="A78" s="538" t="s">
        <v>4369</v>
      </c>
      <c r="B78" s="537" t="s">
        <v>4370</v>
      </c>
      <c r="C78" s="537" t="str">
        <f t="array" ref="C78">IFERROR(INDEX($B$31:$B$813, MATCH(0, COUNTIF($C$30:C77, $B$31:$B$813&amp;"") + IF($B$31:$B$813="",1,0), 0)), "")</f>
        <v>Consejo Nacional para el VIH y el SIDA</v>
      </c>
      <c r="D78" s="537" t="s">
        <v>4371</v>
      </c>
    </row>
    <row r="79" spans="1:4" s="11" customFormat="1" x14ac:dyDescent="0.2">
      <c r="A79" s="538" t="s">
        <v>3298</v>
      </c>
      <c r="B79" s="537" t="s">
        <v>3299</v>
      </c>
      <c r="C79" s="537" t="str">
        <f t="array" ref="C79">IFERROR(INDEX($B$31:$B$813, MATCH(0, COUNTIF($C$30:C78, $B$31:$B$813&amp;"") + IF($B$31:$B$813="",1,0), 0)), "")</f>
        <v>Instituto Dermatológico y Cirugía de Piel ‘Dr. Huberto Bogaert Díaz’</v>
      </c>
      <c r="D79" s="537" t="s">
        <v>3300</v>
      </c>
    </row>
    <row r="80" spans="1:4" s="11" customFormat="1" x14ac:dyDescent="0.2">
      <c r="A80" s="538" t="s">
        <v>3304</v>
      </c>
      <c r="B80" s="537" t="s">
        <v>3305</v>
      </c>
      <c r="C80" s="537" t="str">
        <f t="array" ref="C80">IFERROR(INDEX($B$31:$B$813, MATCH(0, COUNTIF($C$30:C79, $B$31:$B$813&amp;"") + IF($B$31:$B$813="",1,0), 0)), "")</f>
        <v>Ministry of Public Health and Social Assistance of the Dominican Republic</v>
      </c>
      <c r="D80" s="537" t="s">
        <v>3306</v>
      </c>
    </row>
    <row r="81" spans="1:4" s="11" customFormat="1" x14ac:dyDescent="0.2">
      <c r="A81" s="538" t="s">
        <v>3307</v>
      </c>
      <c r="B81" s="537" t="s">
        <v>3308</v>
      </c>
      <c r="C81" s="537" t="str">
        <f t="array" ref="C81">IFERROR(INDEX($B$31:$B$813, MATCH(0, COUNTIF($C$30:C80, $B$31:$B$813&amp;"") + IF($B$31:$B$813="",1,0), 0)), "")</f>
        <v>Technical Management Unit of the Ministry of Public Health of the Republic of Ecuador</v>
      </c>
      <c r="D81" s="537" t="s">
        <v>3309</v>
      </c>
    </row>
    <row r="82" spans="1:4" s="11" customFormat="1" x14ac:dyDescent="0.2">
      <c r="A82" s="538" t="s">
        <v>4372</v>
      </c>
      <c r="B82" s="537" t="s">
        <v>4373</v>
      </c>
      <c r="C82" s="537" t="str">
        <f t="array" ref="C82">IFERROR(INDEX($B$31:$B$813, MATCH(0, COUNTIF($C$30:C81, $B$31:$B$813&amp;"") + IF($B$31:$B$813="",1,0), 0)), "")</f>
        <v>Ministry of Public Health of the Republic of Ecuador</v>
      </c>
      <c r="D82" s="537" t="s">
        <v>4374</v>
      </c>
    </row>
    <row r="83" spans="1:4" s="11" customFormat="1" x14ac:dyDescent="0.2">
      <c r="A83" s="538" t="s">
        <v>4375</v>
      </c>
      <c r="B83" s="537" t="s">
        <v>4373</v>
      </c>
      <c r="C83" s="537" t="str">
        <f t="array" ref="C83">IFERROR(INDEX($B$31:$B$813, MATCH(0, COUNTIF($C$30:C82, $B$31:$B$813&amp;"") + IF($B$31:$B$813="",1,0), 0)), "")</f>
        <v>Corporación Kimirina</v>
      </c>
      <c r="D83" s="537" t="s">
        <v>4374</v>
      </c>
    </row>
    <row r="84" spans="1:4" s="11" customFormat="1" x14ac:dyDescent="0.2">
      <c r="A84" s="538" t="s">
        <v>4376</v>
      </c>
      <c r="B84" s="537" t="s">
        <v>4373</v>
      </c>
      <c r="C84" s="537" t="str">
        <f t="array" ref="C84">IFERROR(INDEX($B$31:$B$813, MATCH(0, COUNTIF($C$30:C83, $B$31:$B$813&amp;"") + IF($B$31:$B$813="",1,0), 0)), "")</f>
        <v>The Ministry of Health and Population of Egypt</v>
      </c>
      <c r="D84" s="537" t="s">
        <v>4374</v>
      </c>
    </row>
    <row r="85" spans="1:4" s="11" customFormat="1" x14ac:dyDescent="0.2">
      <c r="A85" s="538" t="s">
        <v>4377</v>
      </c>
      <c r="B85" s="537" t="s">
        <v>4325</v>
      </c>
      <c r="C85" s="537" t="str">
        <f t="array" ref="C85">IFERROR(INDEX($B$31:$B$813, MATCH(0, COUNTIF($C$30:C84, $B$31:$B$813&amp;"") + IF($B$31:$B$813="",1,0), 0)), "")</f>
        <v>Ministry of Health of the State of Eritrea</v>
      </c>
      <c r="D85" s="537" t="s">
        <v>4326</v>
      </c>
    </row>
    <row r="86" spans="1:4" s="11" customFormat="1" x14ac:dyDescent="0.2">
      <c r="A86" s="538" t="s">
        <v>4378</v>
      </c>
      <c r="B86" s="537" t="s">
        <v>4322</v>
      </c>
      <c r="C86" s="537" t="str">
        <f t="array" ref="C86">IFERROR(INDEX($B$31:$B$813, MATCH(0, COUNTIF($C$30:C85, $B$31:$B$813&amp;"") + IF($B$31:$B$813="",1,0), 0)), "")</f>
        <v>HIV/AIDS Prevention and Control Office</v>
      </c>
      <c r="D86" s="537" t="s">
        <v>4323</v>
      </c>
    </row>
    <row r="87" spans="1:4" s="11" customFormat="1" x14ac:dyDescent="0.2">
      <c r="A87" s="538" t="s">
        <v>4379</v>
      </c>
      <c r="B87" s="537" t="s">
        <v>4380</v>
      </c>
      <c r="C87" s="537" t="str">
        <f t="array" ref="C87">IFERROR(INDEX($B$31:$B$813, MATCH(0, COUNTIF($C$30:C86, $B$31:$B$813&amp;"") + IF($B$31:$B$813="",1,0), 0)), "")</f>
        <v>Federal Ministry of Health of the Federal Democratic Republic of Ethiopia</v>
      </c>
      <c r="D87" s="537" t="s">
        <v>4381</v>
      </c>
    </row>
    <row r="88" spans="1:4" s="11" customFormat="1" x14ac:dyDescent="0.2">
      <c r="A88" s="538" t="s">
        <v>4382</v>
      </c>
      <c r="B88" s="537" t="s">
        <v>4383</v>
      </c>
      <c r="C88" s="537" t="str">
        <f t="array" ref="C88">IFERROR(INDEX($B$31:$B$813, MATCH(0, COUNTIF($C$30:C87, $B$31:$B$813&amp;"") + IF($B$31:$B$813="",1,0), 0)), "")</f>
        <v>National Center For Disease Control and Public Health</v>
      </c>
      <c r="D88" s="537" t="s">
        <v>4384</v>
      </c>
    </row>
    <row r="89" spans="1:4" s="11" customFormat="1" x14ac:dyDescent="0.2">
      <c r="A89" s="538" t="s">
        <v>4385</v>
      </c>
      <c r="B89" s="537" t="s">
        <v>4383</v>
      </c>
      <c r="C89" s="537" t="str">
        <f t="array" ref="C89">IFERROR(INDEX($B$31:$B$813, MATCH(0, COUNTIF($C$30:C88, $B$31:$B$813&amp;"") + IF($B$31:$B$813="",1,0), 0)), "")</f>
        <v>Adventist Development and Relief Agency of Ghana</v>
      </c>
      <c r="D89" s="537" t="s">
        <v>4384</v>
      </c>
    </row>
    <row r="90" spans="1:4" s="11" customFormat="1" x14ac:dyDescent="0.2">
      <c r="A90" s="538" t="s">
        <v>4386</v>
      </c>
      <c r="B90" s="537" t="s">
        <v>4387</v>
      </c>
      <c r="C90" s="537" t="str">
        <f t="array" ref="C90">IFERROR(INDEX($B$31:$B$813, MATCH(0, COUNTIF($C$30:C89, $B$31:$B$813&amp;"") + IF($B$31:$B$813="",1,0), 0)), "")</f>
        <v>Ghana AIDS Commission</v>
      </c>
      <c r="D90" s="537" t="s">
        <v>4388</v>
      </c>
    </row>
    <row r="91" spans="1:4" s="11" customFormat="1" x14ac:dyDescent="0.2">
      <c r="A91" s="538" t="s">
        <v>4389</v>
      </c>
      <c r="B91" s="537" t="s">
        <v>4387</v>
      </c>
      <c r="C91" s="537" t="str">
        <f t="array" ref="C91">IFERROR(INDEX($B$31:$B$813, MATCH(0, COUNTIF($C$30:C90, $B$31:$B$813&amp;"") + IF($B$31:$B$813="",1,0), 0)), "")</f>
        <v>Ministry of Health of the Republic of Ghana</v>
      </c>
      <c r="D91" s="537" t="s">
        <v>4388</v>
      </c>
    </row>
    <row r="92" spans="1:4" s="11" customFormat="1" x14ac:dyDescent="0.2">
      <c r="A92" s="538" t="s">
        <v>4390</v>
      </c>
      <c r="B92" s="537" t="s">
        <v>4391</v>
      </c>
      <c r="C92" s="537" t="str">
        <f t="array" ref="C92">IFERROR(INDEX($B$31:$B$813, MATCH(0, COUNTIF($C$30:C91, $B$31:$B$813&amp;"") + IF($B$31:$B$813="",1,0), 0)), "")</f>
        <v>Planned Parenthood Association of Ghana</v>
      </c>
      <c r="D92" s="537" t="s">
        <v>4392</v>
      </c>
    </row>
    <row r="93" spans="1:4" s="11" customFormat="1" x14ac:dyDescent="0.2">
      <c r="A93" s="538" t="s">
        <v>4393</v>
      </c>
      <c r="B93" s="537" t="s">
        <v>4394</v>
      </c>
      <c r="C93" s="537" t="str">
        <f t="array" ref="C93">IFERROR(INDEX($B$31:$B$813, MATCH(0, COUNTIF($C$30:C92, $B$31:$B$813&amp;"") + IF($B$31:$B$813="",1,0), 0)), "")</f>
        <v>AngloGold Ashanti (Ghana) Malaria Control Limited</v>
      </c>
      <c r="D93" s="537" t="s">
        <v>4395</v>
      </c>
    </row>
    <row r="94" spans="1:4" s="11" customFormat="1" x14ac:dyDescent="0.2">
      <c r="A94" s="538" t="s">
        <v>4396</v>
      </c>
      <c r="B94" s="537" t="s">
        <v>4397</v>
      </c>
      <c r="C94" s="537" t="str">
        <f t="array" ref="C94">IFERROR(INDEX($B$31:$B$813, MATCH(0, COUNTIF($C$30:C93, $B$31:$B$813&amp;"") + IF($B$31:$B$813="",1,0), 0)), "")</f>
        <v>Secrétariat Exécutif du Comité National de Lutte contre le Sida de la République de Guinée</v>
      </c>
      <c r="D94" s="537" t="s">
        <v>4398</v>
      </c>
    </row>
    <row r="95" spans="1:4" s="11" customFormat="1" x14ac:dyDescent="0.2">
      <c r="A95" s="538" t="s">
        <v>4399</v>
      </c>
      <c r="B95" s="537" t="s">
        <v>4400</v>
      </c>
      <c r="C95" s="537" t="str">
        <f t="array" ref="C95">IFERROR(INDEX($B$31:$B$813, MATCH(0, COUNTIF($C$30:C94, $B$31:$B$813&amp;"") + IF($B$31:$B$813="",1,0), 0)), "")</f>
        <v>German Corporation for International Cooperation (GIZ) GmbH</v>
      </c>
      <c r="D95" s="537" t="s">
        <v>4401</v>
      </c>
    </row>
    <row r="96" spans="1:4" s="11" customFormat="1" x14ac:dyDescent="0.2">
      <c r="A96" s="538" t="s">
        <v>4402</v>
      </c>
      <c r="B96" s="537" t="s">
        <v>4403</v>
      </c>
      <c r="C96" s="537" t="str">
        <f t="array" ref="C96">IFERROR(INDEX($B$31:$B$813, MATCH(0, COUNTIF($C$30:C95, $B$31:$B$813&amp;"") + IF($B$31:$B$813="",1,0), 0)), "")</f>
        <v>The Ministry of Public Health of the Republic of Guinea</v>
      </c>
      <c r="D96" s="537" t="s">
        <v>4404</v>
      </c>
    </row>
    <row r="97" spans="1:4" s="11" customFormat="1" x14ac:dyDescent="0.2">
      <c r="A97" s="538" t="s">
        <v>4405</v>
      </c>
      <c r="B97" s="537" t="s">
        <v>4403</v>
      </c>
      <c r="C97" s="537" t="str">
        <f t="array" ref="C97">IFERROR(INDEX($B$31:$B$813, MATCH(0, COUNTIF($C$30:C96, $B$31:$B$813&amp;"") + IF($B$31:$B$813="",1,0), 0)), "")</f>
        <v>The National AIDS Secretariat of the Republic of The Gambia</v>
      </c>
      <c r="D97" s="537" t="s">
        <v>4404</v>
      </c>
    </row>
    <row r="98" spans="1:4" s="11" customFormat="1" x14ac:dyDescent="0.2">
      <c r="A98" s="538" t="s">
        <v>4406</v>
      </c>
      <c r="B98" s="537" t="s">
        <v>4407</v>
      </c>
      <c r="C98" s="537" t="str">
        <f t="array" ref="C98">IFERROR(INDEX($B$31:$B$813, MATCH(0, COUNTIF($C$30:C97, $B$31:$B$813&amp;"") + IF($B$31:$B$813="",1,0), 0)), "")</f>
        <v>ActionAid International The Gambia</v>
      </c>
      <c r="D98" s="537" t="s">
        <v>4408</v>
      </c>
    </row>
    <row r="99" spans="1:4" s="11" customFormat="1" x14ac:dyDescent="0.2">
      <c r="A99" s="538" t="s">
        <v>4409</v>
      </c>
      <c r="B99" s="537" t="s">
        <v>4410</v>
      </c>
      <c r="C99" s="537" t="str">
        <f t="array" ref="C99">IFERROR(INDEX($B$31:$B$813, MATCH(0, COUNTIF($C$30:C98, $B$31:$B$813&amp;"") + IF($B$31:$B$813="",1,0), 0)), "")</f>
        <v>Ministry of Health and Social Welfare of the Republic of Gambia</v>
      </c>
      <c r="D99" s="537" t="s">
        <v>4411</v>
      </c>
    </row>
    <row r="100" spans="1:4" s="11" customFormat="1" x14ac:dyDescent="0.2">
      <c r="A100" s="538" t="s">
        <v>4412</v>
      </c>
      <c r="B100" s="537" t="s">
        <v>4410</v>
      </c>
      <c r="C100" s="537" t="str">
        <f t="array" ref="C100">IFERROR(INDEX($B$31:$B$813, MATCH(0, COUNTIF($C$30:C99, $B$31:$B$813&amp;"") + IF($B$31:$B$813="",1,0), 0)), "")</f>
        <v>Medical Research Council (UK)</v>
      </c>
      <c r="D100" s="537" t="s">
        <v>4411</v>
      </c>
    </row>
    <row r="101" spans="1:4" s="11" customFormat="1" x14ac:dyDescent="0.2">
      <c r="A101" s="538" t="s">
        <v>3316</v>
      </c>
      <c r="B101" s="537" t="s">
        <v>3317</v>
      </c>
      <c r="C101" s="537" t="str">
        <f t="array" ref="C101">IFERROR(INDEX($B$31:$B$813, MATCH(0, COUNTIF($C$30:C100, $B$31:$B$813&amp;"") + IF($B$31:$B$813="",1,0), 0)), "")</f>
        <v>National Secretariat to Fight AIDS of Guinea-Bissau</v>
      </c>
      <c r="D101" s="537" t="s">
        <v>3318</v>
      </c>
    </row>
    <row r="102" spans="1:4" s="11" customFormat="1" x14ac:dyDescent="0.2">
      <c r="A102" s="538" t="s">
        <v>3319</v>
      </c>
      <c r="B102" s="537" t="s">
        <v>3314</v>
      </c>
      <c r="C102" s="537" t="str">
        <f t="array" ref="C102">IFERROR(INDEX($B$31:$B$813, MATCH(0, COUNTIF($C$30:C101, $B$31:$B$813&amp;"") + IF($B$31:$B$813="",1,0), 0)), "")</f>
        <v>Ministry of Health of the Republic of Guinea-Bissau</v>
      </c>
      <c r="D102" s="537" t="s">
        <v>3320</v>
      </c>
    </row>
    <row r="103" spans="1:4" s="11" customFormat="1" x14ac:dyDescent="0.2">
      <c r="A103" s="538" t="s">
        <v>4413</v>
      </c>
      <c r="B103" s="537" t="s">
        <v>4397</v>
      </c>
      <c r="C103" s="537" t="str">
        <f t="array" ref="C103">IFERROR(INDEX($B$31:$B$813, MATCH(0, COUNTIF($C$30:C102, $B$31:$B$813&amp;"") + IF($B$31:$B$813="",1,0), 0)), "")</f>
        <v>Ministry of Health and Social Assistance of the Republic of Guatemala</v>
      </c>
      <c r="D103" s="537" t="s">
        <v>4414</v>
      </c>
    </row>
    <row r="104" spans="1:4" s="11" customFormat="1" x14ac:dyDescent="0.2">
      <c r="A104" s="538" t="s">
        <v>4415</v>
      </c>
      <c r="B104" s="537" t="s">
        <v>4416</v>
      </c>
      <c r="C104" s="537" t="str">
        <f t="array" ref="C104">IFERROR(INDEX($B$31:$B$813, MATCH(0, COUNTIF($C$30:C103, $B$31:$B$813&amp;"") + IF($B$31:$B$813="",1,0), 0)), "")</f>
        <v>Ministry of Health of the Republic of Guyana</v>
      </c>
      <c r="D104" s="537" t="s">
        <v>4417</v>
      </c>
    </row>
    <row r="105" spans="1:4" s="11" customFormat="1" x14ac:dyDescent="0.2">
      <c r="A105" s="538" t="s">
        <v>4418</v>
      </c>
      <c r="B105" s="537" t="s">
        <v>4419</v>
      </c>
      <c r="C105" s="537" t="str">
        <f t="array" ref="C105">IFERROR(INDEX($B$31:$B$813, MATCH(0, COUNTIF($C$30:C104, $B$31:$B$813&amp;"") + IF($B$31:$B$813="",1,0), 0)), "")</f>
        <v>IL&amp;FS Education &amp; Technology Services Ltd.</v>
      </c>
      <c r="D105" s="537" t="s">
        <v>4420</v>
      </c>
    </row>
    <row r="106" spans="1:4" s="11" customFormat="1" x14ac:dyDescent="0.2">
      <c r="A106" s="538" t="s">
        <v>4421</v>
      </c>
      <c r="B106" s="537" t="s">
        <v>4422</v>
      </c>
      <c r="C106" s="537" t="str">
        <f t="array" ref="C106">IFERROR(INDEX($B$31:$B$813, MATCH(0, COUNTIF($C$30:C105, $B$31:$B$813&amp;"") + IF($B$31:$B$813="",1,0), 0)), "")</f>
        <v>Indian Nursing Council</v>
      </c>
      <c r="D106" s="537" t="s">
        <v>4423</v>
      </c>
    </row>
    <row r="107" spans="1:4" s="11" customFormat="1" x14ac:dyDescent="0.2">
      <c r="A107" s="538" t="s">
        <v>4424</v>
      </c>
      <c r="B107" s="537" t="s">
        <v>4425</v>
      </c>
      <c r="C107" s="537" t="str">
        <f t="array" ref="C107">IFERROR(INDEX($B$31:$B$813, MATCH(0, COUNTIF($C$30:C106, $B$31:$B$813&amp;"") + IF($B$31:$B$813="",1,0), 0)), "")</f>
        <v>Tata Institute of Social Sciences</v>
      </c>
      <c r="D107" s="537" t="s">
        <v>4426</v>
      </c>
    </row>
    <row r="108" spans="1:4" s="11" customFormat="1" x14ac:dyDescent="0.2">
      <c r="A108" s="538" t="s">
        <v>4427</v>
      </c>
      <c r="B108" s="537" t="s">
        <v>4425</v>
      </c>
      <c r="C108" s="537" t="str">
        <f t="array" ref="C108">IFERROR(INDEX($B$31:$B$813, MATCH(0, COUNTIF($C$30:C107, $B$31:$B$813&amp;"") + IF($B$31:$B$813="",1,0), 0)), "")</f>
        <v>Emmanuel Hospital Association</v>
      </c>
      <c r="D108" s="537" t="s">
        <v>4426</v>
      </c>
    </row>
    <row r="109" spans="1:4" s="11" customFormat="1" x14ac:dyDescent="0.2">
      <c r="A109" s="538" t="s">
        <v>4428</v>
      </c>
      <c r="B109" s="537" t="s">
        <v>4422</v>
      </c>
      <c r="C109" s="537" t="str">
        <f t="array" ref="C109">IFERROR(INDEX($B$31:$B$813, MATCH(0, COUNTIF($C$30:C108, $B$31:$B$813&amp;"") + IF($B$31:$B$813="",1,0), 0)), "")</f>
        <v>Caritas India</v>
      </c>
      <c r="D109" s="537" t="s">
        <v>4423</v>
      </c>
    </row>
    <row r="110" spans="1:4" s="11" customFormat="1" x14ac:dyDescent="0.2">
      <c r="A110" s="538" t="s">
        <v>4429</v>
      </c>
      <c r="B110" s="537" t="s">
        <v>4422</v>
      </c>
      <c r="C110" s="537" t="str">
        <f t="array" ref="C110">IFERROR(INDEX($B$31:$B$813, MATCH(0, COUNTIF($C$30:C109, $B$31:$B$813&amp;"") + IF($B$31:$B$813="",1,0), 0)), "")</f>
        <v>India HIV/AIDS Alliance</v>
      </c>
      <c r="D110" s="537" t="s">
        <v>4423</v>
      </c>
    </row>
    <row r="111" spans="1:4" s="11" customFormat="1" x14ac:dyDescent="0.2">
      <c r="A111" s="538" t="s">
        <v>4430</v>
      </c>
      <c r="B111" s="537" t="s">
        <v>4422</v>
      </c>
      <c r="C111" s="537" t="str">
        <f t="array" ref="C111">IFERROR(INDEX($B$31:$B$813, MATCH(0, COUNTIF($C$30:C110, $B$31:$B$813&amp;"") + IF($B$31:$B$813="",1,0), 0)), "")</f>
        <v>Plan International (India Chapter)</v>
      </c>
      <c r="D111" s="537" t="s">
        <v>4423</v>
      </c>
    </row>
    <row r="112" spans="1:4" s="11" customFormat="1" x14ac:dyDescent="0.2">
      <c r="A112" s="538" t="s">
        <v>4431</v>
      </c>
      <c r="B112" s="537" t="s">
        <v>4422</v>
      </c>
      <c r="C112" s="537" t="str">
        <f t="array" ref="C112">IFERROR(INDEX($B$31:$B$813, MATCH(0, COUNTIF($C$30:C111, $B$31:$B$813&amp;"") + IF($B$31:$B$813="",1,0), 0)), "")</f>
        <v>Solidarity and Action Against The HIV Infection in India</v>
      </c>
      <c r="D112" s="537" t="s">
        <v>4423</v>
      </c>
    </row>
    <row r="113" spans="1:4" s="11" customFormat="1" x14ac:dyDescent="0.2">
      <c r="A113" s="538" t="s">
        <v>4432</v>
      </c>
      <c r="B113" s="537" t="s">
        <v>4433</v>
      </c>
      <c r="C113" s="537" t="str">
        <f t="array" ref="C113">IFERROR(INDEX($B$31:$B$813, MATCH(0, COUNTIF($C$30:C112, $B$31:$B$813&amp;"") + IF($B$31:$B$813="",1,0), 0)), "")</f>
        <v>International Union Against Tuberculosis and Lung Disease</v>
      </c>
      <c r="D113" s="537" t="s">
        <v>4434</v>
      </c>
    </row>
    <row r="114" spans="1:4" s="11" customFormat="1" x14ac:dyDescent="0.2">
      <c r="A114" s="538" t="s">
        <v>4435</v>
      </c>
      <c r="B114" s="537" t="s">
        <v>4436</v>
      </c>
      <c r="C114" s="537" t="str">
        <f t="array" ref="C114">IFERROR(INDEX($B$31:$B$813, MATCH(0, COUNTIF($C$30:C113, $B$31:$B$813&amp;"") + IF($B$31:$B$813="",1,0), 0)), "")</f>
        <v>Directorate General of Prevention and Disease Control, Ministry of Health of The Republic of Indonesia</v>
      </c>
      <c r="D114" s="537" t="s">
        <v>4437</v>
      </c>
    </row>
    <row r="115" spans="1:4" s="11" customFormat="1" x14ac:dyDescent="0.2">
      <c r="A115" s="538" t="s">
        <v>4438</v>
      </c>
      <c r="B115" s="537" t="s">
        <v>4436</v>
      </c>
      <c r="C115" s="537" t="str">
        <f t="array" ref="C115">IFERROR(INDEX($B$31:$B$813, MATCH(0, COUNTIF($C$30:C114, $B$31:$B$813&amp;"") + IF($B$31:$B$813="",1,0), 0)), "")</f>
        <v>National AIDS Commission of Indonesia</v>
      </c>
      <c r="D115" s="537" t="s">
        <v>4437</v>
      </c>
    </row>
    <row r="116" spans="1:4" s="11" customFormat="1" x14ac:dyDescent="0.2">
      <c r="A116" s="538" t="s">
        <v>4439</v>
      </c>
      <c r="B116" s="537" t="s">
        <v>4440</v>
      </c>
      <c r="C116" s="537" t="str">
        <f t="array" ref="C116">IFERROR(INDEX($B$31:$B$813, MATCH(0, COUNTIF($C$30:C115, $B$31:$B$813&amp;"") + IF($B$31:$B$813="",1,0), 0)), "")</f>
        <v>Yayasan Spiritia</v>
      </c>
      <c r="D116" s="537" t="s">
        <v>4441</v>
      </c>
    </row>
    <row r="117" spans="1:4" s="11" customFormat="1" x14ac:dyDescent="0.2">
      <c r="A117" s="538" t="s">
        <v>4442</v>
      </c>
      <c r="B117" s="537" t="s">
        <v>4440</v>
      </c>
      <c r="C117" s="537" t="str">
        <f t="array" ref="C117">IFERROR(INDEX($B$31:$B$813, MATCH(0, COUNTIF($C$30:C116, $B$31:$B$813&amp;"") + IF($B$31:$B$813="",1,0), 0)), "")</f>
        <v>Persatuan Karya Dharma Kesehatan Indonesia (also known as “PERDHAKI”, Association of Voluntary Health Services of Indonesia)</v>
      </c>
      <c r="D117" s="537" t="s">
        <v>4441</v>
      </c>
    </row>
    <row r="118" spans="1:4" s="11" customFormat="1" x14ac:dyDescent="0.2">
      <c r="A118" s="538" t="s">
        <v>4443</v>
      </c>
      <c r="B118" s="537" t="s">
        <v>4440</v>
      </c>
      <c r="C118" s="537" t="str">
        <f t="array" ref="C118">IFERROR(INDEX($B$31:$B$813, MATCH(0, COUNTIF($C$30:C117, $B$31:$B$813&amp;"") + IF($B$31:$B$813="",1,0), 0)), "")</f>
        <v>Central Board of Aisyiyah</v>
      </c>
      <c r="D118" s="537" t="s">
        <v>4441</v>
      </c>
    </row>
    <row r="119" spans="1:4" s="11" customFormat="1" x14ac:dyDescent="0.2">
      <c r="A119" s="538" t="s">
        <v>4444</v>
      </c>
      <c r="B119" s="537" t="s">
        <v>4440</v>
      </c>
      <c r="C119" s="537" t="str">
        <f t="array" ref="C119">IFERROR(INDEX($B$31:$B$813, MATCH(0, COUNTIF($C$30:C118, $B$31:$B$813&amp;"") + IF($B$31:$B$813="",1,0), 0)), "")</f>
        <v>Faculty of Public Health, University of Indonesia</v>
      </c>
      <c r="D119" s="537" t="s">
        <v>4441</v>
      </c>
    </row>
    <row r="120" spans="1:4" s="11" customFormat="1" x14ac:dyDescent="0.2">
      <c r="A120" s="538" t="s">
        <v>4445</v>
      </c>
      <c r="B120" s="537" t="s">
        <v>4446</v>
      </c>
      <c r="C120" s="537" t="str">
        <f t="array" ref="C120">IFERROR(INDEX($B$31:$B$813, MATCH(0, COUNTIF($C$30:C119, $B$31:$B$813&amp;"") + IF($B$31:$B$813="",1,0), 0)), "")</f>
        <v>Indonesia Planned Parenthood Association</v>
      </c>
      <c r="D120" s="537" t="s">
        <v>4447</v>
      </c>
    </row>
    <row r="121" spans="1:4" s="11" customFormat="1" x14ac:dyDescent="0.2">
      <c r="A121" s="538" t="s">
        <v>4448</v>
      </c>
      <c r="B121" s="537" t="s">
        <v>4449</v>
      </c>
      <c r="C121" s="537" t="str">
        <f t="array" ref="C121">IFERROR(INDEX($B$31:$B$813, MATCH(0, COUNTIF($C$30:C120, $B$31:$B$813&amp;"") + IF($B$31:$B$813="",1,0), 0)), "")</f>
        <v>Nahdlatul Ulama</v>
      </c>
      <c r="D121" s="537" t="s">
        <v>4450</v>
      </c>
    </row>
    <row r="122" spans="1:4" s="11" customFormat="1" x14ac:dyDescent="0.2">
      <c r="A122" s="538" t="s">
        <v>4451</v>
      </c>
      <c r="B122" s="537" t="s">
        <v>4452</v>
      </c>
      <c r="C122" s="537" t="str">
        <f t="array" ref="C122">IFERROR(INDEX($B$31:$B$813, MATCH(0, COUNTIF($C$30:C121, $B$31:$B$813&amp;"") + IF($B$31:$B$813="",1,0), 0)), "")</f>
        <v>Ministry of Health of Jamaica</v>
      </c>
      <c r="D122" s="537" t="s">
        <v>4453</v>
      </c>
    </row>
    <row r="123" spans="1:4" s="11" customFormat="1" x14ac:dyDescent="0.2">
      <c r="A123" s="538" t="s">
        <v>4454</v>
      </c>
      <c r="B123" s="537" t="s">
        <v>4455</v>
      </c>
      <c r="C123" s="537" t="str">
        <f t="array" ref="C123">IFERROR(INDEX($B$31:$B$813, MATCH(0, COUNTIF($C$30:C122, $B$31:$B$813&amp;"") + IF($B$31:$B$813="",1,0), 0)), "")</f>
        <v>National Center of Tuberculosis Problems of the Ministry of Healthcare and Social Development of the Republic of Kazakhstan</v>
      </c>
      <c r="D123" s="537" t="s">
        <v>4456</v>
      </c>
    </row>
    <row r="124" spans="1:4" s="11" customFormat="1" x14ac:dyDescent="0.2">
      <c r="A124" s="538" t="s">
        <v>4457</v>
      </c>
      <c r="B124" s="537" t="s">
        <v>4458</v>
      </c>
      <c r="C124" s="537" t="str">
        <f t="array" ref="C124">IFERROR(INDEX($B$31:$B$813, MATCH(0, COUNTIF($C$30:C123, $B$31:$B$813&amp;"") + IF($B$31:$B$813="",1,0), 0)), "")</f>
        <v>Republican Center on Prevention and Control of AIDS of the Ministry of Healthcare of the Republic of Kazakhstan</v>
      </c>
      <c r="D124" s="537" t="s">
        <v>4459</v>
      </c>
    </row>
    <row r="125" spans="1:4" s="11" customFormat="1" x14ac:dyDescent="0.2">
      <c r="A125" s="538" t="s">
        <v>4460</v>
      </c>
      <c r="B125" s="537" t="s">
        <v>4461</v>
      </c>
      <c r="C125" s="537" t="str">
        <f t="array" ref="C125">IFERROR(INDEX($B$31:$B$813, MATCH(0, COUNTIF($C$30:C124, $B$31:$B$813&amp;"") + IF($B$31:$B$813="",1,0), 0)), "")</f>
        <v>Project HOPE  - the People to People Health Foundation</v>
      </c>
      <c r="D125" s="537" t="s">
        <v>4462</v>
      </c>
    </row>
    <row r="126" spans="1:4" s="11" customFormat="1" x14ac:dyDescent="0.2">
      <c r="A126" s="538" t="s">
        <v>4463</v>
      </c>
      <c r="B126" s="537" t="s">
        <v>4461</v>
      </c>
      <c r="C126" s="537" t="str">
        <f t="array" ref="C126">IFERROR(INDEX($B$31:$B$813, MATCH(0, COUNTIF($C$30:C125, $B$31:$B$813&amp;"") + IF($B$31:$B$813="",1,0), 0)), "")</f>
        <v>Kenya Red Cross Society</v>
      </c>
      <c r="D126" s="537" t="s">
        <v>4462</v>
      </c>
    </row>
    <row r="127" spans="1:4" s="11" customFormat="1" x14ac:dyDescent="0.2">
      <c r="A127" s="538" t="s">
        <v>4464</v>
      </c>
      <c r="B127" s="537" t="s">
        <v>4465</v>
      </c>
      <c r="C127" s="537" t="str">
        <f t="array" ref="C127">IFERROR(INDEX($B$31:$B$813, MATCH(0, COUNTIF($C$30:C126, $B$31:$B$813&amp;"") + IF($B$31:$B$813="",1,0), 0)), "")</f>
        <v>African Medical and Research Foundation Kenya</v>
      </c>
      <c r="D127" s="537" t="s">
        <v>4466</v>
      </c>
    </row>
    <row r="128" spans="1:4" s="11" customFormat="1" x14ac:dyDescent="0.2">
      <c r="A128" s="538" t="s">
        <v>4467</v>
      </c>
      <c r="B128" s="537" t="s">
        <v>4465</v>
      </c>
      <c r="C128" s="537" t="str">
        <f t="array" ref="C128">IFERROR(INDEX($B$31:$B$813, MATCH(0, COUNTIF($C$30:C127, $B$31:$B$813&amp;"") + IF($B$31:$B$813="",1,0), 0)), "")</f>
        <v>National Center for HIV/AIDS, Dermatology and STI</v>
      </c>
      <c r="D128" s="537" t="s">
        <v>4466</v>
      </c>
    </row>
    <row r="129" spans="1:4" s="11" customFormat="1" x14ac:dyDescent="0.2">
      <c r="A129" s="538" t="s">
        <v>4468</v>
      </c>
      <c r="B129" s="537" t="s">
        <v>4469</v>
      </c>
      <c r="C129" s="537" t="str">
        <f t="array" ref="C129">IFERROR(INDEX($B$31:$B$813, MATCH(0, COUNTIF($C$30:C128, $B$31:$B$813&amp;"") + IF($B$31:$B$813="",1,0), 0)), "")</f>
        <v>Ministry of Health of the Kingdom of Cambodia</v>
      </c>
      <c r="D129" s="537" t="s">
        <v>4470</v>
      </c>
    </row>
    <row r="130" spans="1:4" s="11" customFormat="1" x14ac:dyDescent="0.2">
      <c r="A130" s="538" t="s">
        <v>4471</v>
      </c>
      <c r="B130" s="537" t="s">
        <v>4469</v>
      </c>
      <c r="C130" s="537" t="str">
        <f t="array" ref="C130">IFERROR(INDEX($B$31:$B$813, MATCH(0, COUNTIF($C$30:C129, $B$31:$B$813&amp;"") + IF($B$31:$B$813="",1,0), 0)), "")</f>
        <v>Ministry of Health of the Lao People's Democratic Republic</v>
      </c>
      <c r="D130" s="537" t="s">
        <v>4470</v>
      </c>
    </row>
    <row r="131" spans="1:4" s="11" customFormat="1" x14ac:dyDescent="0.2">
      <c r="A131" s="538" t="s">
        <v>4472</v>
      </c>
      <c r="B131" s="537" t="s">
        <v>4473</v>
      </c>
      <c r="C131" s="537" t="str">
        <f t="array" ref="C131">IFERROR(INDEX($B$31:$B$813, MATCH(0, COUNTIF($C$30:C130, $B$31:$B$813&amp;"") + IF($B$31:$B$813="",1,0), 0)), "")</f>
        <v>Ministry of Health and Social Welfare of the Republic of Liberia</v>
      </c>
      <c r="D131" s="537" t="s">
        <v>4474</v>
      </c>
    </row>
    <row r="132" spans="1:4" s="11" customFormat="1" x14ac:dyDescent="0.2">
      <c r="A132" s="538" t="s">
        <v>4475</v>
      </c>
      <c r="B132" s="537" t="s">
        <v>4473</v>
      </c>
      <c r="C132" s="537" t="str">
        <f t="array" ref="C132">IFERROR(INDEX($B$31:$B$813, MATCH(0, COUNTIF($C$30:C131, $B$31:$B$813&amp;"") + IF($B$31:$B$813="",1,0), 0)), "")</f>
        <v>Ministry of Finance and Planning of the United Republic of Tanzania</v>
      </c>
      <c r="D132" s="537" t="s">
        <v>4474</v>
      </c>
    </row>
    <row r="133" spans="1:4" s="11" customFormat="1" x14ac:dyDescent="0.2">
      <c r="A133" s="538" t="s">
        <v>4476</v>
      </c>
      <c r="B133" s="537" t="s">
        <v>4473</v>
      </c>
      <c r="C133" s="537" t="str">
        <f t="array" ref="C133">IFERROR(INDEX($B$31:$B$813, MATCH(0, COUNTIF($C$30:C132, $B$31:$B$813&amp;"") + IF($B$31:$B$813="",1,0), 0)), "")</f>
        <v>Catholic Relief Services - United States Conference of Catholic Bishops</v>
      </c>
      <c r="D133" s="537" t="s">
        <v>4474</v>
      </c>
    </row>
    <row r="134" spans="1:4" s="11" customFormat="1" x14ac:dyDescent="0.2">
      <c r="A134" s="538" t="s">
        <v>4477</v>
      </c>
      <c r="B134" s="537" t="s">
        <v>4478</v>
      </c>
      <c r="C134" s="537" t="str">
        <f t="array" ref="C134">IFERROR(INDEX($B$31:$B$813, MATCH(0, COUNTIF($C$30:C133, $B$31:$B$813&amp;"") + IF($B$31:$B$813="",1,0), 0)), "")</f>
        <v>United Nations Development Programme</v>
      </c>
      <c r="D134" s="537" t="s">
        <v>4479</v>
      </c>
    </row>
    <row r="135" spans="1:4" s="11" customFormat="1" x14ac:dyDescent="0.2">
      <c r="A135" s="538" t="s">
        <v>4480</v>
      </c>
      <c r="B135" s="537" t="s">
        <v>4478</v>
      </c>
      <c r="C135" s="537" t="str">
        <f t="array" ref="C135">IFERROR(INDEX($B$31:$B$813, MATCH(0, COUNTIF($C$30:C134, $B$31:$B$813&amp;"") + IF($B$31:$B$813="",1,0), 0)), "")</f>
        <v>World Vision Mozambique</v>
      </c>
      <c r="D135" s="537" t="s">
        <v>4479</v>
      </c>
    </row>
    <row r="136" spans="1:4" s="11" customFormat="1" x14ac:dyDescent="0.2">
      <c r="A136" s="538" t="s">
        <v>4481</v>
      </c>
      <c r="B136" s="537" t="s">
        <v>4482</v>
      </c>
      <c r="C136" s="537" t="str">
        <f t="array" ref="C136">IFERROR(INDEX($B$31:$B$813, MATCH(0, COUNTIF($C$30:C135, $B$31:$B$813&amp;"") + IF($B$31:$B$813="",1,0), 0)), "")</f>
        <v>World Vision Malawi</v>
      </c>
      <c r="D136" s="537" t="s">
        <v>4483</v>
      </c>
    </row>
    <row r="137" spans="1:4" s="11" customFormat="1" x14ac:dyDescent="0.2">
      <c r="A137" s="538" t="s">
        <v>4484</v>
      </c>
      <c r="B137" s="537" t="s">
        <v>4482</v>
      </c>
      <c r="C137" s="537" t="str">
        <f t="array" ref="C137">IFERROR(INDEX($B$31:$B$813, MATCH(0, COUNTIF($C$30:C136, $B$31:$B$813&amp;"") + IF($B$31:$B$813="",1,0), 0)), "")</f>
        <v>Save the Children Federation, Inc.</v>
      </c>
      <c r="D137" s="537" t="s">
        <v>4483</v>
      </c>
    </row>
    <row r="138" spans="1:4" s="11" customFormat="1" x14ac:dyDescent="0.2">
      <c r="A138" s="538" t="s">
        <v>4485</v>
      </c>
      <c r="B138" s="537" t="s">
        <v>4482</v>
      </c>
      <c r="C138" s="537" t="str">
        <f t="array" ref="C138">IFERROR(INDEX($B$31:$B$813, MATCH(0, COUNTIF($C$30:C137, $B$31:$B$813&amp;"") + IF($B$31:$B$813="",1,0), 0)), "")</f>
        <v>The International Federation of Red Cross and Red Crescent Societies</v>
      </c>
      <c r="D138" s="537" t="s">
        <v>4483</v>
      </c>
    </row>
    <row r="139" spans="1:4" s="11" customFormat="1" x14ac:dyDescent="0.2">
      <c r="A139" s="538" t="s">
        <v>4486</v>
      </c>
      <c r="B139" s="537" t="s">
        <v>4482</v>
      </c>
      <c r="C139" s="537" t="str">
        <f t="array" ref="C139">IFERROR(INDEX($B$31:$B$813, MATCH(0, COUNTIF($C$30:C138, $B$31:$B$813&amp;"") + IF($B$31:$B$813="",1,0), 0)), "")</f>
        <v>International Organization for Migration</v>
      </c>
      <c r="D139" s="537" t="s">
        <v>4483</v>
      </c>
    </row>
    <row r="140" spans="1:4" s="11" customFormat="1" x14ac:dyDescent="0.2">
      <c r="A140" s="538" t="s">
        <v>4487</v>
      </c>
      <c r="B140" s="537" t="s">
        <v>4482</v>
      </c>
      <c r="C140" s="537" t="str">
        <f t="array" ref="C140">IFERROR(INDEX($B$31:$B$813, MATCH(0, COUNTIF($C$30:C139, $B$31:$B$813&amp;"") + IF($B$31:$B$813="",1,0), 0)), "")</f>
        <v>IntraHealth International, Inc.</v>
      </c>
      <c r="D140" s="537" t="s">
        <v>4483</v>
      </c>
    </row>
    <row r="141" spans="1:4" s="11" customFormat="1" x14ac:dyDescent="0.2">
      <c r="A141" s="538" t="s">
        <v>4488</v>
      </c>
      <c r="B141" s="537" t="s">
        <v>4489</v>
      </c>
      <c r="C141" s="537" t="str">
        <f t="array" ref="C141">IFERROR(INDEX($B$31:$B$813, MATCH(0, COUNTIF($C$30:C140, $B$31:$B$813&amp;"") + IF($B$31:$B$813="",1,0), 0)), "")</f>
        <v>United Nations Children's Fund</v>
      </c>
      <c r="D141" s="537" t="s">
        <v>4490</v>
      </c>
    </row>
    <row r="142" spans="1:4" s="11" customFormat="1" x14ac:dyDescent="0.2">
      <c r="A142" s="538" t="s">
        <v>4491</v>
      </c>
      <c r="B142" s="537" t="s">
        <v>4489</v>
      </c>
      <c r="C142" s="537" t="str">
        <f t="array" ref="C142">IFERROR(INDEX($B$31:$B$813, MATCH(0, COUNTIF($C$30:C141, $B$31:$B$813&amp;"") + IF($B$31:$B$813="",1,0), 0)), "")</f>
        <v>World Vision International</v>
      </c>
      <c r="D142" s="537" t="s">
        <v>4490</v>
      </c>
    </row>
    <row r="143" spans="1:4" s="11" customFormat="1" x14ac:dyDescent="0.2">
      <c r="A143" s="538" t="s">
        <v>4492</v>
      </c>
      <c r="B143" s="537" t="s">
        <v>4493</v>
      </c>
      <c r="C143" s="537" t="str">
        <f t="array" ref="C143">IFERROR(INDEX($B$31:$B$813, MATCH(0, COUNTIF($C$30:C142, $B$31:$B$813&amp;"") + IF($B$31:$B$813="",1,0), 0)), "")</f>
        <v>Humanist Institute for Co-operation with Developing Countries</v>
      </c>
      <c r="D143" s="537" t="s">
        <v>4494</v>
      </c>
    </row>
    <row r="144" spans="1:4" s="11" customFormat="1" x14ac:dyDescent="0.2">
      <c r="A144" s="538" t="s">
        <v>4495</v>
      </c>
      <c r="B144" s="537" t="s">
        <v>4496</v>
      </c>
      <c r="C144" s="537" t="str">
        <f t="array" ref="C144">IFERROR(INDEX($B$31:$B$813, MATCH(0, COUNTIF($C$30:C143, $B$31:$B$813&amp;"") + IF($B$31:$B$813="",1,0), 0)), "")</f>
        <v>Catholic Relief Services-United States Conference of Catholic Bishops</v>
      </c>
      <c r="D144" s="537" t="s">
        <v>4497</v>
      </c>
    </row>
    <row r="145" spans="1:4" s="11" customFormat="1" x14ac:dyDescent="0.2">
      <c r="A145" s="538" t="s">
        <v>4498</v>
      </c>
      <c r="B145" s="537" t="s">
        <v>4499</v>
      </c>
      <c r="C145" s="537" t="str">
        <f t="array" ref="C145">IFERROR(INDEX($B$31:$B$813, MATCH(0, COUNTIF($C$30:C144, $B$31:$B$813&amp;"") + IF($B$31:$B$813="",1,0), 0)), "")</f>
        <v>Economic Relations Division, Ministry of Finance of the People's Republic of Bangladesh</v>
      </c>
      <c r="D145" s="537" t="s">
        <v>4500</v>
      </c>
    </row>
    <row r="146" spans="1:4" s="11" customFormat="1" x14ac:dyDescent="0.2">
      <c r="A146" s="538" t="s">
        <v>4501</v>
      </c>
      <c r="B146" s="537" t="s">
        <v>4502</v>
      </c>
      <c r="C146" s="537" t="str">
        <f t="array" ref="C146">IFERROR(INDEX($B$31:$B$813, MATCH(0, COUNTIF($C$30:C145, $B$31:$B$813&amp;"") + IF($B$31:$B$813="",1,0), 0)), "")</f>
        <v>Ministry of Health of the Republic of Honduras</v>
      </c>
      <c r="D146" s="537" t="s">
        <v>4503</v>
      </c>
    </row>
    <row r="147" spans="1:4" s="11" customFormat="1" x14ac:dyDescent="0.2">
      <c r="A147" s="538" t="s">
        <v>4504</v>
      </c>
      <c r="B147" s="537" t="s">
        <v>4505</v>
      </c>
      <c r="C147" s="537" t="str">
        <f t="array" ref="C147">IFERROR(INDEX($B$31:$B$813, MATCH(0, COUNTIF($C$30:C146, $B$31:$B$813&amp;"") + IF($B$31:$B$813="",1,0), 0)), "")</f>
        <v>Department of Economic Affairs, Ministry of Finance of India</v>
      </c>
      <c r="D147" s="537" t="s">
        <v>4506</v>
      </c>
    </row>
    <row r="148" spans="1:4" s="11" customFormat="1" x14ac:dyDescent="0.2">
      <c r="A148" s="538" t="s">
        <v>4507</v>
      </c>
      <c r="B148" s="537" t="s">
        <v>4499</v>
      </c>
      <c r="C148" s="537" t="str">
        <f t="array" ref="C148">IFERROR(INDEX($B$31:$B$813, MATCH(0, COUNTIF($C$30:C147, $B$31:$B$813&amp;"") + IF($B$31:$B$813="",1,0), 0)), "")</f>
        <v>National Treasury of the Republic of Kenya</v>
      </c>
      <c r="D148" s="537" t="s">
        <v>4500</v>
      </c>
    </row>
    <row r="149" spans="1:4" s="11" customFormat="1" x14ac:dyDescent="0.2">
      <c r="A149" s="538" t="s">
        <v>4508</v>
      </c>
      <c r="B149" s="537" t="s">
        <v>4499</v>
      </c>
      <c r="C149" s="537" t="str">
        <f t="array" ref="C149">IFERROR(INDEX($B$31:$B$813, MATCH(0, COUNTIF($C$30:C148, $B$31:$B$813&amp;"") + IF($B$31:$B$813="",1,0), 0)), "")</f>
        <v>The Ministry of Health of the Togolese Republic</v>
      </c>
      <c r="D149" s="537" t="s">
        <v>4500</v>
      </c>
    </row>
    <row r="150" spans="1:4" s="11" customFormat="1" x14ac:dyDescent="0.2">
      <c r="A150" s="538" t="s">
        <v>4509</v>
      </c>
      <c r="B150" s="537" t="s">
        <v>4510</v>
      </c>
      <c r="C150" s="537" t="str">
        <f t="array" ref="C150">IFERROR(INDEX($B$31:$B$813, MATCH(0, COUNTIF($C$30:C149, $B$31:$B$813&amp;"") + IF($B$31:$B$813="",1,0), 0)), "")</f>
        <v>Primature de la République Togolaise</v>
      </c>
      <c r="D150" s="537" t="s">
        <v>4511</v>
      </c>
    </row>
    <row r="151" spans="1:4" s="11" customFormat="1" x14ac:dyDescent="0.2">
      <c r="A151" s="538" t="s">
        <v>4512</v>
      </c>
      <c r="B151" s="537" t="s">
        <v>4513</v>
      </c>
      <c r="C151" s="537" t="str">
        <f t="array" ref="C151">IFERROR(INDEX($B$31:$B$813, MATCH(0, COUNTIF($C$30:C150, $B$31:$B$813&amp;"") + IF($B$31:$B$813="",1,0), 0)), "")</f>
        <v>Ministry of Health of the Republic of Rwanda</v>
      </c>
      <c r="D151" s="537" t="s">
        <v>4514</v>
      </c>
    </row>
    <row r="152" spans="1:4" s="11" customFormat="1" x14ac:dyDescent="0.2">
      <c r="A152" s="538" t="s">
        <v>4515</v>
      </c>
      <c r="B152" s="537" t="s">
        <v>4516</v>
      </c>
      <c r="C152" s="537" t="str">
        <f t="array" ref="C152">IFERROR(INDEX($B$31:$B$813, MATCH(0, COUNTIF($C$30:C151, $B$31:$B$813&amp;"") + IF($B$31:$B$813="",1,0), 0)), "")</f>
        <v>Ministry of Health and Social Action of the Republic of Senegal</v>
      </c>
      <c r="D152" s="537" t="s">
        <v>4517</v>
      </c>
    </row>
    <row r="153" spans="1:4" s="11" customFormat="1" x14ac:dyDescent="0.2">
      <c r="A153" s="538" t="s">
        <v>4518</v>
      </c>
      <c r="B153" s="537" t="s">
        <v>4519</v>
      </c>
      <c r="C153" s="537" t="str">
        <f t="array" ref="C153">IFERROR(INDEX($B$31:$B$813, MATCH(0, COUNTIF($C$30:C152, $B$31:$B$813&amp;"") + IF($B$31:$B$813="",1,0), 0)), "")</f>
        <v>The Ministry of Health and Child Care of the Republic of Zimbabwe</v>
      </c>
      <c r="D153" s="537" t="s">
        <v>4520</v>
      </c>
    </row>
    <row r="154" spans="1:4" s="11" customFormat="1" x14ac:dyDescent="0.2">
      <c r="A154" s="538" t="s">
        <v>4521</v>
      </c>
      <c r="B154" s="537" t="s">
        <v>4519</v>
      </c>
      <c r="C154" s="537" t="str">
        <f t="array" ref="C154">IFERROR(INDEX($B$31:$B$813, MATCH(0, COUNTIF($C$30:C153, $B$31:$B$813&amp;"") + IF($B$31:$B$813="",1,0), 0)), "")</f>
        <v>Ministry of National Health Services, Regulations and Coordination of Pakistan</v>
      </c>
      <c r="D154" s="537" t="s">
        <v>4520</v>
      </c>
    </row>
    <row r="155" spans="1:4" s="11" customFormat="1" x14ac:dyDescent="0.2">
      <c r="A155" s="538" t="s">
        <v>4522</v>
      </c>
      <c r="B155" s="537" t="s">
        <v>4523</v>
      </c>
      <c r="C155" s="537" t="str">
        <f t="array" ref="C155">IFERROR(INDEX($B$31:$B$813, MATCH(0, COUNTIF($C$30:C154, $B$31:$B$813&amp;"") + IF($B$31:$B$813="",1,0), 0)), "")</f>
        <v>Ministry of Health of the Democratic Republic of Timor-Leste</v>
      </c>
      <c r="D155" s="537" t="s">
        <v>4524</v>
      </c>
    </row>
    <row r="156" spans="1:4" s="11" customFormat="1" x14ac:dyDescent="0.2">
      <c r="A156" s="538" t="s">
        <v>4525</v>
      </c>
      <c r="B156" s="537" t="s">
        <v>4523</v>
      </c>
      <c r="C156" s="537" t="str">
        <f t="array" ref="C156">IFERROR(INDEX($B$31:$B$813, MATCH(0, COUNTIF($C$30:C155, $B$31:$B$813&amp;"") + IF($B$31:$B$813="",1,0), 0)), "")</f>
        <v>State Institution "Public Health Center of the Ministry of Health of Ukraine"</v>
      </c>
      <c r="D156" s="537" t="s">
        <v>4524</v>
      </c>
    </row>
    <row r="157" spans="1:4" s="11" customFormat="1" x14ac:dyDescent="0.2">
      <c r="A157" s="538" t="s">
        <v>4526</v>
      </c>
      <c r="B157" s="537" t="s">
        <v>4527</v>
      </c>
      <c r="C157" s="537" t="str">
        <f t="array" ref="C157">IFERROR(INDEX($B$31:$B$813, MATCH(0, COUNTIF($C$30:C156, $B$31:$B$813&amp;"") + IF($B$31:$B$813="",1,0), 0)), "")</f>
        <v>International Charitable Foundation “Alliance for Public Health”</v>
      </c>
      <c r="D157" s="537" t="s">
        <v>4528</v>
      </c>
    </row>
    <row r="158" spans="1:4" s="11" customFormat="1" x14ac:dyDescent="0.2">
      <c r="A158" s="538" t="s">
        <v>4529</v>
      </c>
      <c r="B158" s="537" t="s">
        <v>4530</v>
      </c>
      <c r="C158" s="537" t="str">
        <f t="array" ref="C158">IFERROR(INDEX($B$31:$B$813, MATCH(0, COUNTIF($C$30:C157, $B$31:$B$813&amp;"") + IF($B$31:$B$813="",1,0), 0)), "")</f>
        <v>Charitable Organization "All-Ukrainian Network of People Living with HIV/AIDS"</v>
      </c>
      <c r="D158" s="537" t="s">
        <v>4531</v>
      </c>
    </row>
    <row r="159" spans="1:4" s="11" customFormat="1" x14ac:dyDescent="0.2">
      <c r="A159" s="538" t="s">
        <v>4532</v>
      </c>
      <c r="B159" s="537" t="s">
        <v>4527</v>
      </c>
      <c r="C159" s="537" t="str">
        <f t="array" ref="C159">IFERROR(INDEX($B$31:$B$813, MATCH(0, COUNTIF($C$30:C158, $B$31:$B$813&amp;"") + IF($B$31:$B$813="",1,0), 0)), "")</f>
        <v>Viet Nam National Lung Hospital</v>
      </c>
      <c r="D159" s="537" t="s">
        <v>4528</v>
      </c>
    </row>
    <row r="160" spans="1:4" s="11" customFormat="1" x14ac:dyDescent="0.2">
      <c r="A160" s="538" t="s">
        <v>4533</v>
      </c>
      <c r="B160" s="537" t="s">
        <v>4534</v>
      </c>
      <c r="C160" s="537" t="str">
        <f t="array" ref="C160">IFERROR(INDEX($B$31:$B$813, MATCH(0, COUNTIF($C$30:C159, $B$31:$B$813&amp;"") + IF($B$31:$B$813="",1,0), 0)), "")</f>
        <v>The AIDS Support Organisation (Uganda) Limited</v>
      </c>
      <c r="D160" s="537" t="s">
        <v>4535</v>
      </c>
    </row>
    <row r="161" spans="1:4" s="11" customFormat="1" x14ac:dyDescent="0.2">
      <c r="A161" s="538" t="s">
        <v>4536</v>
      </c>
      <c r="B161" s="537" t="s">
        <v>4537</v>
      </c>
      <c r="C161" s="537" t="str">
        <f t="array" ref="C161">IFERROR(INDEX($B$31:$B$813, MATCH(0, COUNTIF($C$30:C160, $B$31:$B$813&amp;"") + IF($B$31:$B$813="",1,0), 0)), "")</f>
        <v>Ministry of Health of the Republic of Malawi</v>
      </c>
      <c r="D161" s="537" t="s">
        <v>4538</v>
      </c>
    </row>
    <row r="162" spans="1:4" s="11" customFormat="1" x14ac:dyDescent="0.2">
      <c r="A162" s="538" t="s">
        <v>4539</v>
      </c>
      <c r="B162" s="537" t="s">
        <v>4540</v>
      </c>
      <c r="C162" s="537" t="str">
        <f t="array" ref="C162">IFERROR(INDEX($B$31:$B$813, MATCH(0, COUNTIF($C$30:C161, $B$31:$B$813&amp;"") + IF($B$31:$B$813="",1,0), 0)), "")</f>
        <v>ActionAid International Malawi</v>
      </c>
      <c r="D162" s="537" t="s">
        <v>4541</v>
      </c>
    </row>
    <row r="163" spans="1:4" s="11" customFormat="1" x14ac:dyDescent="0.2">
      <c r="A163" s="538" t="s">
        <v>4542</v>
      </c>
      <c r="B163" s="537" t="s">
        <v>4540</v>
      </c>
      <c r="C163" s="537" t="str">
        <f t="array" ref="C163">IFERROR(INDEX($B$31:$B$813, MATCH(0, COUNTIF($C$30:C162, $B$31:$B$813&amp;"") + IF($B$31:$B$813="",1,0), 0)), "")</f>
        <v>Public Institution - Coordination, Implementation and Monitoring Unit of the Health  System Projects</v>
      </c>
      <c r="D163" s="537" t="s">
        <v>4541</v>
      </c>
    </row>
    <row r="164" spans="1:4" s="11" customFormat="1" x14ac:dyDescent="0.2">
      <c r="A164" s="538" t="s">
        <v>4543</v>
      </c>
      <c r="B164" s="537" t="s">
        <v>4540</v>
      </c>
      <c r="C164" s="537" t="str">
        <f t="array" ref="C164">IFERROR(INDEX($B$31:$B$813, MATCH(0, COUNTIF($C$30:C163, $B$31:$B$813&amp;"") + IF($B$31:$B$813="",1,0), 0)), "")</f>
        <v>Ministry of Health of Mozambique</v>
      </c>
      <c r="D164" s="537" t="s">
        <v>4541</v>
      </c>
    </row>
    <row r="165" spans="1:4" s="11" customFormat="1" x14ac:dyDescent="0.2">
      <c r="A165" s="538" t="s">
        <v>4544</v>
      </c>
      <c r="B165" s="537" t="s">
        <v>4545</v>
      </c>
      <c r="C165" s="537" t="str">
        <f t="array" ref="C165">IFERROR(INDEX($B$31:$B$813, MATCH(0, COUNTIF($C$30:C164, $B$31:$B$813&amp;"") + IF($B$31:$B$813="",1,0), 0)), "")</f>
        <v>Population Services International</v>
      </c>
      <c r="D165" s="537" t="s">
        <v>4546</v>
      </c>
    </row>
    <row r="166" spans="1:4" s="11" customFormat="1" x14ac:dyDescent="0.2">
      <c r="A166" s="538" t="s">
        <v>4547</v>
      </c>
      <c r="B166" s="537" t="s">
        <v>4545</v>
      </c>
      <c r="C166" s="537" t="str">
        <f t="array" ref="C166">IFERROR(INDEX($B$31:$B$813, MATCH(0, COUNTIF($C$30:C165, $B$31:$B$813&amp;"") + IF($B$31:$B$813="",1,0), 0)), "")</f>
        <v>Center for Health Policies and Studies</v>
      </c>
      <c r="D166" s="537" t="s">
        <v>4546</v>
      </c>
    </row>
    <row r="167" spans="1:4" s="11" customFormat="1" x14ac:dyDescent="0.2">
      <c r="A167" s="538" t="s">
        <v>4548</v>
      </c>
      <c r="B167" s="537" t="s">
        <v>4545</v>
      </c>
      <c r="C167" s="537" t="str">
        <f t="array" ref="C167">IFERROR(INDEX($B$31:$B$813, MATCH(0, COUNTIF($C$30:C166, $B$31:$B$813&amp;"") + IF($B$31:$B$813="",1,0), 0)), "")</f>
        <v>Ministry of Health and Social Services of Namibia</v>
      </c>
      <c r="D167" s="537" t="s">
        <v>4546</v>
      </c>
    </row>
    <row r="168" spans="1:4" s="11" customFormat="1" x14ac:dyDescent="0.2">
      <c r="A168" s="538" t="s">
        <v>4549</v>
      </c>
      <c r="B168" s="537" t="s">
        <v>4545</v>
      </c>
      <c r="C168" s="537" t="str">
        <f t="array" ref="C168">IFERROR(INDEX($B$31:$B$813, MATCH(0, COUNTIF($C$30:C167, $B$31:$B$813&amp;"") + IF($B$31:$B$813="",1,0), 0)), "")</f>
        <v>Namibia Network of AIDS Service Organizations</v>
      </c>
      <c r="D168" s="537" t="s">
        <v>4546</v>
      </c>
    </row>
    <row r="169" spans="1:4" s="11" customFormat="1" x14ac:dyDescent="0.2">
      <c r="A169" s="538" t="s">
        <v>4550</v>
      </c>
      <c r="B169" s="537" t="s">
        <v>4433</v>
      </c>
      <c r="C169" s="537" t="str">
        <f t="array" ref="C169">IFERROR(INDEX($B$31:$B$813, MATCH(0, COUNTIF($C$30:C168, $B$31:$B$813&amp;"") + IF($B$31:$B$813="",1,0), 0)), "")</f>
        <v>Centro de Colaboração em Saúde</v>
      </c>
      <c r="D169" s="537" t="s">
        <v>4551</v>
      </c>
    </row>
    <row r="170" spans="1:4" s="11" customFormat="1" x14ac:dyDescent="0.2">
      <c r="A170" s="538" t="s">
        <v>4552</v>
      </c>
      <c r="B170" s="537" t="s">
        <v>4433</v>
      </c>
      <c r="C170" s="537" t="str">
        <f t="array" ref="C170">IFERROR(INDEX($B$31:$B$813, MATCH(0, COUNTIF($C$30:C169, $B$31:$B$813&amp;"") + IF($B$31:$B$813="",1,0), 0)), "")</f>
        <v>Ministry of Health and Quality of Life (implementing through the National AIDS Secretariat) of the Republic of Mauritius</v>
      </c>
      <c r="D170" s="537" t="s">
        <v>4551</v>
      </c>
    </row>
    <row r="171" spans="1:4" s="11" customFormat="1" x14ac:dyDescent="0.2">
      <c r="A171" s="538" t="s">
        <v>4553</v>
      </c>
      <c r="B171" s="537" t="s">
        <v>4433</v>
      </c>
      <c r="C171" s="537" t="str">
        <f t="array" ref="C171">IFERROR(INDEX($B$31:$B$813, MATCH(0, COUNTIF($C$30:C170, $B$31:$B$813&amp;"") + IF($B$31:$B$813="",1,0), 0)), "")</f>
        <v>Prévention Information Lutte contre le Sida</v>
      </c>
      <c r="D171" s="537" t="s">
        <v>4551</v>
      </c>
    </row>
    <row r="172" spans="1:4" s="11" customFormat="1" x14ac:dyDescent="0.2">
      <c r="A172" s="538" t="s">
        <v>4554</v>
      </c>
      <c r="B172" s="537" t="s">
        <v>4555</v>
      </c>
      <c r="C172" s="537" t="str">
        <f t="array" ref="C172">IFERROR(INDEX($B$31:$B$813, MATCH(0, COUNTIF($C$30:C171, $B$31:$B$813&amp;"") + IF($B$31:$B$813="",1,0), 0)), "")</f>
        <v>National Emergency Response Council on HIV and AIDS</v>
      </c>
      <c r="D172" s="537" t="s">
        <v>4556</v>
      </c>
    </row>
    <row r="173" spans="1:4" s="11" customFormat="1" x14ac:dyDescent="0.2">
      <c r="A173" s="538" t="s">
        <v>4557</v>
      </c>
      <c r="B173" s="537" t="s">
        <v>4558</v>
      </c>
      <c r="C173" s="537" t="str">
        <f t="array" ref="C173">IFERROR(INDEX($B$31:$B$813, MATCH(0, COUNTIF($C$30:C172, $B$31:$B$813&amp;"") + IF($B$31:$B$813="",1,0), 0)), "")</f>
        <v>Coordinating Assembly of Non Governmental Organisation</v>
      </c>
      <c r="D173" s="537" t="s">
        <v>4559</v>
      </c>
    </row>
    <row r="174" spans="1:4" s="11" customFormat="1" x14ac:dyDescent="0.2">
      <c r="A174" s="538" t="s">
        <v>4560</v>
      </c>
      <c r="B174" s="537" t="s">
        <v>4561</v>
      </c>
      <c r="C174" s="537" t="str">
        <f t="array" ref="C174">IFERROR(INDEX($B$31:$B$813, MATCH(0, COUNTIF($C$30:C173, $B$31:$B$813&amp;"") + IF($B$31:$B$813="",1,0), 0)), "")</f>
        <v>Department of Disease Control, Ministry of Public Health of the Royal Government of Thailand</v>
      </c>
      <c r="D174" s="537" t="s">
        <v>4562</v>
      </c>
    </row>
    <row r="175" spans="1:4" s="11" customFormat="1" x14ac:dyDescent="0.2">
      <c r="A175" s="538" t="s">
        <v>4563</v>
      </c>
      <c r="B175" s="537" t="s">
        <v>4564</v>
      </c>
      <c r="C175" s="537" t="str">
        <f t="array" ref="C175">IFERROR(INDEX($B$31:$B$813, MATCH(0, COUNTIF($C$30:C174, $B$31:$B$813&amp;"") + IF($B$31:$B$813="",1,0), 0)), "")</f>
        <v>Raks Thai Foundation</v>
      </c>
      <c r="D175" s="537" t="s">
        <v>4565</v>
      </c>
    </row>
    <row r="176" spans="1:4" s="11" customFormat="1" x14ac:dyDescent="0.2">
      <c r="A176" s="538" t="s">
        <v>4566</v>
      </c>
      <c r="B176" s="537" t="s">
        <v>4567</v>
      </c>
      <c r="C176" s="537" t="str">
        <f t="array" ref="C176">IFERROR(INDEX($B$31:$B$813, MATCH(0, COUNTIF($C$30:C175, $B$31:$B$813&amp;"") + IF($B$31:$B$813="",1,0), 0)), "")</f>
        <v>Fundação para o Desenvolvimento da Comunidade</v>
      </c>
      <c r="D176" s="537" t="s">
        <v>4568</v>
      </c>
    </row>
    <row r="177" spans="1:4" s="11" customFormat="1" x14ac:dyDescent="0.2">
      <c r="A177" s="538" t="s">
        <v>4569</v>
      </c>
      <c r="B177" s="537" t="s">
        <v>4567</v>
      </c>
      <c r="C177" s="537" t="str">
        <f t="array" ref="C177">IFERROR(INDEX($B$31:$B$813, MATCH(0, COUNTIF($C$30:C176, $B$31:$B$813&amp;"") + IF($B$31:$B$813="",1,0), 0)), "")</f>
        <v>Lagos State Ministry of Health</v>
      </c>
      <c r="D177" s="537" t="s">
        <v>4568</v>
      </c>
    </row>
    <row r="178" spans="1:4" s="11" customFormat="1" x14ac:dyDescent="0.2">
      <c r="A178" s="538" t="s">
        <v>4570</v>
      </c>
      <c r="B178" s="537" t="s">
        <v>4571</v>
      </c>
      <c r="C178" s="537" t="str">
        <f t="array" ref="C178">IFERROR(INDEX($B$31:$B$813, MATCH(0, COUNTIF($C$30:C177, $B$31:$B$813&amp;"") + IF($B$31:$B$813="",1,0), 0)), "")</f>
        <v>Nai Zindagi</v>
      </c>
      <c r="D178" s="537" t="s">
        <v>4572</v>
      </c>
    </row>
    <row r="179" spans="1:4" s="11" customFormat="1" x14ac:dyDescent="0.2">
      <c r="A179" s="538" t="s">
        <v>4573</v>
      </c>
      <c r="B179" s="537" t="s">
        <v>4574</v>
      </c>
      <c r="C179" s="537" t="str">
        <f t="array" ref="C179">IFERROR(INDEX($B$31:$B$813, MATCH(0, COUNTIF($C$30:C178, $B$31:$B$813&amp;"") + IF($B$31:$B$813="",1,0), 0)), "")</f>
        <v>National TB Control Programme Pakistan</v>
      </c>
      <c r="D179" s="537" t="s">
        <v>4575</v>
      </c>
    </row>
    <row r="180" spans="1:4" s="11" customFormat="1" x14ac:dyDescent="0.2">
      <c r="A180" s="538" t="s">
        <v>4576</v>
      </c>
      <c r="B180" s="537" t="s">
        <v>4577</v>
      </c>
      <c r="C180" s="537" t="str">
        <f t="array" ref="C180">IFERROR(INDEX($B$31:$B$813, MATCH(0, COUNTIF($C$30:C179, $B$31:$B$813&amp;"") + IF($B$31:$B$813="",1,0), 0)), "")</f>
        <v>The Indus Hospital</v>
      </c>
      <c r="D180" s="537" t="s">
        <v>4578</v>
      </c>
    </row>
    <row r="181" spans="1:4" s="11" customFormat="1" x14ac:dyDescent="0.2">
      <c r="A181" s="538" t="s">
        <v>4579</v>
      </c>
      <c r="B181" s="537" t="s">
        <v>4580</v>
      </c>
      <c r="C181" s="537" t="str">
        <f t="array" ref="C181">IFERROR(INDEX($B$31:$B$813, MATCH(0, COUNTIF($C$30:C180, $B$31:$B$813&amp;"") + IF($B$31:$B$813="",1,0), 0)), "")</f>
        <v>Mercy Corps</v>
      </c>
      <c r="D181" s="537" t="s">
        <v>4581</v>
      </c>
    </row>
    <row r="182" spans="1:4" s="11" customFormat="1" x14ac:dyDescent="0.2">
      <c r="A182" s="538" t="s">
        <v>4582</v>
      </c>
      <c r="B182" s="537" t="s">
        <v>4583</v>
      </c>
      <c r="C182" s="537" t="str">
        <f t="array" ref="C182">IFERROR(INDEX($B$31:$B$813, MATCH(0, COUNTIF($C$30:C181, $B$31:$B$813&amp;"") + IF($B$31:$B$813="",1,0), 0)), "")</f>
        <v>Family Health International (FHI360)</v>
      </c>
      <c r="D182" s="537" t="s">
        <v>4584</v>
      </c>
    </row>
    <row r="183" spans="1:4" s="11" customFormat="1" x14ac:dyDescent="0.2">
      <c r="A183" s="538" t="s">
        <v>4585</v>
      </c>
      <c r="B183" s="537" t="s">
        <v>4583</v>
      </c>
      <c r="C183" s="537" t="str">
        <f t="array" ref="C183">IFERROR(INDEX($B$31:$B$813, MATCH(0, COUNTIF($C$30:C182, $B$31:$B$813&amp;"") + IF($B$31:$B$813="",1,0), 0)), "")</f>
        <v>United Nations High Commisioner for Refugees</v>
      </c>
      <c r="D183" s="537" t="s">
        <v>4584</v>
      </c>
    </row>
    <row r="184" spans="1:4" s="11" customFormat="1" x14ac:dyDescent="0.2">
      <c r="A184" s="538" t="s">
        <v>4586</v>
      </c>
      <c r="B184" s="537" t="s">
        <v>4583</v>
      </c>
      <c r="C184" s="537" t="str">
        <f t="array" ref="C184">IFERROR(INDEX($B$31:$B$813, MATCH(0, COUNTIF($C$30:C183, $B$31:$B$813&amp;"") + IF($B$31:$B$813="",1,0), 0)), "")</f>
        <v>National High Council for the Fight against AIDS in the Republic of Mali</v>
      </c>
      <c r="D184" s="537" t="s">
        <v>4584</v>
      </c>
    </row>
    <row r="185" spans="1:4" s="11" customFormat="1" x14ac:dyDescent="0.2">
      <c r="A185" s="538" t="s">
        <v>4587</v>
      </c>
      <c r="B185" s="537" t="s">
        <v>4588</v>
      </c>
      <c r="C185" s="537" t="str">
        <f t="array" ref="C185">IFERROR(INDEX($B$31:$B$813, MATCH(0, COUNTIF($C$30:C184, $B$31:$B$813&amp;"") + IF($B$31:$B$813="",1,0), 0)), "")</f>
        <v>National Agency for the Control of AIDS</v>
      </c>
      <c r="D185" s="537" t="s">
        <v>4589</v>
      </c>
    </row>
    <row r="186" spans="1:4" s="11" customFormat="1" x14ac:dyDescent="0.2">
      <c r="A186" s="538" t="s">
        <v>4590</v>
      </c>
      <c r="B186" s="537" t="s">
        <v>4591</v>
      </c>
      <c r="C186" s="537" t="str">
        <f t="array" ref="C186">IFERROR(INDEX($B$31:$B$813, MATCH(0, COUNTIF($C$30:C185, $B$31:$B$813&amp;"") + IF($B$31:$B$813="",1,0), 0)), "")</f>
        <v>Society For Family Health</v>
      </c>
      <c r="D186" s="537" t="s">
        <v>4592</v>
      </c>
    </row>
    <row r="187" spans="1:4" s="11" customFormat="1" x14ac:dyDescent="0.2">
      <c r="A187" s="538" t="s">
        <v>4593</v>
      </c>
      <c r="B187" s="537" t="s">
        <v>4594</v>
      </c>
      <c r="C187" s="537" t="str">
        <f t="array" ref="C187">IFERROR(INDEX($B$31:$B$813, MATCH(0, COUNTIF($C$30:C186, $B$31:$B$813&amp;"") + IF($B$31:$B$813="",1,0), 0)), "")</f>
        <v>Association For Reproductive And Family Health</v>
      </c>
      <c r="D187" s="537" t="s">
        <v>4595</v>
      </c>
    </row>
    <row r="188" spans="1:4" s="11" customFormat="1" x14ac:dyDescent="0.2">
      <c r="A188" s="538" t="s">
        <v>4596</v>
      </c>
      <c r="B188" s="537" t="s">
        <v>4583</v>
      </c>
      <c r="C188" s="537" t="str">
        <f t="array" ref="C188">IFERROR(INDEX($B$31:$B$813, MATCH(0, COUNTIF($C$30:C187, $B$31:$B$813&amp;"") + IF($B$31:$B$813="",1,0), 0)), "")</f>
        <v>Institute of Human Virology Nigeria</v>
      </c>
      <c r="D188" s="537" t="s">
        <v>4584</v>
      </c>
    </row>
    <row r="189" spans="1:4" s="11" customFormat="1" x14ac:dyDescent="0.2">
      <c r="A189" s="538" t="s">
        <v>4597</v>
      </c>
      <c r="B189" s="537" t="s">
        <v>4598</v>
      </c>
      <c r="C189" s="537" t="str">
        <f t="array" ref="C189">IFERROR(INDEX($B$31:$B$813, MATCH(0, COUNTIF($C$30:C188, $B$31:$B$813&amp;"") + IF($B$31:$B$813="",1,0), 0)), "")</f>
        <v>Ministry of Health of the Revolutionary Government of Zanzibar</v>
      </c>
      <c r="D189" s="537" t="s">
        <v>4599</v>
      </c>
    </row>
    <row r="190" spans="1:4" s="11" customFormat="1" x14ac:dyDescent="0.2">
      <c r="A190" s="538" t="s">
        <v>4600</v>
      </c>
      <c r="B190" s="537" t="s">
        <v>4601</v>
      </c>
      <c r="C190" s="537" t="str">
        <f t="array" ref="C190">IFERROR(INDEX($B$31:$B$813, MATCH(0, COUNTIF($C$30:C189, $B$31:$B$813&amp;"") + IF($B$31:$B$813="",1,0), 0)), "")</f>
        <v>Instituto Nicaragüense de Seguridad Social</v>
      </c>
      <c r="D190" s="537" t="s">
        <v>4602</v>
      </c>
    </row>
    <row r="191" spans="1:4" s="11" customFormat="1" x14ac:dyDescent="0.2">
      <c r="A191" s="538" t="s">
        <v>4603</v>
      </c>
      <c r="B191" s="537" t="s">
        <v>4604</v>
      </c>
      <c r="C191" s="537" t="str">
        <f t="array" ref="C191">IFERROR(INDEX($B$31:$B$813, MATCH(0, COUNTIF($C$30:C190, $B$31:$B$813&amp;"") + IF($B$31:$B$813="",1,0), 0)), "")</f>
        <v>William J Clinton Foundation</v>
      </c>
      <c r="D191" s="537" t="s">
        <v>4605</v>
      </c>
    </row>
    <row r="192" spans="1:4" s="11" customFormat="1" x14ac:dyDescent="0.2">
      <c r="A192" s="538" t="s">
        <v>4606</v>
      </c>
      <c r="B192" s="537" t="s">
        <v>4607</v>
      </c>
      <c r="C192" s="537" t="str">
        <f t="array" ref="C192">IFERROR(INDEX($B$31:$B$813, MATCH(0, COUNTIF($C$30:C191, $B$31:$B$813&amp;"") + IF($B$31:$B$813="",1,0), 0)), "")</f>
        <v>Cambodia Ministry of Economy and Finance</v>
      </c>
      <c r="D192" s="537" t="s">
        <v>4608</v>
      </c>
    </row>
    <row r="193" spans="1:4" s="11" customFormat="1" x14ac:dyDescent="0.2">
      <c r="A193" s="538" t="s">
        <v>4609</v>
      </c>
      <c r="B193" s="537" t="s">
        <v>4610</v>
      </c>
      <c r="C193" s="537" t="str">
        <f t="array" ref="C193">IFERROR(INDEX($B$31:$B$813, MATCH(0, COUNTIF($C$30:C192, $B$31:$B$813&amp;"") + IF($B$31:$B$813="",1,0), 0)), "")</f>
        <v>Indonesia AIDS Coalition</v>
      </c>
      <c r="D193" s="537" t="s">
        <v>4611</v>
      </c>
    </row>
    <row r="194" spans="1:4" s="11" customFormat="1" x14ac:dyDescent="0.2">
      <c r="A194" s="538" t="s">
        <v>4612</v>
      </c>
      <c r="B194" s="537" t="s">
        <v>4610</v>
      </c>
      <c r="C194" s="537" t="str">
        <f t="array" ref="C194">IFERROR(INDEX($B$31:$B$813, MATCH(0, COUNTIF($C$30:C193, $B$31:$B$813&amp;"") + IF($B$31:$B$813="",1,0), 0)), "")</f>
        <v>West African Program to Combat AIDS and STI</v>
      </c>
      <c r="D194" s="537" t="s">
        <v>4611</v>
      </c>
    </row>
    <row r="195" spans="1:4" s="11" customFormat="1" x14ac:dyDescent="0.2">
      <c r="A195" s="538" t="s">
        <v>4613</v>
      </c>
      <c r="B195" s="537" t="s">
        <v>4614</v>
      </c>
      <c r="C195" s="537" t="str">
        <f t="array" ref="C195">IFERROR(INDEX($B$31:$B$813, MATCH(0, COUNTIF($C$30:C194, $B$31:$B$813&amp;"") + IF($B$31:$B$813="",1,0), 0)), "")</f>
        <v>Conseil National de Lutte contre le SIDA de la République du Sénégal</v>
      </c>
      <c r="D195" s="537" t="s">
        <v>4615</v>
      </c>
    </row>
    <row r="196" spans="1:4" s="11" customFormat="1" x14ac:dyDescent="0.2">
      <c r="A196" s="538" t="s">
        <v>4616</v>
      </c>
      <c r="B196" s="537" t="s">
        <v>4617</v>
      </c>
      <c r="C196" s="537" t="str">
        <f t="array" ref="C196">IFERROR(INDEX($B$31:$B$813, MATCH(0, COUNTIF($C$30:C195, $B$31:$B$813&amp;"") + IF($B$31:$B$813="",1,0), 0)), "")</f>
        <v>Amref Health Africa, Tanzania</v>
      </c>
      <c r="D196" s="537" t="s">
        <v>4618</v>
      </c>
    </row>
    <row r="197" spans="1:4" s="11" customFormat="1" x14ac:dyDescent="0.2">
      <c r="A197" s="538" t="s">
        <v>4619</v>
      </c>
      <c r="B197" s="537" t="s">
        <v>4620</v>
      </c>
      <c r="C197" s="537" t="str">
        <f t="array" ref="C197">IFERROR(INDEX($B$31:$B$813, MATCH(0, COUNTIF($C$30:C196, $B$31:$B$813&amp;"") + IF($B$31:$B$813="",1,0), 0)), "")</f>
        <v>Federal Ministry of Health of the Republic of Sudan</v>
      </c>
      <c r="D197" s="537" t="s">
        <v>4621</v>
      </c>
    </row>
    <row r="198" spans="1:4" s="11" customFormat="1" x14ac:dyDescent="0.2">
      <c r="A198" s="538" t="s">
        <v>4622</v>
      </c>
      <c r="B198" s="537" t="s">
        <v>4623</v>
      </c>
      <c r="C198" s="537" t="str">
        <f t="array" ref="C198">IFERROR(INDEX($B$31:$B$813, MATCH(0, COUNTIF($C$30:C197, $B$31:$B$813&amp;"") + IF($B$31:$B$813="",1,0), 0)), "")</f>
        <v>Philippine Business for Social Progress</v>
      </c>
      <c r="D198" s="537" t="s">
        <v>4624</v>
      </c>
    </row>
    <row r="199" spans="1:4" s="11" customFormat="1" x14ac:dyDescent="0.2">
      <c r="A199" s="538" t="s">
        <v>4625</v>
      </c>
      <c r="B199" s="537" t="s">
        <v>4626</v>
      </c>
      <c r="C199" s="537" t="str">
        <f t="array" ref="C199">IFERROR(INDEX($B$31:$B$813, MATCH(0, COUNTIF($C$30:C198, $B$31:$B$813&amp;"") + IF($B$31:$B$813="",1,0), 0)), "")</f>
        <v>Centro de Información y Recursos para el Desarrollo</v>
      </c>
      <c r="D199" s="537" t="s">
        <v>4627</v>
      </c>
    </row>
    <row r="200" spans="1:4" s="11" customFormat="1" x14ac:dyDescent="0.2">
      <c r="A200" s="538" t="s">
        <v>4628</v>
      </c>
      <c r="B200" s="537" t="s">
        <v>4626</v>
      </c>
      <c r="C200" s="537" t="str">
        <f t="array" ref="C200">IFERROR(INDEX($B$31:$B$813, MATCH(0, COUNTIF($C$30:C199, $B$31:$B$813&amp;"") + IF($B$31:$B$813="",1,0), 0)), "")</f>
        <v>National HIV/AIDS Secretariat</v>
      </c>
      <c r="D200" s="537" t="s">
        <v>4627</v>
      </c>
    </row>
    <row r="201" spans="1:4" s="11" customFormat="1" x14ac:dyDescent="0.2">
      <c r="A201" s="538" t="s">
        <v>4629</v>
      </c>
      <c r="B201" s="537" t="s">
        <v>4630</v>
      </c>
      <c r="C201" s="537" t="str">
        <f t="array" ref="C201">IFERROR(INDEX($B$31:$B$813, MATCH(0, COUNTIF($C$30:C200, $B$31:$B$813&amp;"") + IF($B$31:$B$813="",1,0), 0)), "")</f>
        <v>Republican DOTS Center of the Republic of Uzbekistan</v>
      </c>
      <c r="D201" s="537" t="s">
        <v>4631</v>
      </c>
    </row>
    <row r="202" spans="1:4" s="11" customFormat="1" x14ac:dyDescent="0.2">
      <c r="A202" s="538" t="s">
        <v>4632</v>
      </c>
      <c r="B202" s="537" t="s">
        <v>4633</v>
      </c>
      <c r="C202" s="537" t="str">
        <f t="array" ref="C202">IFERROR(INDEX($B$31:$B$813, MATCH(0, COUNTIF($C$30:C201, $B$31:$B$813&amp;"") + IF($B$31:$B$813="",1,0), 0)), "")</f>
        <v>Republican Center to Fight AIDS</v>
      </c>
      <c r="D202" s="537" t="s">
        <v>4634</v>
      </c>
    </row>
    <row r="203" spans="1:4" s="11" customFormat="1" x14ac:dyDescent="0.2">
      <c r="A203" s="538" t="s">
        <v>4635</v>
      </c>
      <c r="B203" s="537" t="s">
        <v>4636</v>
      </c>
      <c r="C203" s="537" t="str">
        <f t="array" ref="C203">IFERROR(INDEX($B$31:$B$813, MATCH(0, COUNTIF($C$30:C202, $B$31:$B$813&amp;"") + IF($B$31:$B$813="",1,0), 0)), "")</f>
        <v>Ministry of Health of the Republic of Suriname</v>
      </c>
      <c r="D203" s="537" t="s">
        <v>4637</v>
      </c>
    </row>
    <row r="204" spans="1:4" s="11" customFormat="1" x14ac:dyDescent="0.2">
      <c r="A204" s="538" t="s">
        <v>4638</v>
      </c>
      <c r="B204" s="537" t="s">
        <v>4636</v>
      </c>
      <c r="C204" s="537" t="str">
        <f t="array" ref="C204">IFERROR(INDEX($B$31:$B$813, MATCH(0, COUNTIF($C$30:C203, $B$31:$B$813&amp;"") + IF($B$31:$B$813="",1,0), 0)), "")</f>
        <v>Pilipinas Shell Foundation, Inc.</v>
      </c>
      <c r="D204" s="537" t="s">
        <v>4637</v>
      </c>
    </row>
    <row r="205" spans="1:4" s="11" customFormat="1" x14ac:dyDescent="0.2">
      <c r="A205" s="538" t="s">
        <v>4639</v>
      </c>
      <c r="B205" s="537" t="s">
        <v>4636</v>
      </c>
      <c r="C205" s="537" t="str">
        <f t="array" ref="C205">IFERROR(INDEX($B$31:$B$813, MATCH(0, COUNTIF($C$30:C204, $B$31:$B$813&amp;"") + IF($B$31:$B$813="",1,0), 0)), "")</f>
        <v>Coordination Intersectorielle de Lutte contre les IST/VIH/SIDA de la République du Niger</v>
      </c>
      <c r="D205" s="537" t="s">
        <v>4637</v>
      </c>
    </row>
    <row r="206" spans="1:4" s="11" customFormat="1" x14ac:dyDescent="0.2">
      <c r="A206" s="538" t="s">
        <v>4640</v>
      </c>
      <c r="B206" s="537" t="s">
        <v>4636</v>
      </c>
      <c r="C206" s="537" t="str">
        <f t="array" ref="C206">IFERROR(INDEX($B$31:$B$813, MATCH(0, COUNTIF($C$30:C205, $B$31:$B$813&amp;"") + IF($B$31:$B$813="",1,0), 0)), "")</f>
        <v>Ministry of Finance of the Kingdom of Lesotho</v>
      </c>
      <c r="D206" s="537" t="s">
        <v>4637</v>
      </c>
    </row>
    <row r="207" spans="1:4" s="11" customFormat="1" x14ac:dyDescent="0.2">
      <c r="A207" s="538" t="s">
        <v>4641</v>
      </c>
      <c r="B207" s="537" t="s">
        <v>4642</v>
      </c>
      <c r="C207" s="537" t="str">
        <f t="array" ref="C207">IFERROR(INDEX($B$31:$B$813, MATCH(0, COUNTIF($C$30:C206, $B$31:$B$813&amp;"") + IF($B$31:$B$813="",1,0), 0)), "")</f>
        <v>Ministry of Health of the Kingdom of Morocco</v>
      </c>
      <c r="D207" s="537" t="s">
        <v>4643</v>
      </c>
    </row>
    <row r="208" spans="1:4" s="11" customFormat="1" x14ac:dyDescent="0.2">
      <c r="A208" s="538" t="s">
        <v>4644</v>
      </c>
      <c r="B208" s="537" t="s">
        <v>4645</v>
      </c>
      <c r="C208" s="537" t="str">
        <f t="array" ref="C208">IFERROR(INDEX($B$31:$B$813, MATCH(0, COUNTIF($C$30:C207, $B$31:$B$813&amp;"") + IF($B$31:$B$813="",1,0), 0)), "")</f>
        <v>Pact Lesotho</v>
      </c>
      <c r="D208" s="537" t="s">
        <v>4646</v>
      </c>
    </row>
    <row r="209" spans="1:4" s="11" customFormat="1" x14ac:dyDescent="0.2">
      <c r="A209" s="538" t="s">
        <v>4647</v>
      </c>
      <c r="B209" s="537" t="s">
        <v>4648</v>
      </c>
      <c r="C209" s="537" t="str">
        <f t="array" ref="C209">IFERROR(INDEX($B$31:$B$813, MATCH(0, COUNTIF($C$30:C208, $B$31:$B$813&amp;"") + IF($B$31:$B$813="",1,0), 0)), "")</f>
        <v>Alliance Nationale Contre le Sida - Sénégal</v>
      </c>
      <c r="D209" s="537" t="s">
        <v>4649</v>
      </c>
    </row>
    <row r="210" spans="1:4" s="11" customFormat="1" x14ac:dyDescent="0.2">
      <c r="A210" s="538" t="s">
        <v>4650</v>
      </c>
      <c r="B210" s="537" t="s">
        <v>4523</v>
      </c>
      <c r="C210" s="537" t="str">
        <f t="array" ref="C210">IFERROR(INDEX($B$31:$B$813, MATCH(0, COUNTIF($C$30:C209, $B$31:$B$813&amp;"") + IF($B$31:$B$813="",1,0), 0)), "")</f>
        <v>Ministry of Health of the Republic of Zambia</v>
      </c>
      <c r="D210" s="537" t="s">
        <v>4524</v>
      </c>
    </row>
    <row r="211" spans="1:4" s="11" customFormat="1" x14ac:dyDescent="0.2">
      <c r="A211" s="538" t="s">
        <v>4651</v>
      </c>
      <c r="B211" s="537" t="s">
        <v>524</v>
      </c>
      <c r="C211" s="537" t="str">
        <f t="array" ref="C211">IFERROR(INDEX($B$31:$B$813, MATCH(0, COUNTIF($C$30:C210, $B$31:$B$813&amp;"") + IF($B$31:$B$813="",1,0), 0)), "")</f>
        <v>Churches Health Association of Zambia</v>
      </c>
      <c r="D211" s="537" t="s">
        <v>4652</v>
      </c>
    </row>
    <row r="212" spans="1:4" s="11" customFormat="1" x14ac:dyDescent="0.2">
      <c r="A212" s="538" t="s">
        <v>4653</v>
      </c>
      <c r="B212" s="537" t="s">
        <v>524</v>
      </c>
      <c r="C212" s="537" t="str">
        <f t="array" ref="C212">IFERROR(INDEX($B$31:$B$813, MATCH(0, COUNTIF($C$30:C211, $B$31:$B$813&amp;"") + IF($B$31:$B$813="",1,0), 0)), "")</f>
        <v>United Nations Office for Project Services</v>
      </c>
      <c r="D212" s="537" t="s">
        <v>4652</v>
      </c>
    </row>
    <row r="213" spans="1:4" s="11" customFormat="1" x14ac:dyDescent="0.2">
      <c r="A213" s="538" t="s">
        <v>4654</v>
      </c>
      <c r="B213" s="537" t="s">
        <v>4648</v>
      </c>
      <c r="C213" s="537" t="str">
        <f t="array" ref="C213">IFERROR(INDEX($B$31:$B$813, MATCH(0, COUNTIF($C$30:C212, $B$31:$B$813&amp;"") + IF($B$31:$B$813="",1,0), 0)), "")</f>
        <v>Western Cape Government: Health</v>
      </c>
      <c r="D213" s="537" t="s">
        <v>4655</v>
      </c>
    </row>
    <row r="214" spans="1:4" s="11" customFormat="1" x14ac:dyDescent="0.2">
      <c r="A214" s="538" t="s">
        <v>4656</v>
      </c>
      <c r="B214" s="537" t="s">
        <v>4648</v>
      </c>
      <c r="C214" s="537" t="str">
        <f t="array" ref="C214">IFERROR(INDEX($B$31:$B$813, MATCH(0, COUNTIF($C$30:C213, $B$31:$B$813&amp;"") + IF($B$31:$B$813="",1,0), 0)), "")</f>
        <v>Networking HIV, AIDS Community of South Africa NPC</v>
      </c>
      <c r="D214" s="537" t="s">
        <v>4655</v>
      </c>
    </row>
    <row r="215" spans="1:4" s="11" customFormat="1" x14ac:dyDescent="0.2">
      <c r="A215" s="538" t="s">
        <v>4657</v>
      </c>
      <c r="B215" s="537" t="s">
        <v>4658</v>
      </c>
      <c r="C215" s="537" t="str">
        <f t="array" ref="C215">IFERROR(INDEX($B$31:$B$813, MATCH(0, COUNTIF($C$30:C214, $B$31:$B$813&amp;"") + IF($B$31:$B$813="",1,0), 0)), "")</f>
        <v>National Department of Health of the Republic of South Africa</v>
      </c>
      <c r="D215" s="537" t="s">
        <v>4659</v>
      </c>
    </row>
    <row r="216" spans="1:4" s="11" customFormat="1" x14ac:dyDescent="0.2">
      <c r="A216" s="538" t="s">
        <v>4660</v>
      </c>
      <c r="B216" s="537" t="s">
        <v>4658</v>
      </c>
      <c r="C216" s="537" t="str">
        <f t="array" ref="C216">IFERROR(INDEX($B$31:$B$813, MATCH(0, COUNTIF($C$30:C215, $B$31:$B$813&amp;"") + IF($B$31:$B$813="",1,0), 0)), "")</f>
        <v>Right to Care</v>
      </c>
      <c r="D216" s="537" t="s">
        <v>4659</v>
      </c>
    </row>
    <row r="217" spans="1:4" s="11" customFormat="1" x14ac:dyDescent="0.2">
      <c r="A217" s="538" t="s">
        <v>4661</v>
      </c>
      <c r="B217" s="537" t="s">
        <v>4662</v>
      </c>
      <c r="C217" s="537" t="str">
        <f t="array" ref="C217">IFERROR(INDEX($B$31:$B$813, MATCH(0, COUNTIF($C$30:C216, $B$31:$B$813&amp;"") + IF($B$31:$B$813="",1,0), 0)), "")</f>
        <v>Soul City Institute for Health and Development Communication</v>
      </c>
      <c r="D217" s="537" t="s">
        <v>4663</v>
      </c>
    </row>
    <row r="218" spans="1:4" s="11" customFormat="1" x14ac:dyDescent="0.2">
      <c r="A218" s="538" t="s">
        <v>4664</v>
      </c>
      <c r="B218" s="537" t="s">
        <v>4665</v>
      </c>
      <c r="C218" s="537" t="str">
        <f t="array" ref="C218">IFERROR(INDEX($B$31:$B$813, MATCH(0, COUNTIF($C$30:C217, $B$31:$B$813&amp;"") + IF($B$31:$B$813="",1,0), 0)), "")</f>
        <v>Ministry of Health of the Republic of El Salvador</v>
      </c>
      <c r="D218" s="537" t="s">
        <v>4666</v>
      </c>
    </row>
    <row r="219" spans="1:4" s="11" customFormat="1" x14ac:dyDescent="0.2">
      <c r="A219" s="538" t="s">
        <v>4667</v>
      </c>
      <c r="B219" s="537" t="s">
        <v>4665</v>
      </c>
      <c r="C219" s="537" t="str">
        <f t="array" ref="C219">IFERROR(INDEX($B$31:$B$813, MATCH(0, COUNTIF($C$30:C218, $B$31:$B$813&amp;"") + IF($B$31:$B$813="",1,0), 0)), "")</f>
        <v>Republican Center of State Sanitary-Epidemiological Surveillance of the Republic of Uzbekistan</v>
      </c>
      <c r="D219" s="537" t="s">
        <v>4666</v>
      </c>
    </row>
    <row r="220" spans="1:4" s="11" customFormat="1" x14ac:dyDescent="0.2">
      <c r="A220" s="538" t="s">
        <v>4668</v>
      </c>
      <c r="B220" s="537" t="s">
        <v>4665</v>
      </c>
      <c r="C220" s="537" t="str">
        <f t="array" ref="C220">IFERROR(INDEX($B$31:$B$813, MATCH(0, COUNTIF($C$30:C219, $B$31:$B$813&amp;"") + IF($B$31:$B$813="",1,0), 0)), "")</f>
        <v>World Vision India</v>
      </c>
      <c r="D220" s="537" t="s">
        <v>4666</v>
      </c>
    </row>
    <row r="221" spans="1:4" s="11" customFormat="1" x14ac:dyDescent="0.2">
      <c r="A221" s="538" t="s">
        <v>4669</v>
      </c>
      <c r="B221" s="537" t="s">
        <v>4648</v>
      </c>
      <c r="C221" s="537" t="str">
        <f t="array" ref="C221">IFERROR(INDEX($B$31:$B$813, MATCH(0, COUNTIF($C$30:C220, $B$31:$B$813&amp;"") + IF($B$31:$B$813="",1,0), 0)), "")</f>
        <v>Caritas  Congo ASBL</v>
      </c>
      <c r="D221" s="537" t="s">
        <v>4670</v>
      </c>
    </row>
    <row r="222" spans="1:4" s="11" customFormat="1" x14ac:dyDescent="0.2">
      <c r="A222" s="538" t="s">
        <v>4671</v>
      </c>
      <c r="B222" s="537" t="s">
        <v>4648</v>
      </c>
      <c r="C222" s="537" t="str">
        <f t="array" ref="C222">IFERROR(INDEX($B$31:$B$813, MATCH(0, COUNTIF($C$30:C221, $B$31:$B$813&amp;"") + IF($B$31:$B$813="",1,0), 0)), "")</f>
        <v>National Religious Association for Social Development</v>
      </c>
      <c r="D222" s="537" t="s">
        <v>4670</v>
      </c>
    </row>
    <row r="223" spans="1:4" s="11" customFormat="1" x14ac:dyDescent="0.2">
      <c r="A223" s="538" t="s">
        <v>4672</v>
      </c>
      <c r="B223" s="537" t="s">
        <v>4673</v>
      </c>
      <c r="C223" s="537" t="str">
        <f t="array" ref="C223">IFERROR(INDEX($B$31:$B$813, MATCH(0, COUNTIF($C$30:C222, $B$31:$B$813&amp;"") + IF($B$31:$B$813="",1,0), 0)), "")</f>
        <v>The Family Planning Association of Sri Lanka</v>
      </c>
      <c r="D223" s="537" t="s">
        <v>4674</v>
      </c>
    </row>
    <row r="224" spans="1:4" s="11" customFormat="1" x14ac:dyDescent="0.2">
      <c r="A224" s="538" t="s">
        <v>4675</v>
      </c>
      <c r="B224" s="537" t="s">
        <v>524</v>
      </c>
      <c r="C224" s="537" t="str">
        <f t="array" ref="C224">IFERROR(INDEX($B$31:$B$813, MATCH(0, COUNTIF($C$30:C223, $B$31:$B$813&amp;"") + IF($B$31:$B$813="",1,0), 0)), "")</f>
        <v>Ministry of Health, Nutrition &amp; Indigenous Medicine of the Democratic Socialist Republic of Sri Lanka</v>
      </c>
      <c r="D224" s="537" t="s">
        <v>4676</v>
      </c>
    </row>
    <row r="225" spans="1:4" s="11" customFormat="1" x14ac:dyDescent="0.2">
      <c r="A225" s="538" t="s">
        <v>4677</v>
      </c>
      <c r="B225" s="537" t="s">
        <v>524</v>
      </c>
      <c r="C225" s="537" t="str">
        <f t="array" ref="C225">IFERROR(INDEX($B$31:$B$813, MATCH(0, COUNTIF($C$30:C224, $B$31:$B$813&amp;"") + IF($B$31:$B$813="",1,0), 0)), "")</f>
        <v>Groupe Pivot Santé Population</v>
      </c>
      <c r="D225" s="537" t="s">
        <v>4676</v>
      </c>
    </row>
    <row r="226" spans="1:4" s="11" customFormat="1" x14ac:dyDescent="0.2">
      <c r="A226" s="538" t="s">
        <v>4678</v>
      </c>
      <c r="B226" s="537" t="s">
        <v>4665</v>
      </c>
      <c r="C226" s="537" t="str">
        <f t="array" ref="C226">IFERROR(INDEX($B$31:$B$813, MATCH(0, COUNTIF($C$30:C225, $B$31:$B$813&amp;"") + IF($B$31:$B$813="",1,0), 0)), "")</f>
        <v>The Ministry of Health of the Republic of Mali</v>
      </c>
      <c r="D226" s="537" t="s">
        <v>4666</v>
      </c>
    </row>
    <row r="227" spans="1:4" s="11" customFormat="1" x14ac:dyDescent="0.2">
      <c r="A227" s="538" t="s">
        <v>4679</v>
      </c>
      <c r="B227" s="537" t="s">
        <v>4665</v>
      </c>
      <c r="C227" s="537" t="str">
        <f t="array" ref="C227">IFERROR(INDEX($B$31:$B$813, MATCH(0, COUNTIF($C$30:C226, $B$31:$B$813&amp;"") + IF($B$31:$B$813="",1,0), 0)), "")</f>
        <v>The Ministry of Health of the Former Yugoslav Republic of Macedonia</v>
      </c>
      <c r="D227" s="537" t="s">
        <v>4666</v>
      </c>
    </row>
    <row r="228" spans="1:4" s="11" customFormat="1" x14ac:dyDescent="0.2">
      <c r="A228" s="538" t="s">
        <v>4680</v>
      </c>
      <c r="B228" s="537" t="s">
        <v>4665</v>
      </c>
      <c r="C228" s="537" t="str">
        <f t="array" ref="C228">IFERROR(INDEX($B$31:$B$813, MATCH(0, COUNTIF($C$30:C227, $B$31:$B$813&amp;"") + IF($B$31:$B$813="",1,0), 0)), "")</f>
        <v>The Registered Trustees of the National AIDS Commission Trust of the Republic of Malawi</v>
      </c>
      <c r="D228" s="537" t="s">
        <v>4666</v>
      </c>
    </row>
    <row r="229" spans="1:4" s="11" customFormat="1" x14ac:dyDescent="0.2">
      <c r="A229" s="538" t="s">
        <v>4681</v>
      </c>
      <c r="B229" s="537" t="s">
        <v>4665</v>
      </c>
      <c r="C229" s="537" t="str">
        <f t="array" ref="C229">IFERROR(INDEX($B$31:$B$813, MATCH(0, COUNTIF($C$30:C228, $B$31:$B$813&amp;"") + IF($B$31:$B$813="",1,0), 0)), "")</f>
        <v>Malaysian AIDS Council</v>
      </c>
      <c r="D229" s="537" t="s">
        <v>4666</v>
      </c>
    </row>
    <row r="230" spans="1:4" s="11" customFormat="1" x14ac:dyDescent="0.2">
      <c r="A230" s="538" t="s">
        <v>4682</v>
      </c>
      <c r="B230" s="537" t="s">
        <v>4665</v>
      </c>
      <c r="C230" s="537" t="str">
        <f t="array" ref="C230">IFERROR(INDEX($B$31:$B$813, MATCH(0, COUNTIF($C$30:C229, $B$31:$B$813&amp;"") + IF($B$31:$B$813="",1,0), 0)), "")</f>
        <v>The Ministry of Health and Population of Nepal</v>
      </c>
      <c r="D230" s="537" t="s">
        <v>4666</v>
      </c>
    </row>
    <row r="231" spans="1:4" s="11" customFormat="1" x14ac:dyDescent="0.2">
      <c r="A231" s="538" t="s">
        <v>4683</v>
      </c>
      <c r="B231" s="537" t="s">
        <v>4665</v>
      </c>
      <c r="C231" s="537" t="str">
        <f t="array" ref="C231">IFERROR(INDEX($B$31:$B$813, MATCH(0, COUNTIF($C$30:C230, $B$31:$B$813&amp;"") + IF($B$31:$B$813="",1,0), 0)), "")</f>
        <v>National Malaria Elimination Programme of the Federal Ministry of Health of the Federal Republic of Nigeria</v>
      </c>
      <c r="D231" s="537" t="s">
        <v>4666</v>
      </c>
    </row>
    <row r="232" spans="1:4" s="11" customFormat="1" x14ac:dyDescent="0.2">
      <c r="A232" s="538" t="s">
        <v>4684</v>
      </c>
      <c r="B232" s="537" t="s">
        <v>4665</v>
      </c>
      <c r="C232" s="537" t="str">
        <f t="array" ref="C232">IFERROR(INDEX($B$31:$B$813, MATCH(0, COUNTIF($C$30:C231, $B$31:$B$813&amp;"") + IF($B$31:$B$813="",1,0), 0)), "")</f>
        <v>Federación Red NICASALUD</v>
      </c>
      <c r="D232" s="537" t="s">
        <v>4666</v>
      </c>
    </row>
    <row r="233" spans="1:4" s="11" customFormat="1" x14ac:dyDescent="0.2">
      <c r="A233" s="538" t="s">
        <v>4685</v>
      </c>
      <c r="B233" s="537" t="s">
        <v>524</v>
      </c>
      <c r="C233" s="537" t="str">
        <f t="array" ref="C233">IFERROR(INDEX($B$31:$B$813, MATCH(0, COUNTIF($C$30:C232, $B$31:$B$813&amp;"") + IF($B$31:$B$813="",1,0), 0)), "")</f>
        <v>Cicatelli Associates Inc.</v>
      </c>
      <c r="D233" s="537" t="s">
        <v>4686</v>
      </c>
    </row>
    <row r="234" spans="1:4" s="11" customFormat="1" x14ac:dyDescent="0.2">
      <c r="A234" s="538" t="s">
        <v>4687</v>
      </c>
      <c r="B234" s="537" t="s">
        <v>4665</v>
      </c>
      <c r="C234" s="537" t="str">
        <f t="array" ref="C234">IFERROR(INDEX($B$31:$B$813, MATCH(0, COUNTIF($C$30:C233, $B$31:$B$813&amp;"") + IF($B$31:$B$813="",1,0), 0)), "")</f>
        <v>Pathfinder International</v>
      </c>
      <c r="D234" s="537" t="s">
        <v>4666</v>
      </c>
    </row>
    <row r="235" spans="1:4" s="11" customFormat="1" x14ac:dyDescent="0.2">
      <c r="A235" s="538" t="s">
        <v>4688</v>
      </c>
      <c r="B235" s="537" t="s">
        <v>4689</v>
      </c>
      <c r="C235" s="537" t="str">
        <f t="array" ref="C235">IFERROR(INDEX($B$31:$B$813, MATCH(0, COUNTIF($C$30:C234, $B$31:$B$813&amp;"") + IF($B$31:$B$813="",1,0), 0)), "")</f>
        <v>Ministry of Health (PARSALUD II, Unidad Ejecutora 123) of the Republic of Peru</v>
      </c>
      <c r="D235" s="537" t="s">
        <v>4690</v>
      </c>
    </row>
    <row r="236" spans="1:4" s="11" customFormat="1" x14ac:dyDescent="0.2">
      <c r="A236" s="538" t="s">
        <v>4691</v>
      </c>
      <c r="B236" s="537" t="s">
        <v>524</v>
      </c>
      <c r="C236" s="537" t="str">
        <f t="array" ref="C236">IFERROR(INDEX($B$31:$B$813, MATCH(0, COUNTIF($C$30:C235, $B$31:$B$813&amp;"") + IF($B$31:$B$813="",1,0), 0)), "")</f>
        <v>Socios en Salud sucursal Peru</v>
      </c>
      <c r="D236" s="537" t="s">
        <v>4692</v>
      </c>
    </row>
    <row r="237" spans="1:4" s="11" customFormat="1" x14ac:dyDescent="0.2">
      <c r="A237" s="538" t="s">
        <v>4693</v>
      </c>
      <c r="B237" s="537" t="s">
        <v>524</v>
      </c>
      <c r="C237" s="537" t="str">
        <f t="array" ref="C237">IFERROR(INDEX($B$31:$B$813, MATCH(0, COUNTIF($C$30:C236, $B$31:$B$813&amp;"") + IF($B$31:$B$813="",1,0), 0)), "")</f>
        <v>Department of Health, Republic of the Philippines</v>
      </c>
      <c r="D237" s="537" t="s">
        <v>4692</v>
      </c>
    </row>
    <row r="238" spans="1:4" s="11" customFormat="1" x14ac:dyDescent="0.2">
      <c r="A238" s="538" t="s">
        <v>4694</v>
      </c>
      <c r="B238" s="537" t="s">
        <v>524</v>
      </c>
      <c r="C238" s="537" t="str">
        <f t="array" ref="C238">IFERROR(INDEX($B$31:$B$813, MATCH(0, COUNTIF($C$30:C237, $B$31:$B$813&amp;"") + IF($B$31:$B$813="",1,0), 0)), "")</f>
        <v>Alter Vida - Centro de Estudios y Formación para el Ecodesarrollo</v>
      </c>
      <c r="D238" s="537" t="s">
        <v>4695</v>
      </c>
    </row>
    <row r="239" spans="1:4" s="11" customFormat="1" x14ac:dyDescent="0.2">
      <c r="A239" s="538" t="s">
        <v>4696</v>
      </c>
      <c r="B239" s="537" t="s">
        <v>524</v>
      </c>
      <c r="C239" s="537" t="str">
        <f t="array" ref="C239">IFERROR(INDEX($B$31:$B$813, MATCH(0, COUNTIF($C$30:C238, $B$31:$B$813&amp;"") + IF($B$31:$B$813="",1,0), 0)), "")</f>
        <v>Open Health Institute</v>
      </c>
      <c r="D239" s="537" t="s">
        <v>4695</v>
      </c>
    </row>
    <row r="240" spans="1:4" s="11" customFormat="1" x14ac:dyDescent="0.2">
      <c r="A240" s="538" t="s">
        <v>4697</v>
      </c>
      <c r="B240" s="537" t="s">
        <v>524</v>
      </c>
      <c r="C240" s="537" t="str">
        <f t="array" ref="C240">IFERROR(INDEX($B$31:$B$813, MATCH(0, COUNTIF($C$30:C239, $B$31:$B$813&amp;"") + IF($B$31:$B$813="",1,0), 0)), "")</f>
        <v>Ministry of Health and Sanitation of Sierra Leone</v>
      </c>
      <c r="D240" s="537" t="s">
        <v>4695</v>
      </c>
    </row>
    <row r="241" spans="1:4" s="11" customFormat="1" x14ac:dyDescent="0.2">
      <c r="A241" s="538" t="s">
        <v>4698</v>
      </c>
      <c r="B241" s="537" t="s">
        <v>524</v>
      </c>
      <c r="C241" s="537" t="str">
        <f t="array" ref="C241">IFERROR(INDEX($B$31:$B$813, MATCH(0, COUNTIF($C$30:C240, $B$31:$B$813&amp;"") + IF($B$31:$B$813="",1,0), 0)), "")</f>
        <v>Ministry of Health, Prevention and Public Hygiene of the Republic of Senegal - AIDS Division</v>
      </c>
      <c r="D241" s="537" t="s">
        <v>4695</v>
      </c>
    </row>
    <row r="242" spans="1:4" s="11" customFormat="1" x14ac:dyDescent="0.2">
      <c r="A242" s="538" t="s">
        <v>4699</v>
      </c>
      <c r="B242" s="537" t="s">
        <v>524</v>
      </c>
      <c r="C242" s="537" t="str">
        <f t="array" ref="C242">IFERROR(INDEX($B$31:$B$813, MATCH(0, COUNTIF($C$30:C241, $B$31:$B$813&amp;"") + IF($B$31:$B$813="",1,0), 0)), "")</f>
        <v>Republican Center of Tuberculosis Control - Tajikistan</v>
      </c>
      <c r="D242" s="537" t="s">
        <v>4695</v>
      </c>
    </row>
    <row r="243" spans="1:4" s="11" customFormat="1" x14ac:dyDescent="0.2">
      <c r="A243" s="538" t="s">
        <v>4700</v>
      </c>
      <c r="B243" s="537" t="s">
        <v>524</v>
      </c>
      <c r="C243" s="537" t="str">
        <f t="array" ref="C243">IFERROR(INDEX($B$31:$B$813, MATCH(0, COUNTIF($C$30:C242, $B$31:$B$813&amp;"") + IF($B$31:$B$813="",1,0), 0)), "")</f>
        <v>Basic Health Care Directorate</v>
      </c>
      <c r="D243" s="537" t="s">
        <v>4695</v>
      </c>
    </row>
    <row r="244" spans="1:4" s="11" customFormat="1" x14ac:dyDescent="0.2">
      <c r="A244" s="538" t="s">
        <v>4701</v>
      </c>
      <c r="B244" s="537" t="s">
        <v>4299</v>
      </c>
      <c r="C244" s="537" t="str">
        <f t="array" ref="C244">IFERROR(INDEX($B$31:$B$813, MATCH(0, COUNTIF($C$30:C243, $B$31:$B$813&amp;"") + IF($B$31:$B$813="",1,0), 0)), "")</f>
        <v>Société Tunisienne des Maladies Respiratoires et d’Allergologie</v>
      </c>
      <c r="D244" s="537" t="s">
        <v>4702</v>
      </c>
    </row>
    <row r="245" spans="1:4" s="11" customFormat="1" x14ac:dyDescent="0.2">
      <c r="A245" s="538" t="s">
        <v>4703</v>
      </c>
      <c r="B245" s="537" t="s">
        <v>4704</v>
      </c>
      <c r="C245" s="537" t="str">
        <f t="array" ref="C245">IFERROR(INDEX($B$31:$B$813, MATCH(0, COUNTIF($C$30:C244, $B$31:$B$813&amp;"") + IF($B$31:$B$813="",1,0), 0)), "")</f>
        <v>Office National de la Famille et de la Population de la République de Tunisie</v>
      </c>
      <c r="D245" s="537" t="s">
        <v>4705</v>
      </c>
    </row>
    <row r="246" spans="1:4" s="11" customFormat="1" x14ac:dyDescent="0.2">
      <c r="A246" s="538" t="s">
        <v>4706</v>
      </c>
      <c r="B246" s="537" t="s">
        <v>4704</v>
      </c>
      <c r="C246" s="537" t="str">
        <f t="array" ref="C246">IFERROR(INDEX($B$31:$B$813, MATCH(0, COUNTIF($C$30:C245, $B$31:$B$813&amp;"") + IF($B$31:$B$813="",1,0), 0)), "")</f>
        <v>Viet Nam Authority of HIV/AIDS Control</v>
      </c>
      <c r="D246" s="537" t="s">
        <v>4705</v>
      </c>
    </row>
    <row r="247" spans="1:4" s="11" customFormat="1" x14ac:dyDescent="0.2">
      <c r="A247" s="538" t="s">
        <v>4707</v>
      </c>
      <c r="B247" s="537" t="s">
        <v>4299</v>
      </c>
      <c r="C247" s="537" t="str">
        <f t="array" ref="C247">IFERROR(INDEX($B$31:$B$813, MATCH(0, COUNTIF($C$30:C246, $B$31:$B$813&amp;"") + IF($B$31:$B$813="",1,0), 0)), "")</f>
        <v>Department of Planning and Finance, Ministry of Health, Socialist Republic of Vietnam</v>
      </c>
      <c r="D247" s="537" t="s">
        <v>4708</v>
      </c>
    </row>
    <row r="248" spans="1:4" s="11" customFormat="1" x14ac:dyDescent="0.2">
      <c r="A248" s="538" t="s">
        <v>4709</v>
      </c>
      <c r="B248" s="537" t="s">
        <v>4710</v>
      </c>
      <c r="C248" s="537" t="str">
        <f t="array" ref="C248">IFERROR(INDEX($B$31:$B$813, MATCH(0, COUNTIF($C$30:C247, $B$31:$B$813&amp;"") + IF($B$31:$B$813="",1,0), 0)), "")</f>
        <v>Viet Nam Union of Science and Technology Associations</v>
      </c>
      <c r="D248" s="537" t="s">
        <v>4711</v>
      </c>
    </row>
    <row r="249" spans="1:4" s="11" customFormat="1" x14ac:dyDescent="0.2">
      <c r="A249" s="538" t="s">
        <v>4712</v>
      </c>
      <c r="B249" s="537" t="s">
        <v>4710</v>
      </c>
      <c r="C249" s="537" t="str">
        <f t="array" ref="C249">IFERROR(INDEX($B$31:$B$813, MATCH(0, COUNTIF($C$30:C248, $B$31:$B$813&amp;"") + IF($B$31:$B$813="",1,0), 0)), "")</f>
        <v>National Institute of Malariology, Parasitology and Entomology of the Ministry of Health of the Socialist Republic of Viet Nam</v>
      </c>
      <c r="D249" s="537" t="s">
        <v>4711</v>
      </c>
    </row>
    <row r="250" spans="1:4" s="11" customFormat="1" x14ac:dyDescent="0.2">
      <c r="A250" s="538" t="s">
        <v>4713</v>
      </c>
      <c r="B250" s="537" t="s">
        <v>4710</v>
      </c>
      <c r="C250" s="537" t="str">
        <f t="array" ref="C250">IFERROR(INDEX($B$31:$B$813, MATCH(0, COUNTIF($C$30:C249, $B$31:$B$813&amp;"") + IF($B$31:$B$813="",1,0), 0)), "")</f>
        <v>Ministry of Health/National Lung Hospital of the Socialist Republic of Viet Nam</v>
      </c>
      <c r="D250" s="537" t="s">
        <v>4711</v>
      </c>
    </row>
    <row r="251" spans="1:4" s="11" customFormat="1" x14ac:dyDescent="0.2">
      <c r="A251" s="538" t="s">
        <v>4714</v>
      </c>
      <c r="B251" s="537" t="s">
        <v>4710</v>
      </c>
      <c r="C251" s="537" t="str">
        <f t="array" ref="C251">IFERROR(INDEX($B$31:$B$813, MATCH(0, COUNTIF($C$30:C250, $B$31:$B$813&amp;"") + IF($B$31:$B$813="",1,0), 0)), "")</f>
        <v>National Malaria Control Programme of the Ministry of Health and Population of the Republic of Yemen</v>
      </c>
      <c r="D251" s="537" t="s">
        <v>4711</v>
      </c>
    </row>
    <row r="252" spans="1:4" s="11" customFormat="1" x14ac:dyDescent="0.2">
      <c r="A252" s="538" t="s">
        <v>4715</v>
      </c>
      <c r="B252" s="537" t="s">
        <v>4716</v>
      </c>
      <c r="C252" s="537" t="str">
        <f t="array" ref="C252">IFERROR(INDEX($B$31:$B$813, MATCH(0, COUNTIF($C$30:C251, $B$31:$B$813&amp;"") + IF($B$31:$B$813="",1,0), 0)), "")</f>
        <v>The National Tuberculosis Control Program</v>
      </c>
      <c r="D252" s="537" t="s">
        <v>4717</v>
      </c>
    </row>
    <row r="253" spans="1:4" s="11" customFormat="1" x14ac:dyDescent="0.2">
      <c r="A253" s="538" t="s">
        <v>4718</v>
      </c>
      <c r="B253" s="537" t="s">
        <v>524</v>
      </c>
      <c r="C253" s="537" t="str">
        <f t="array" ref="C253">IFERROR(INDEX($B$31:$B$813, MATCH(0, COUNTIF($C$30:C252, $B$31:$B$813&amp;"") + IF($B$31:$B$813="",1,0), 0)), "")</f>
        <v>National AIDS Program</v>
      </c>
      <c r="D253" s="537" t="s">
        <v>4719</v>
      </c>
    </row>
    <row r="254" spans="1:4" s="11" customFormat="1" x14ac:dyDescent="0.2">
      <c r="A254" s="538" t="s">
        <v>4720</v>
      </c>
      <c r="B254" s="537" t="s">
        <v>524</v>
      </c>
      <c r="C254" s="537" t="str">
        <f t="array" ref="C254">IFERROR(INDEX($B$31:$B$813, MATCH(0, COUNTIF($C$30:C253, $B$31:$B$813&amp;"") + IF($B$31:$B$813="",1,0), 0)), "")</f>
        <v>AIDS Foundation South Africa</v>
      </c>
      <c r="D254" s="537" t="s">
        <v>4719</v>
      </c>
    </row>
    <row r="255" spans="1:4" s="11" customFormat="1" x14ac:dyDescent="0.2">
      <c r="A255" s="538" t="s">
        <v>4721</v>
      </c>
      <c r="B255" s="537" t="s">
        <v>524</v>
      </c>
      <c r="C255" s="537" t="str">
        <f t="array" ref="C255">IFERROR(INDEX($B$31:$B$813, MATCH(0, COUNTIF($C$30:C254, $B$31:$B$813&amp;"") + IF($B$31:$B$813="",1,0), 0)), "")</f>
        <v>Kheth'Impilo AIDS Free Living</v>
      </c>
      <c r="D255" s="537" t="s">
        <v>4719</v>
      </c>
    </row>
    <row r="256" spans="1:4" s="11" customFormat="1" x14ac:dyDescent="0.2">
      <c r="A256" s="538" t="s">
        <v>4722</v>
      </c>
      <c r="B256" s="537" t="s">
        <v>524</v>
      </c>
      <c r="C256" s="537" t="str">
        <f t="array" ref="C256">IFERROR(INDEX($B$31:$B$813, MATCH(0, COUNTIF($C$30:C255, $B$31:$B$813&amp;"") + IF($B$31:$B$813="",1,0), 0)), "")</f>
        <v>KwaZulu Natal Provincial Treasury</v>
      </c>
      <c r="D256" s="537" t="s">
        <v>4719</v>
      </c>
    </row>
    <row r="257" spans="1:4" s="11" customFormat="1" x14ac:dyDescent="0.2">
      <c r="A257" s="538" t="s">
        <v>4723</v>
      </c>
      <c r="B257" s="537" t="s">
        <v>524</v>
      </c>
      <c r="C257" s="537" t="str">
        <f t="array" ref="C257">IFERROR(INDEX($B$31:$B$813, MATCH(0, COUNTIF($C$30:C256, $B$31:$B$813&amp;"") + IF($B$31:$B$813="",1,0), 0)), "")</f>
        <v/>
      </c>
      <c r="D257" s="537" t="s">
        <v>4719</v>
      </c>
    </row>
    <row r="258" spans="1:4" s="11" customFormat="1" x14ac:dyDescent="0.2">
      <c r="A258" s="538" t="s">
        <v>4724</v>
      </c>
      <c r="B258" s="537" t="s">
        <v>524</v>
      </c>
      <c r="C258" s="537" t="str">
        <f t="array" ref="C258">IFERROR(INDEX($B$31:$B$813, MATCH(0, COUNTIF($C$30:C257, $B$31:$B$813&amp;"") + IF($B$31:$B$813="",1,0), 0)), "")</f>
        <v/>
      </c>
      <c r="D258" s="537" t="s">
        <v>4719</v>
      </c>
    </row>
    <row r="259" spans="1:4" s="11" customFormat="1" x14ac:dyDescent="0.2">
      <c r="A259" s="538" t="s">
        <v>4725</v>
      </c>
      <c r="B259" s="537" t="s">
        <v>524</v>
      </c>
      <c r="C259" s="537" t="str">
        <f t="array" ref="C259">IFERROR(INDEX($B$31:$B$813, MATCH(0, COUNTIF($C$30:C258, $B$31:$B$813&amp;"") + IF($B$31:$B$813="",1,0), 0)), "")</f>
        <v/>
      </c>
      <c r="D259" s="537" t="s">
        <v>4726</v>
      </c>
    </row>
    <row r="260" spans="1:4" s="11" customFormat="1" x14ac:dyDescent="0.2">
      <c r="A260" s="538" t="s">
        <v>4727</v>
      </c>
      <c r="B260" s="537" t="s">
        <v>524</v>
      </c>
      <c r="C260" s="537" t="str">
        <f t="array" ref="C260">IFERROR(INDEX($B$31:$B$813, MATCH(0, COUNTIF($C$30:C259, $B$31:$B$813&amp;"") + IF($B$31:$B$813="",1,0), 0)), "")</f>
        <v/>
      </c>
      <c r="D260" s="537" t="s">
        <v>4726</v>
      </c>
    </row>
    <row r="261" spans="1:4" s="11" customFormat="1" x14ac:dyDescent="0.2">
      <c r="A261" s="538" t="s">
        <v>4728</v>
      </c>
      <c r="B261" s="537" t="s">
        <v>524</v>
      </c>
      <c r="C261" s="537" t="str">
        <f t="array" ref="C261">IFERROR(INDEX($B$31:$B$813, MATCH(0, COUNTIF($C$30:C260, $B$31:$B$813&amp;"") + IF($B$31:$B$813="",1,0), 0)), "")</f>
        <v/>
      </c>
      <c r="D261" s="537" t="s">
        <v>4729</v>
      </c>
    </row>
    <row r="262" spans="1:4" s="11" customFormat="1" x14ac:dyDescent="0.2">
      <c r="A262" s="538" t="s">
        <v>4730</v>
      </c>
      <c r="B262" s="537" t="s">
        <v>524</v>
      </c>
      <c r="C262" s="537" t="str">
        <f t="array" ref="C262">IFERROR(INDEX($B$31:$B$813, MATCH(0, COUNTIF($C$30:C261, $B$31:$B$813&amp;"") + IF($B$31:$B$813="",1,0), 0)), "")</f>
        <v/>
      </c>
      <c r="D262" s="537" t="s">
        <v>4731</v>
      </c>
    </row>
    <row r="263" spans="1:4" s="11" customFormat="1" x14ac:dyDescent="0.2">
      <c r="A263" s="538" t="s">
        <v>4732</v>
      </c>
      <c r="B263" s="537" t="s">
        <v>524</v>
      </c>
      <c r="C263" s="537" t="str">
        <f t="array" ref="C263">IFERROR(INDEX($B$31:$B$813, MATCH(0, COUNTIF($C$30:C262, $B$31:$B$813&amp;"") + IF($B$31:$B$813="",1,0), 0)), "")</f>
        <v/>
      </c>
      <c r="D263" s="537" t="s">
        <v>4733</v>
      </c>
    </row>
    <row r="264" spans="1:4" s="11" customFormat="1" x14ac:dyDescent="0.2">
      <c r="A264" s="538" t="s">
        <v>4734</v>
      </c>
      <c r="B264" s="537" t="s">
        <v>524</v>
      </c>
      <c r="C264" s="537" t="str">
        <f t="array" ref="C264">IFERROR(INDEX($B$31:$B$813, MATCH(0, COUNTIF($C$30:C263, $B$31:$B$813&amp;"") + IF($B$31:$B$813="",1,0), 0)), "")</f>
        <v/>
      </c>
      <c r="D264" s="537" t="s">
        <v>4735</v>
      </c>
    </row>
    <row r="265" spans="1:4" s="11" customFormat="1" x14ac:dyDescent="0.2">
      <c r="A265" s="538" t="s">
        <v>4736</v>
      </c>
      <c r="B265" s="537" t="s">
        <v>524</v>
      </c>
      <c r="C265" s="537" t="str">
        <f t="array" ref="C265">IFERROR(INDEX($B$31:$B$813, MATCH(0, COUNTIF($C$30:C264, $B$31:$B$813&amp;"") + IF($B$31:$B$813="",1,0), 0)), "")</f>
        <v/>
      </c>
      <c r="D265" s="537" t="s">
        <v>4735</v>
      </c>
    </row>
    <row r="266" spans="1:4" s="11" customFormat="1" x14ac:dyDescent="0.2">
      <c r="A266" s="538" t="s">
        <v>4737</v>
      </c>
      <c r="B266" s="537" t="s">
        <v>524</v>
      </c>
      <c r="C266" s="537" t="str">
        <f t="array" ref="C266">IFERROR(INDEX($B$31:$B$813, MATCH(0, COUNTIF($C$30:C265, $B$31:$B$813&amp;"") + IF($B$31:$B$813="",1,0), 0)), "")</f>
        <v/>
      </c>
      <c r="D266" s="537" t="s">
        <v>4735</v>
      </c>
    </row>
    <row r="267" spans="1:4" s="11" customFormat="1" x14ac:dyDescent="0.2">
      <c r="A267" s="538" t="s">
        <v>4738</v>
      </c>
      <c r="B267" s="537" t="s">
        <v>524</v>
      </c>
      <c r="C267" s="537" t="str">
        <f t="array" ref="C267">IFERROR(INDEX($B$31:$B$813, MATCH(0, COUNTIF($C$30:C266, $B$31:$B$813&amp;"") + IF($B$31:$B$813="",1,0), 0)), "")</f>
        <v/>
      </c>
      <c r="D267" s="537" t="s">
        <v>4739</v>
      </c>
    </row>
    <row r="268" spans="1:4" s="11" customFormat="1" x14ac:dyDescent="0.2">
      <c r="A268" s="538" t="s">
        <v>4740</v>
      </c>
      <c r="B268" s="537" t="s">
        <v>524</v>
      </c>
      <c r="C268" s="537" t="str">
        <f t="array" ref="C268">IFERROR(INDEX($B$31:$B$813, MATCH(0, COUNTIF($C$30:C267, $B$31:$B$813&amp;"") + IF($B$31:$B$813="",1,0), 0)), "")</f>
        <v/>
      </c>
      <c r="D268" s="537" t="s">
        <v>4739</v>
      </c>
    </row>
    <row r="269" spans="1:4" s="11" customFormat="1" x14ac:dyDescent="0.2">
      <c r="A269" s="538" t="s">
        <v>4741</v>
      </c>
      <c r="B269" s="537" t="s">
        <v>524</v>
      </c>
      <c r="C269" s="537" t="str">
        <f t="array" ref="C269">IFERROR(INDEX($B$31:$B$813, MATCH(0, COUNTIF($C$30:C268, $B$31:$B$813&amp;"") + IF($B$31:$B$813="",1,0), 0)), "")</f>
        <v/>
      </c>
      <c r="D269" s="537" t="s">
        <v>4739</v>
      </c>
    </row>
    <row r="270" spans="1:4" s="11" customFormat="1" x14ac:dyDescent="0.2">
      <c r="A270" s="538" t="s">
        <v>4742</v>
      </c>
      <c r="B270" s="537" t="s">
        <v>524</v>
      </c>
      <c r="C270" s="537" t="str">
        <f t="array" ref="C270">IFERROR(INDEX($B$31:$B$813, MATCH(0, COUNTIF($C$30:C269, $B$31:$B$813&amp;"") + IF($B$31:$B$813="",1,0), 0)), "")</f>
        <v/>
      </c>
      <c r="D270" s="537" t="s">
        <v>4739</v>
      </c>
    </row>
    <row r="271" spans="1:4" s="11" customFormat="1" x14ac:dyDescent="0.2">
      <c r="A271" s="538" t="s">
        <v>4743</v>
      </c>
      <c r="B271" s="537" t="s">
        <v>524</v>
      </c>
      <c r="C271" s="537" t="str">
        <f t="array" ref="C271">IFERROR(INDEX($B$31:$B$813, MATCH(0, COUNTIF($C$30:C270, $B$31:$B$813&amp;"") + IF($B$31:$B$813="",1,0), 0)), "")</f>
        <v/>
      </c>
      <c r="D271" s="537" t="s">
        <v>4739</v>
      </c>
    </row>
    <row r="272" spans="1:4" s="11" customFormat="1" x14ac:dyDescent="0.2">
      <c r="A272" s="538" t="s">
        <v>4744</v>
      </c>
      <c r="B272" s="537" t="s">
        <v>4689</v>
      </c>
      <c r="C272" s="537" t="str">
        <f t="array" ref="C272">IFERROR(INDEX($B$31:$B$813, MATCH(0, COUNTIF($C$30:C271, $B$31:$B$813&amp;"") + IF($B$31:$B$813="",1,0), 0)), "")</f>
        <v/>
      </c>
      <c r="D272" s="537" t="s">
        <v>4745</v>
      </c>
    </row>
    <row r="273" spans="1:4" s="11" customFormat="1" x14ac:dyDescent="0.2">
      <c r="A273" s="538" t="s">
        <v>4746</v>
      </c>
      <c r="B273" s="537" t="s">
        <v>524</v>
      </c>
      <c r="C273" s="537" t="str">
        <f t="array" ref="C273">IFERROR(INDEX($B$31:$B$813, MATCH(0, COUNTIF($C$30:C272, $B$31:$B$813&amp;"") + IF($B$31:$B$813="",1,0), 0)), "")</f>
        <v/>
      </c>
      <c r="D273" s="537" t="s">
        <v>4747</v>
      </c>
    </row>
    <row r="274" spans="1:4" s="11" customFormat="1" x14ac:dyDescent="0.2">
      <c r="A274" s="538" t="s">
        <v>4748</v>
      </c>
      <c r="B274" s="537" t="s">
        <v>4749</v>
      </c>
      <c r="C274" s="537" t="str">
        <f t="array" ref="C274">IFERROR(INDEX($B$31:$B$813, MATCH(0, COUNTIF($C$30:C273, $B$31:$B$813&amp;"") + IF($B$31:$B$813="",1,0), 0)), "")</f>
        <v/>
      </c>
      <c r="D274" s="537" t="s">
        <v>4750</v>
      </c>
    </row>
    <row r="275" spans="1:4" s="11" customFormat="1" x14ac:dyDescent="0.2">
      <c r="A275" s="538" t="s">
        <v>4751</v>
      </c>
      <c r="B275" s="537" t="s">
        <v>524</v>
      </c>
      <c r="C275" s="537" t="str">
        <f t="array" ref="C275">IFERROR(INDEX($B$31:$B$813, MATCH(0, COUNTIF($C$30:C274, $B$31:$B$813&amp;"") + IF($B$31:$B$813="",1,0), 0)), "")</f>
        <v/>
      </c>
      <c r="D275" s="537" t="s">
        <v>4729</v>
      </c>
    </row>
    <row r="276" spans="1:4" s="11" customFormat="1" x14ac:dyDescent="0.2">
      <c r="A276" s="538" t="s">
        <v>4752</v>
      </c>
      <c r="B276" s="537" t="s">
        <v>524</v>
      </c>
      <c r="C276" s="537" t="str">
        <f t="array" ref="C276">IFERROR(INDEX($B$31:$B$813, MATCH(0, COUNTIF($C$30:C275, $B$31:$B$813&amp;"") + IF($B$31:$B$813="",1,0), 0)), "")</f>
        <v/>
      </c>
      <c r="D276" s="537" t="s">
        <v>4731</v>
      </c>
    </row>
    <row r="277" spans="1:4" s="11" customFormat="1" x14ac:dyDescent="0.2">
      <c r="A277" s="538" t="s">
        <v>4753</v>
      </c>
      <c r="B277" s="537" t="s">
        <v>4710</v>
      </c>
      <c r="C277" s="537" t="str">
        <f t="array" ref="C277">IFERROR(INDEX($B$31:$B$813, MATCH(0, COUNTIF($C$30:C276, $B$31:$B$813&amp;"") + IF($B$31:$B$813="",1,0), 0)), "")</f>
        <v/>
      </c>
      <c r="D277" s="537" t="s">
        <v>4711</v>
      </c>
    </row>
    <row r="278" spans="1:4" s="11" customFormat="1" x14ac:dyDescent="0.2">
      <c r="A278" s="538" t="s">
        <v>4754</v>
      </c>
      <c r="B278" s="537" t="s">
        <v>4299</v>
      </c>
      <c r="C278" s="537" t="str">
        <f t="array" ref="C278">IFERROR(INDEX($B$31:$B$813, MATCH(0, COUNTIF($C$30:C277, $B$31:$B$813&amp;"") + IF($B$31:$B$813="",1,0), 0)), "")</f>
        <v/>
      </c>
      <c r="D278" s="537" t="s">
        <v>4755</v>
      </c>
    </row>
    <row r="279" spans="1:4" s="11" customFormat="1" x14ac:dyDescent="0.2">
      <c r="A279" s="538" t="s">
        <v>4756</v>
      </c>
      <c r="B279" s="537" t="s">
        <v>4757</v>
      </c>
      <c r="C279" s="537" t="str">
        <f t="array" ref="C279">IFERROR(INDEX($B$31:$B$813, MATCH(0, COUNTIF($C$30:C278, $B$31:$B$813&amp;"") + IF($B$31:$B$813="",1,0), 0)), "")</f>
        <v/>
      </c>
      <c r="D279" s="537" t="s">
        <v>4758</v>
      </c>
    </row>
    <row r="280" spans="1:4" s="11" customFormat="1" x14ac:dyDescent="0.2">
      <c r="A280" s="538" t="s">
        <v>4759</v>
      </c>
      <c r="B280" s="537" t="s">
        <v>4760</v>
      </c>
      <c r="C280" s="537" t="str">
        <f t="array" ref="C280">IFERROR(INDEX($B$31:$B$813, MATCH(0, COUNTIF($C$30:C279, $B$31:$B$813&amp;"") + IF($B$31:$B$813="",1,0), 0)), "")</f>
        <v/>
      </c>
      <c r="D280" s="537" t="s">
        <v>4761</v>
      </c>
    </row>
    <row r="281" spans="1:4" s="11" customFormat="1" x14ac:dyDescent="0.2">
      <c r="A281" s="538" t="s">
        <v>4762</v>
      </c>
      <c r="B281" s="537" t="s">
        <v>4760</v>
      </c>
      <c r="C281" s="537" t="str">
        <f t="array" ref="C281">IFERROR(INDEX($B$31:$B$813, MATCH(0, COUNTIF($C$30:C280, $B$31:$B$813&amp;"") + IF($B$31:$B$813="",1,0), 0)), "")</f>
        <v/>
      </c>
      <c r="D281" s="537" t="s">
        <v>4761</v>
      </c>
    </row>
    <row r="282" spans="1:4" s="11" customFormat="1" x14ac:dyDescent="0.2">
      <c r="A282" s="538" t="s">
        <v>4763</v>
      </c>
      <c r="B282" s="537" t="s">
        <v>4760</v>
      </c>
      <c r="C282" s="537" t="str">
        <f t="array" ref="C282">IFERROR(INDEX($B$31:$B$813, MATCH(0, COUNTIF($C$30:C281, $B$31:$B$813&amp;"") + IF($B$31:$B$813="",1,0), 0)), "")</f>
        <v/>
      </c>
      <c r="D282" s="537" t="s">
        <v>4761</v>
      </c>
    </row>
    <row r="283" spans="1:4" s="11" customFormat="1" x14ac:dyDescent="0.2">
      <c r="A283" s="538" t="s">
        <v>4764</v>
      </c>
      <c r="B283" s="537" t="s">
        <v>4765</v>
      </c>
      <c r="C283" s="537" t="str">
        <f t="array" ref="C283">IFERROR(INDEX($B$31:$B$813, MATCH(0, COUNTIF($C$30:C282, $B$31:$B$813&amp;"") + IF($B$31:$B$813="",1,0), 0)), "")</f>
        <v/>
      </c>
      <c r="D283" s="537" t="s">
        <v>4766</v>
      </c>
    </row>
    <row r="284" spans="1:4" s="11" customFormat="1" x14ac:dyDescent="0.2">
      <c r="A284" s="538" t="s">
        <v>4767</v>
      </c>
      <c r="B284" s="537" t="s">
        <v>4768</v>
      </c>
      <c r="C284" s="537" t="str">
        <f t="array" ref="C284">IFERROR(INDEX($B$31:$B$813, MATCH(0, COUNTIF($C$30:C283, $B$31:$B$813&amp;"") + IF($B$31:$B$813="",1,0), 0)), "")</f>
        <v/>
      </c>
      <c r="D284" s="537" t="s">
        <v>4769</v>
      </c>
    </row>
    <row r="285" spans="1:4" s="11" customFormat="1" x14ac:dyDescent="0.2">
      <c r="A285" s="538" t="s">
        <v>4770</v>
      </c>
      <c r="B285" s="537" t="s">
        <v>4768</v>
      </c>
      <c r="C285" s="537" t="str">
        <f t="array" ref="C285">IFERROR(INDEX($B$31:$B$813, MATCH(0, COUNTIF($C$30:C284, $B$31:$B$813&amp;"") + IF($B$31:$B$813="",1,0), 0)), "")</f>
        <v/>
      </c>
      <c r="D285" s="537" t="s">
        <v>4771</v>
      </c>
    </row>
    <row r="286" spans="1:4" s="11" customFormat="1" x14ac:dyDescent="0.2">
      <c r="A286" s="538" t="s">
        <v>4772</v>
      </c>
      <c r="B286" s="537" t="s">
        <v>4768</v>
      </c>
      <c r="C286" s="537" t="str">
        <f t="array" ref="C286">IFERROR(INDEX($B$31:$B$813, MATCH(0, COUNTIF($C$30:C285, $B$31:$B$813&amp;"") + IF($B$31:$B$813="",1,0), 0)), "")</f>
        <v/>
      </c>
      <c r="D286" s="537" t="s">
        <v>4773</v>
      </c>
    </row>
    <row r="287" spans="1:4" s="11" customFormat="1" x14ac:dyDescent="0.2">
      <c r="A287" s="538" t="s">
        <v>4774</v>
      </c>
      <c r="B287" s="537" t="s">
        <v>4768</v>
      </c>
      <c r="C287" s="537" t="str">
        <f t="array" ref="C287">IFERROR(INDEX($B$31:$B$813, MATCH(0, COUNTIF($C$30:C286, $B$31:$B$813&amp;"") + IF($B$31:$B$813="",1,0), 0)), "")</f>
        <v/>
      </c>
      <c r="D287" s="537" t="s">
        <v>4771</v>
      </c>
    </row>
    <row r="288" spans="1:4" s="11" customFormat="1" x14ac:dyDescent="0.2">
      <c r="A288" s="538" t="s">
        <v>4775</v>
      </c>
      <c r="B288" s="537" t="s">
        <v>4768</v>
      </c>
      <c r="C288" s="537" t="str">
        <f t="array" ref="C288">IFERROR(INDEX($B$31:$B$813, MATCH(0, COUNTIF($C$30:C287, $B$31:$B$813&amp;"") + IF($B$31:$B$813="",1,0), 0)), "")</f>
        <v/>
      </c>
      <c r="D288" s="537" t="s">
        <v>4773</v>
      </c>
    </row>
    <row r="289" spans="1:4" s="11" customFormat="1" x14ac:dyDescent="0.2">
      <c r="A289" s="538" t="s">
        <v>4776</v>
      </c>
      <c r="B289" s="537" t="s">
        <v>4768</v>
      </c>
      <c r="C289" s="537" t="str">
        <f t="array" ref="C289">IFERROR(INDEX($B$31:$B$813, MATCH(0, COUNTIF($C$30:C288, $B$31:$B$813&amp;"") + IF($B$31:$B$813="",1,0), 0)), "")</f>
        <v/>
      </c>
      <c r="D289" s="537" t="s">
        <v>4769</v>
      </c>
    </row>
    <row r="290" spans="1:4" s="11" customFormat="1" x14ac:dyDescent="0.2">
      <c r="A290" s="538" t="s">
        <v>4777</v>
      </c>
      <c r="B290" s="537" t="s">
        <v>4778</v>
      </c>
      <c r="C290" s="537" t="str">
        <f t="array" ref="C290">IFERROR(INDEX($B$31:$B$813, MATCH(0, COUNTIF($C$30:C289, $B$31:$B$813&amp;"") + IF($B$31:$B$813="",1,0), 0)), "")</f>
        <v/>
      </c>
      <c r="D290" s="537" t="s">
        <v>4779</v>
      </c>
    </row>
    <row r="291" spans="1:4" s="11" customFormat="1" x14ac:dyDescent="0.2">
      <c r="A291" s="538" t="s">
        <v>4780</v>
      </c>
      <c r="B291" s="537" t="s">
        <v>4778</v>
      </c>
      <c r="C291" s="537" t="str">
        <f t="array" ref="C291">IFERROR(INDEX($B$31:$B$813, MATCH(0, COUNTIF($C$30:C290, $B$31:$B$813&amp;"") + IF($B$31:$B$813="",1,0), 0)), "")</f>
        <v/>
      </c>
      <c r="D291" s="537" t="s">
        <v>4779</v>
      </c>
    </row>
    <row r="292" spans="1:4" s="11" customFormat="1" x14ac:dyDescent="0.2">
      <c r="A292" s="538" t="s">
        <v>4781</v>
      </c>
      <c r="B292" s="537" t="s">
        <v>4778</v>
      </c>
      <c r="C292" s="537" t="str">
        <f t="array" ref="C292">IFERROR(INDEX($B$31:$B$813, MATCH(0, COUNTIF($C$30:C291, $B$31:$B$813&amp;"") + IF($B$31:$B$813="",1,0), 0)), "")</f>
        <v/>
      </c>
      <c r="D292" s="537" t="s">
        <v>4779</v>
      </c>
    </row>
    <row r="293" spans="1:4" s="11" customFormat="1" x14ac:dyDescent="0.2">
      <c r="A293" s="538" t="s">
        <v>4782</v>
      </c>
      <c r="B293" s="537" t="s">
        <v>4783</v>
      </c>
      <c r="C293" s="537" t="str">
        <f t="array" ref="C293">IFERROR(INDEX($B$31:$B$813, MATCH(0, COUNTIF($C$30:C292, $B$31:$B$813&amp;"") + IF($B$31:$B$813="",1,0), 0)), "")</f>
        <v/>
      </c>
      <c r="D293" s="537" t="s">
        <v>4784</v>
      </c>
    </row>
    <row r="294" spans="1:4" s="11" customFormat="1" x14ac:dyDescent="0.2">
      <c r="A294" s="538" t="s">
        <v>4785</v>
      </c>
      <c r="B294" s="537" t="s">
        <v>4786</v>
      </c>
      <c r="C294" s="537" t="str">
        <f t="array" ref="C294">IFERROR(INDEX($B$31:$B$813, MATCH(0, COUNTIF($C$30:C293, $B$31:$B$813&amp;"") + IF($B$31:$B$813="",1,0), 0)), "")</f>
        <v/>
      </c>
      <c r="D294" s="537" t="s">
        <v>4787</v>
      </c>
    </row>
    <row r="295" spans="1:4" s="11" customFormat="1" x14ac:dyDescent="0.2">
      <c r="A295" s="538" t="s">
        <v>4788</v>
      </c>
      <c r="B295" s="537" t="s">
        <v>4786</v>
      </c>
      <c r="C295" s="537" t="str">
        <f t="array" ref="C295">IFERROR(INDEX($B$31:$B$813, MATCH(0, COUNTIF($C$30:C294, $B$31:$B$813&amp;"") + IF($B$31:$B$813="",1,0), 0)), "")</f>
        <v/>
      </c>
      <c r="D295" s="537" t="s">
        <v>4787</v>
      </c>
    </row>
    <row r="296" spans="1:4" s="11" customFormat="1" x14ac:dyDescent="0.2">
      <c r="A296" s="538" t="s">
        <v>4789</v>
      </c>
      <c r="B296" s="537" t="s">
        <v>4786</v>
      </c>
      <c r="C296" s="537" t="str">
        <f t="array" ref="C296">IFERROR(INDEX($B$31:$B$813, MATCH(0, COUNTIF($C$30:C295, $B$31:$B$813&amp;"") + IF($B$31:$B$813="",1,0), 0)), "")</f>
        <v/>
      </c>
      <c r="D296" s="537" t="s">
        <v>4787</v>
      </c>
    </row>
    <row r="297" spans="1:4" s="11" customFormat="1" x14ac:dyDescent="0.2">
      <c r="A297" s="538" t="s">
        <v>4790</v>
      </c>
      <c r="B297" s="537" t="s">
        <v>4783</v>
      </c>
      <c r="C297" s="537" t="str">
        <f t="array" ref="C297">IFERROR(INDEX($B$31:$B$813, MATCH(0, COUNTIF($C$30:C296, $B$31:$B$813&amp;"") + IF($B$31:$B$813="",1,0), 0)), "")</f>
        <v/>
      </c>
      <c r="D297" s="537" t="s">
        <v>4784</v>
      </c>
    </row>
    <row r="298" spans="1:4" s="11" customFormat="1" x14ac:dyDescent="0.2">
      <c r="A298" s="538" t="s">
        <v>4791</v>
      </c>
      <c r="B298" s="537" t="s">
        <v>4645</v>
      </c>
      <c r="C298" s="537" t="str">
        <f t="array" ref="C298">IFERROR(INDEX($B$31:$B$813, MATCH(0, COUNTIF($C$30:C297, $B$31:$B$813&amp;"") + IF($B$31:$B$813="",1,0), 0)), "")</f>
        <v/>
      </c>
      <c r="D298" s="537" t="s">
        <v>4646</v>
      </c>
    </row>
    <row r="299" spans="1:4" s="11" customFormat="1" x14ac:dyDescent="0.2">
      <c r="A299" s="538" t="s">
        <v>4792</v>
      </c>
      <c r="B299" s="537" t="s">
        <v>4645</v>
      </c>
      <c r="C299" s="537" t="str">
        <f t="array" ref="C299">IFERROR(INDEX($B$31:$B$813, MATCH(0, COUNTIF($C$30:C298, $B$31:$B$813&amp;"") + IF($B$31:$B$813="",1,0), 0)), "")</f>
        <v/>
      </c>
      <c r="D299" s="537" t="s">
        <v>4646</v>
      </c>
    </row>
    <row r="300" spans="1:4" s="11" customFormat="1" x14ac:dyDescent="0.2">
      <c r="A300" s="538" t="s">
        <v>4793</v>
      </c>
      <c r="B300" s="537" t="s">
        <v>4645</v>
      </c>
      <c r="C300" s="537" t="str">
        <f t="array" ref="C300">IFERROR(INDEX($B$31:$B$813, MATCH(0, COUNTIF($C$30:C299, $B$31:$B$813&amp;"") + IF($B$31:$B$813="",1,0), 0)), "")</f>
        <v/>
      </c>
      <c r="D300" s="537" t="s">
        <v>4646</v>
      </c>
    </row>
    <row r="301" spans="1:4" s="11" customFormat="1" x14ac:dyDescent="0.2">
      <c r="A301" s="538" t="s">
        <v>4794</v>
      </c>
      <c r="B301" s="537" t="s">
        <v>4302</v>
      </c>
      <c r="C301" s="537" t="str">
        <f t="array" ref="C301">IFERROR(INDEX($B$31:$B$813, MATCH(0, COUNTIF($C$30:C300, $B$31:$B$813&amp;"") + IF($B$31:$B$813="",1,0), 0)), "")</f>
        <v/>
      </c>
      <c r="D301" s="537" t="s">
        <v>4303</v>
      </c>
    </row>
    <row r="302" spans="1:4" s="11" customFormat="1" x14ac:dyDescent="0.2">
      <c r="A302" s="538" t="s">
        <v>3328</v>
      </c>
      <c r="B302" s="537" t="s">
        <v>3317</v>
      </c>
      <c r="C302" s="537" t="str">
        <f t="array" ref="C302">IFERROR(INDEX($B$31:$B$813, MATCH(0, COUNTIF($C$30:C301, $B$31:$B$813&amp;"") + IF($B$31:$B$813="",1,0), 0)), "")</f>
        <v/>
      </c>
      <c r="D302" s="537" t="s">
        <v>3318</v>
      </c>
    </row>
    <row r="303" spans="1:4" s="11" customFormat="1" x14ac:dyDescent="0.2">
      <c r="A303" s="538" t="s">
        <v>4795</v>
      </c>
      <c r="B303" s="537" t="s">
        <v>4796</v>
      </c>
      <c r="C303" s="537" t="str">
        <f t="array" ref="C303">IFERROR(INDEX($B$31:$B$813, MATCH(0, COUNTIF($C$30:C302, $B$31:$B$813&amp;"") + IF($B$31:$B$813="",1,0), 0)), "")</f>
        <v/>
      </c>
      <c r="D303" s="537" t="s">
        <v>4797</v>
      </c>
    </row>
    <row r="304" spans="1:4" s="11" customFormat="1" x14ac:dyDescent="0.2">
      <c r="A304" s="538" t="s">
        <v>4798</v>
      </c>
      <c r="B304" s="537" t="s">
        <v>4799</v>
      </c>
      <c r="C304" s="537" t="str">
        <f t="array" ref="C304">IFERROR(INDEX($B$31:$B$813, MATCH(0, COUNTIF($C$30:C303, $B$31:$B$813&amp;"") + IF($B$31:$B$813="",1,0), 0)), "")</f>
        <v/>
      </c>
      <c r="D304" s="537" t="s">
        <v>4800</v>
      </c>
    </row>
    <row r="305" spans="1:4" s="11" customFormat="1" x14ac:dyDescent="0.2">
      <c r="A305" s="538" t="s">
        <v>4801</v>
      </c>
      <c r="B305" s="537" t="s">
        <v>4802</v>
      </c>
      <c r="C305" s="537" t="str">
        <f t="array" ref="C305">IFERROR(INDEX($B$31:$B$813, MATCH(0, COUNTIF($C$30:C304, $B$31:$B$813&amp;"") + IF($B$31:$B$813="",1,0), 0)), "")</f>
        <v/>
      </c>
      <c r="D305" s="537" t="s">
        <v>4803</v>
      </c>
    </row>
    <row r="306" spans="1:4" s="11" customFormat="1" x14ac:dyDescent="0.2">
      <c r="A306" s="538" t="s">
        <v>4804</v>
      </c>
      <c r="B306" s="537" t="s">
        <v>4796</v>
      </c>
      <c r="C306" s="537" t="str">
        <f t="array" ref="C306">IFERROR(INDEX($B$31:$B$813, MATCH(0, COUNTIF($C$30:C305, $B$31:$B$813&amp;"") + IF($B$31:$B$813="",1,0), 0)), "")</f>
        <v/>
      </c>
      <c r="D306" s="537" t="s">
        <v>4797</v>
      </c>
    </row>
    <row r="307" spans="1:4" s="11" customFormat="1" x14ac:dyDescent="0.2">
      <c r="A307" s="538" t="s">
        <v>4805</v>
      </c>
      <c r="B307" s="537" t="s">
        <v>4299</v>
      </c>
      <c r="C307" s="537" t="str">
        <f t="array" ref="C307">IFERROR(INDEX($B$31:$B$813, MATCH(0, COUNTIF($C$30:C306, $B$31:$B$813&amp;"") + IF($B$31:$B$813="",1,0), 0)), "")</f>
        <v/>
      </c>
      <c r="D307" s="537" t="s">
        <v>4806</v>
      </c>
    </row>
    <row r="308" spans="1:4" s="11" customFormat="1" x14ac:dyDescent="0.2">
      <c r="A308" s="538" t="s">
        <v>4807</v>
      </c>
      <c r="B308" s="537" t="s">
        <v>4808</v>
      </c>
      <c r="C308" s="537" t="str">
        <f t="array" ref="C308">IFERROR(INDEX($B$31:$B$813, MATCH(0, COUNTIF($C$30:C307, $B$31:$B$813&amp;"") + IF($B$31:$B$813="",1,0), 0)), "")</f>
        <v/>
      </c>
      <c r="D308" s="537" t="s">
        <v>4809</v>
      </c>
    </row>
    <row r="309" spans="1:4" s="11" customFormat="1" x14ac:dyDescent="0.2">
      <c r="A309" s="538" t="s">
        <v>4810</v>
      </c>
      <c r="B309" s="537" t="s">
        <v>4648</v>
      </c>
      <c r="C309" s="537" t="str">
        <f t="array" ref="C309">IFERROR(INDEX($B$31:$B$813, MATCH(0, COUNTIF($C$30:C308, $B$31:$B$813&amp;"") + IF($B$31:$B$813="",1,0), 0)), "")</f>
        <v/>
      </c>
      <c r="D309" s="537" t="s">
        <v>4670</v>
      </c>
    </row>
    <row r="310" spans="1:4" s="11" customFormat="1" x14ac:dyDescent="0.2">
      <c r="A310" s="538" t="s">
        <v>4811</v>
      </c>
      <c r="B310" s="537" t="s">
        <v>524</v>
      </c>
      <c r="C310" s="537" t="str">
        <f t="array" ref="C310">IFERROR(INDEX($B$31:$B$813, MATCH(0, COUNTIF($C$30:C309, $B$31:$B$813&amp;"") + IF($B$31:$B$813="",1,0), 0)), "")</f>
        <v/>
      </c>
      <c r="D310" s="537" t="s">
        <v>4739</v>
      </c>
    </row>
    <row r="311" spans="1:4" s="11" customFormat="1" x14ac:dyDescent="0.2">
      <c r="A311" s="538" t="s">
        <v>4812</v>
      </c>
      <c r="B311" s="537" t="s">
        <v>4802</v>
      </c>
      <c r="C311" s="537" t="str">
        <f t="array" ref="C311">IFERROR(INDEX($B$31:$B$813, MATCH(0, COUNTIF($C$30:C310, $B$31:$B$813&amp;"") + IF($B$31:$B$813="",1,0), 0)), "")</f>
        <v/>
      </c>
      <c r="D311" s="537" t="s">
        <v>4803</v>
      </c>
    </row>
    <row r="312" spans="1:4" s="11" customFormat="1" x14ac:dyDescent="0.2">
      <c r="A312" s="538" t="s">
        <v>4813</v>
      </c>
      <c r="B312" s="537" t="s">
        <v>4814</v>
      </c>
      <c r="C312" s="537" t="str">
        <f t="array" ref="C312">IFERROR(INDEX($B$31:$B$813, MATCH(0, COUNTIF($C$30:C311, $B$31:$B$813&amp;"") + IF($B$31:$B$813="",1,0), 0)), "")</f>
        <v/>
      </c>
      <c r="D312" s="537" t="s">
        <v>4815</v>
      </c>
    </row>
    <row r="313" spans="1:4" s="11" customFormat="1" x14ac:dyDescent="0.2">
      <c r="A313" s="538" t="s">
        <v>4816</v>
      </c>
      <c r="B313" s="537" t="s">
        <v>4817</v>
      </c>
      <c r="C313" s="537" t="str">
        <f t="array" ref="C313">IFERROR(INDEX($B$31:$B$813, MATCH(0, COUNTIF($C$30:C312, $B$31:$B$813&amp;"") + IF($B$31:$B$813="",1,0), 0)), "")</f>
        <v/>
      </c>
      <c r="D313" s="537" t="s">
        <v>4818</v>
      </c>
    </row>
    <row r="314" spans="1:4" s="11" customFormat="1" x14ac:dyDescent="0.2">
      <c r="A314" s="538" t="s">
        <v>4819</v>
      </c>
      <c r="B314" s="537" t="s">
        <v>4820</v>
      </c>
      <c r="C314" s="537" t="str">
        <f t="array" ref="C314">IFERROR(INDEX($B$31:$B$813, MATCH(0, COUNTIF($C$30:C313, $B$31:$B$813&amp;"") + IF($B$31:$B$813="",1,0), 0)), "")</f>
        <v/>
      </c>
      <c r="D314" s="537" t="s">
        <v>4821</v>
      </c>
    </row>
    <row r="315" spans="1:4" s="11" customFormat="1" x14ac:dyDescent="0.2">
      <c r="A315" s="538" t="s">
        <v>4822</v>
      </c>
      <c r="B315" s="537" t="s">
        <v>4823</v>
      </c>
      <c r="C315" s="537" t="str">
        <f t="array" ref="C315">IFERROR(INDEX($B$31:$B$813, MATCH(0, COUNTIF($C$30:C314, $B$31:$B$813&amp;"") + IF($B$31:$B$813="",1,0), 0)), "")</f>
        <v/>
      </c>
      <c r="D315" s="537" t="s">
        <v>4824</v>
      </c>
    </row>
    <row r="316" spans="1:4" s="11" customFormat="1" x14ac:dyDescent="0.2">
      <c r="A316" s="538" t="s">
        <v>4825</v>
      </c>
      <c r="B316" s="537" t="s">
        <v>524</v>
      </c>
      <c r="C316" s="537" t="str">
        <f t="array" ref="C316">IFERROR(INDEX($B$31:$B$813, MATCH(0, COUNTIF($C$30:C315, $B$31:$B$813&amp;"") + IF($B$31:$B$813="",1,0), 0)), "")</f>
        <v/>
      </c>
      <c r="D316" s="537" t="s">
        <v>4729</v>
      </c>
    </row>
    <row r="317" spans="1:4" s="11" customFormat="1" x14ac:dyDescent="0.2">
      <c r="A317" s="538" t="s">
        <v>4826</v>
      </c>
      <c r="B317" s="537" t="s">
        <v>4482</v>
      </c>
      <c r="C317" s="537" t="str">
        <f t="array" ref="C317">IFERROR(INDEX($B$31:$B$813, MATCH(0, COUNTIF($C$30:C316, $B$31:$B$813&amp;"") + IF($B$31:$B$813="",1,0), 0)), "")</f>
        <v/>
      </c>
      <c r="D317" s="537" t="s">
        <v>4483</v>
      </c>
    </row>
    <row r="318" spans="1:4" s="11" customFormat="1" x14ac:dyDescent="0.2">
      <c r="A318" s="538" t="s">
        <v>4827</v>
      </c>
      <c r="B318" s="537" t="s">
        <v>4828</v>
      </c>
      <c r="C318" s="537" t="str">
        <f t="array" ref="C318">IFERROR(INDEX($B$31:$B$813, MATCH(0, COUNTIF($C$30:C317, $B$31:$B$813&amp;"") + IF($B$31:$B$813="",1,0), 0)), "")</f>
        <v/>
      </c>
      <c r="D318" s="537" t="s">
        <v>4829</v>
      </c>
    </row>
    <row r="319" spans="1:4" s="11" customFormat="1" x14ac:dyDescent="0.2">
      <c r="A319" s="538" t="s">
        <v>4830</v>
      </c>
      <c r="B319" s="537" t="s">
        <v>4636</v>
      </c>
      <c r="C319" s="537" t="str">
        <f t="array" ref="C319">IFERROR(INDEX($B$31:$B$813, MATCH(0, COUNTIF($C$30:C318, $B$31:$B$813&amp;"") + IF($B$31:$B$813="",1,0), 0)), "")</f>
        <v/>
      </c>
      <c r="D319" s="537" t="s">
        <v>4637</v>
      </c>
    </row>
    <row r="320" spans="1:4" s="11" customFormat="1" x14ac:dyDescent="0.2">
      <c r="A320" s="538" t="s">
        <v>4831</v>
      </c>
      <c r="B320" s="537" t="s">
        <v>4716</v>
      </c>
      <c r="C320" s="537" t="str">
        <f t="array" ref="C320">IFERROR(INDEX($B$31:$B$813, MATCH(0, COUNTIF($C$30:C319, $B$31:$B$813&amp;"") + IF($B$31:$B$813="",1,0), 0)), "")</f>
        <v/>
      </c>
      <c r="D320" s="537" t="s">
        <v>4717</v>
      </c>
    </row>
    <row r="321" spans="1:4" s="11" customFormat="1" x14ac:dyDescent="0.2">
      <c r="A321" s="538" t="s">
        <v>4832</v>
      </c>
      <c r="B321" s="537" t="s">
        <v>4302</v>
      </c>
      <c r="C321" s="537" t="str">
        <f t="array" ref="C321">IFERROR(INDEX($B$31:$B$813, MATCH(0, COUNTIF($C$30:C320, $B$31:$B$813&amp;"") + IF($B$31:$B$813="",1,0), 0)), "")</f>
        <v/>
      </c>
      <c r="D321" s="537" t="s">
        <v>4303</v>
      </c>
    </row>
    <row r="322" spans="1:4" s="11" customFormat="1" x14ac:dyDescent="0.2">
      <c r="A322" s="538" t="s">
        <v>4833</v>
      </c>
      <c r="B322" s="537" t="s">
        <v>4834</v>
      </c>
      <c r="C322" s="537" t="str">
        <f t="array" ref="C322">IFERROR(INDEX($B$31:$B$813, MATCH(0, COUNTIF($C$30:C321, $B$31:$B$813&amp;"") + IF($B$31:$B$813="",1,0), 0)), "")</f>
        <v/>
      </c>
      <c r="D322" s="537" t="s">
        <v>4835</v>
      </c>
    </row>
    <row r="323" spans="1:4" s="11" customFormat="1" x14ac:dyDescent="0.2">
      <c r="A323" s="538" t="s">
        <v>4836</v>
      </c>
      <c r="B323" s="537" t="s">
        <v>4837</v>
      </c>
      <c r="C323" s="537" t="str">
        <f t="array" ref="C323">IFERROR(INDEX($B$31:$B$813, MATCH(0, COUNTIF($C$30:C322, $B$31:$B$813&amp;"") + IF($B$31:$B$813="",1,0), 0)), "")</f>
        <v/>
      </c>
      <c r="D323" s="537" t="s">
        <v>4838</v>
      </c>
    </row>
    <row r="324" spans="1:4" s="11" customFormat="1" x14ac:dyDescent="0.2">
      <c r="A324" s="538" t="s">
        <v>4839</v>
      </c>
      <c r="B324" s="537" t="s">
        <v>4840</v>
      </c>
      <c r="C324" s="537" t="str">
        <f t="array" ref="C324">IFERROR(INDEX($B$31:$B$813, MATCH(0, COUNTIF($C$30:C323, $B$31:$B$813&amp;"") + IF($B$31:$B$813="",1,0), 0)), "")</f>
        <v/>
      </c>
      <c r="D324" s="537" t="s">
        <v>4841</v>
      </c>
    </row>
    <row r="325" spans="1:4" s="11" customFormat="1" x14ac:dyDescent="0.2">
      <c r="A325" s="538" t="s">
        <v>4842</v>
      </c>
      <c r="B325" s="537" t="s">
        <v>4843</v>
      </c>
      <c r="C325" s="537" t="str">
        <f t="array" ref="C325">IFERROR(INDEX($B$31:$B$813, MATCH(0, COUNTIF($C$30:C324, $B$31:$B$813&amp;"") + IF($B$31:$B$813="",1,0), 0)), "")</f>
        <v/>
      </c>
      <c r="D325" s="537" t="s">
        <v>4844</v>
      </c>
    </row>
    <row r="326" spans="1:4" s="11" customFormat="1" x14ac:dyDescent="0.2">
      <c r="A326" s="538" t="s">
        <v>4845</v>
      </c>
      <c r="B326" s="537" t="s">
        <v>4846</v>
      </c>
      <c r="C326" s="537" t="str">
        <f t="array" ref="C326">IFERROR(INDEX($B$31:$B$813, MATCH(0, COUNTIF($C$30:C325, $B$31:$B$813&amp;"") + IF($B$31:$B$813="",1,0), 0)), "")</f>
        <v/>
      </c>
      <c r="D326" s="537" t="s">
        <v>4847</v>
      </c>
    </row>
    <row r="327" spans="1:4" s="11" customFormat="1" x14ac:dyDescent="0.2">
      <c r="A327" s="538" t="s">
        <v>4848</v>
      </c>
      <c r="B327" s="537" t="s">
        <v>4802</v>
      </c>
      <c r="C327" s="537" t="str">
        <f t="array" ref="C327">IFERROR(INDEX($B$31:$B$813, MATCH(0, COUNTIF($C$30:C326, $B$31:$B$813&amp;"") + IF($B$31:$B$813="",1,0), 0)), "")</f>
        <v/>
      </c>
      <c r="D327" s="537" t="s">
        <v>4803</v>
      </c>
    </row>
    <row r="328" spans="1:4" s="11" customFormat="1" x14ac:dyDescent="0.2">
      <c r="A328" s="538" t="s">
        <v>4849</v>
      </c>
      <c r="B328" s="537" t="s">
        <v>4537</v>
      </c>
      <c r="C328" s="537" t="str">
        <f t="array" ref="C328">IFERROR(INDEX($B$31:$B$813, MATCH(0, COUNTIF($C$30:C327, $B$31:$B$813&amp;"") + IF($B$31:$B$813="",1,0), 0)), "")</f>
        <v/>
      </c>
      <c r="D328" s="537" t="s">
        <v>4538</v>
      </c>
    </row>
    <row r="329" spans="1:4" s="11" customFormat="1" x14ac:dyDescent="0.2">
      <c r="A329" s="538" t="s">
        <v>4850</v>
      </c>
      <c r="B329" s="537" t="s">
        <v>4473</v>
      </c>
      <c r="C329" s="537" t="str">
        <f t="array" ref="C329">IFERROR(INDEX($B$31:$B$813, MATCH(0, COUNTIF($C$30:C328, $B$31:$B$813&amp;"") + IF($B$31:$B$813="",1,0), 0)), "")</f>
        <v/>
      </c>
      <c r="D329" s="537" t="s">
        <v>4474</v>
      </c>
    </row>
    <row r="330" spans="1:4" s="11" customFormat="1" x14ac:dyDescent="0.2">
      <c r="A330" s="538" t="s">
        <v>4851</v>
      </c>
      <c r="B330" s="537" t="s">
        <v>4580</v>
      </c>
      <c r="C330" s="537" t="str">
        <f t="array" ref="C330">IFERROR(INDEX($B$31:$B$813, MATCH(0, COUNTIF($C$30:C329, $B$31:$B$813&amp;"") + IF($B$31:$B$813="",1,0), 0)), "")</f>
        <v/>
      </c>
      <c r="D330" s="537" t="s">
        <v>4581</v>
      </c>
    </row>
    <row r="331" spans="1:4" s="11" customFormat="1" x14ac:dyDescent="0.2">
      <c r="A331" s="538" t="s">
        <v>4852</v>
      </c>
      <c r="B331" s="537" t="s">
        <v>4642</v>
      </c>
      <c r="C331" s="537" t="str">
        <f t="array" ref="C331">IFERROR(INDEX($B$31:$B$813, MATCH(0, COUNTIF($C$30:C330, $B$31:$B$813&amp;"") + IF($B$31:$B$813="",1,0), 0)), "")</f>
        <v/>
      </c>
      <c r="D331" s="537" t="s">
        <v>4643</v>
      </c>
    </row>
    <row r="332" spans="1:4" s="11" customFormat="1" x14ac:dyDescent="0.2">
      <c r="A332" s="538" t="s">
        <v>4853</v>
      </c>
      <c r="B332" s="537" t="s">
        <v>4854</v>
      </c>
      <c r="C332" s="537" t="str">
        <f t="array" ref="C332">IFERROR(INDEX($B$31:$B$813, MATCH(0, COUNTIF($C$30:C331, $B$31:$B$813&amp;"") + IF($B$31:$B$813="",1,0), 0)), "")</f>
        <v/>
      </c>
      <c r="D332" s="537" t="s">
        <v>4855</v>
      </c>
    </row>
    <row r="333" spans="1:4" s="11" customFormat="1" x14ac:dyDescent="0.2">
      <c r="A333" s="538" t="s">
        <v>4856</v>
      </c>
      <c r="B333" s="537" t="s">
        <v>4642</v>
      </c>
      <c r="C333" s="537" t="str">
        <f t="array" ref="C333">IFERROR(INDEX($B$31:$B$813, MATCH(0, COUNTIF($C$30:C332, $B$31:$B$813&amp;"") + IF($B$31:$B$813="",1,0), 0)), "")</f>
        <v/>
      </c>
      <c r="D333" s="537" t="s">
        <v>4643</v>
      </c>
    </row>
    <row r="334" spans="1:4" s="11" customFormat="1" x14ac:dyDescent="0.2">
      <c r="A334" s="538" t="s">
        <v>4857</v>
      </c>
      <c r="B334" s="537" t="s">
        <v>4854</v>
      </c>
      <c r="C334" s="537" t="str">
        <f t="array" ref="C334">IFERROR(INDEX($B$31:$B$813, MATCH(0, COUNTIF($C$30:C333, $B$31:$B$813&amp;"") + IF($B$31:$B$813="",1,0), 0)), "")</f>
        <v/>
      </c>
      <c r="D334" s="537" t="s">
        <v>4855</v>
      </c>
    </row>
    <row r="335" spans="1:4" s="11" customFormat="1" x14ac:dyDescent="0.2">
      <c r="A335" s="538" t="s">
        <v>4858</v>
      </c>
      <c r="B335" s="537" t="s">
        <v>4859</v>
      </c>
      <c r="C335" s="537" t="str">
        <f t="array" ref="C335">IFERROR(INDEX($B$31:$B$813, MATCH(0, COUNTIF($C$30:C334, $B$31:$B$813&amp;"") + IF($B$31:$B$813="",1,0), 0)), "")</f>
        <v/>
      </c>
      <c r="D335" s="537" t="s">
        <v>4860</v>
      </c>
    </row>
    <row r="336" spans="1:4" s="11" customFormat="1" x14ac:dyDescent="0.2">
      <c r="A336" s="538" t="s">
        <v>4861</v>
      </c>
      <c r="B336" s="537" t="s">
        <v>4768</v>
      </c>
      <c r="C336" s="537" t="str">
        <f t="array" ref="C336">IFERROR(INDEX($B$31:$B$813, MATCH(0, COUNTIF($C$30:C335, $B$31:$B$813&amp;"") + IF($B$31:$B$813="",1,0), 0)), "")</f>
        <v/>
      </c>
      <c r="D336" s="537" t="s">
        <v>4771</v>
      </c>
    </row>
    <row r="337" spans="1:4" s="11" customFormat="1" x14ac:dyDescent="0.2">
      <c r="A337" s="538" t="s">
        <v>4862</v>
      </c>
      <c r="B337" s="537" t="s">
        <v>4574</v>
      </c>
      <c r="C337" s="537" t="str">
        <f t="array" ref="C337">IFERROR(INDEX($B$31:$B$813, MATCH(0, COUNTIF($C$30:C336, $B$31:$B$813&amp;"") + IF($B$31:$B$813="",1,0), 0)), "")</f>
        <v/>
      </c>
      <c r="D337" s="537" t="s">
        <v>4575</v>
      </c>
    </row>
    <row r="338" spans="1:4" s="11" customFormat="1" x14ac:dyDescent="0.2">
      <c r="A338" s="538" t="s">
        <v>4863</v>
      </c>
      <c r="B338" s="537" t="s">
        <v>4577</v>
      </c>
      <c r="C338" s="537" t="str">
        <f t="array" ref="C338">IFERROR(INDEX($B$31:$B$813, MATCH(0, COUNTIF($C$30:C337, $B$31:$B$813&amp;"") + IF($B$31:$B$813="",1,0), 0)), "")</f>
        <v/>
      </c>
      <c r="D338" s="537" t="s">
        <v>4578</v>
      </c>
    </row>
    <row r="339" spans="1:4" s="11" customFormat="1" x14ac:dyDescent="0.2">
      <c r="A339" s="538" t="s">
        <v>4864</v>
      </c>
      <c r="B339" s="537" t="s">
        <v>4571</v>
      </c>
      <c r="C339" s="537" t="str">
        <f t="array" ref="C339">IFERROR(INDEX($B$31:$B$813, MATCH(0, COUNTIF($C$30:C338, $B$31:$B$813&amp;"") + IF($B$31:$B$813="",1,0), 0)), "")</f>
        <v/>
      </c>
      <c r="D339" s="537" t="s">
        <v>4572</v>
      </c>
    </row>
    <row r="340" spans="1:4" s="11" customFormat="1" x14ac:dyDescent="0.2">
      <c r="A340" s="538" t="s">
        <v>4865</v>
      </c>
      <c r="B340" s="537" t="s">
        <v>4347</v>
      </c>
      <c r="C340" s="537" t="str">
        <f t="array" ref="C340">IFERROR(INDEX($B$31:$B$813, MATCH(0, COUNTIF($C$30:C339, $B$31:$B$813&amp;"") + IF($B$31:$B$813="",1,0), 0)), "")</f>
        <v/>
      </c>
      <c r="D340" s="537" t="s">
        <v>4348</v>
      </c>
    </row>
    <row r="341" spans="1:4" s="11" customFormat="1" x14ac:dyDescent="0.2">
      <c r="A341" s="538" t="s">
        <v>4866</v>
      </c>
      <c r="B341" s="537" t="s">
        <v>4716</v>
      </c>
      <c r="C341" s="537" t="str">
        <f t="array" ref="C341">IFERROR(INDEX($B$31:$B$813, MATCH(0, COUNTIF($C$30:C340, $B$31:$B$813&amp;"") + IF($B$31:$B$813="",1,0), 0)), "")</f>
        <v/>
      </c>
      <c r="D341" s="537" t="s">
        <v>4867</v>
      </c>
    </row>
    <row r="342" spans="1:4" s="11" customFormat="1" x14ac:dyDescent="0.2">
      <c r="A342" s="538" t="s">
        <v>4868</v>
      </c>
      <c r="B342" s="537" t="s">
        <v>4796</v>
      </c>
      <c r="C342" s="537" t="str">
        <f t="array" ref="C342">IFERROR(INDEX($B$31:$B$813, MATCH(0, COUNTIF($C$30:C341, $B$31:$B$813&amp;"") + IF($B$31:$B$813="",1,0), 0)), "")</f>
        <v/>
      </c>
      <c r="D342" s="537" t="s">
        <v>4797</v>
      </c>
    </row>
    <row r="343" spans="1:4" s="11" customFormat="1" x14ac:dyDescent="0.2">
      <c r="A343" s="538" t="s">
        <v>4869</v>
      </c>
      <c r="B343" s="537" t="s">
        <v>4499</v>
      </c>
      <c r="C343" s="537" t="str">
        <f t="array" ref="C343">IFERROR(INDEX($B$31:$B$813, MATCH(0, COUNTIF($C$30:C342, $B$31:$B$813&amp;"") + IF($B$31:$B$813="",1,0), 0)), "")</f>
        <v/>
      </c>
      <c r="D343" s="537" t="s">
        <v>4500</v>
      </c>
    </row>
    <row r="344" spans="1:4" s="11" customFormat="1" x14ac:dyDescent="0.2">
      <c r="A344" s="538" t="s">
        <v>4870</v>
      </c>
      <c r="B344" s="537" t="s">
        <v>4505</v>
      </c>
      <c r="C344" s="537" t="str">
        <f t="array" ref="C344">IFERROR(INDEX($B$31:$B$813, MATCH(0, COUNTIF($C$30:C343, $B$31:$B$813&amp;"") + IF($B$31:$B$813="",1,0), 0)), "")</f>
        <v/>
      </c>
      <c r="D344" s="537" t="s">
        <v>4506</v>
      </c>
    </row>
    <row r="345" spans="1:4" s="11" customFormat="1" x14ac:dyDescent="0.2">
      <c r="A345" s="538" t="s">
        <v>4871</v>
      </c>
      <c r="B345" s="537" t="s">
        <v>4645</v>
      </c>
      <c r="C345" s="537" t="str">
        <f t="array" ref="C345">IFERROR(INDEX($B$31:$B$813, MATCH(0, COUNTIF($C$30:C344, $B$31:$B$813&amp;"") + IF($B$31:$B$813="",1,0), 0)), "")</f>
        <v/>
      </c>
      <c r="D345" s="537" t="s">
        <v>4646</v>
      </c>
    </row>
    <row r="346" spans="1:4" s="11" customFormat="1" x14ac:dyDescent="0.2">
      <c r="A346" s="538" t="s">
        <v>4872</v>
      </c>
      <c r="B346" s="537" t="s">
        <v>4873</v>
      </c>
      <c r="C346" s="537" t="str">
        <f t="array" ref="C346">IFERROR(INDEX($B$31:$B$813, MATCH(0, COUNTIF($C$30:C345, $B$31:$B$813&amp;"") + IF($B$31:$B$813="",1,0), 0)), "")</f>
        <v/>
      </c>
      <c r="D346" s="537" t="s">
        <v>4874</v>
      </c>
    </row>
    <row r="347" spans="1:4" s="11" customFormat="1" x14ac:dyDescent="0.2">
      <c r="A347" s="538" t="s">
        <v>4875</v>
      </c>
      <c r="B347" s="537" t="s">
        <v>4876</v>
      </c>
      <c r="C347" s="537" t="str">
        <f t="array" ref="C347">IFERROR(INDEX($B$31:$B$813, MATCH(0, COUNTIF($C$30:C346, $B$31:$B$813&amp;"") + IF($B$31:$B$813="",1,0), 0)), "")</f>
        <v/>
      </c>
      <c r="D347" s="537" t="s">
        <v>4877</v>
      </c>
    </row>
    <row r="348" spans="1:4" s="11" customFormat="1" x14ac:dyDescent="0.2">
      <c r="A348" s="538" t="s">
        <v>4878</v>
      </c>
      <c r="B348" s="537" t="s">
        <v>4879</v>
      </c>
      <c r="C348" s="537" t="str">
        <f t="array" ref="C348">IFERROR(INDEX($B$31:$B$813, MATCH(0, COUNTIF($C$30:C347, $B$31:$B$813&amp;"") + IF($B$31:$B$813="",1,0), 0)), "")</f>
        <v/>
      </c>
      <c r="D348" s="537" t="s">
        <v>4880</v>
      </c>
    </row>
    <row r="349" spans="1:4" s="11" customFormat="1" x14ac:dyDescent="0.2">
      <c r="A349" s="538" t="s">
        <v>4881</v>
      </c>
      <c r="B349" s="537" t="s">
        <v>4658</v>
      </c>
      <c r="C349" s="537" t="str">
        <f t="array" ref="C349">IFERROR(INDEX($B$31:$B$813, MATCH(0, COUNTIF($C$30:C348, $B$31:$B$813&amp;"") + IF($B$31:$B$813="",1,0), 0)), "")</f>
        <v/>
      </c>
      <c r="D349" s="537" t="s">
        <v>4659</v>
      </c>
    </row>
    <row r="350" spans="1:4" s="11" customFormat="1" x14ac:dyDescent="0.2">
      <c r="A350" s="538" t="s">
        <v>4882</v>
      </c>
      <c r="B350" s="537" t="s">
        <v>4846</v>
      </c>
      <c r="C350" s="537" t="str">
        <f t="array" ref="C350">IFERROR(INDEX($B$31:$B$813, MATCH(0, COUNTIF($C$30:C349, $B$31:$B$813&amp;"") + IF($B$31:$B$813="",1,0), 0)), "")</f>
        <v/>
      </c>
      <c r="D350" s="537" t="s">
        <v>4847</v>
      </c>
    </row>
    <row r="351" spans="1:4" s="11" customFormat="1" x14ac:dyDescent="0.2">
      <c r="A351" s="538" t="s">
        <v>4883</v>
      </c>
      <c r="B351" s="537" t="s">
        <v>4884</v>
      </c>
      <c r="C351" s="537" t="str">
        <f t="array" ref="C351">IFERROR(INDEX($B$31:$B$813, MATCH(0, COUNTIF($C$30:C350, $B$31:$B$813&amp;"") + IF($B$31:$B$813="",1,0), 0)), "")</f>
        <v/>
      </c>
      <c r="D351" s="537" t="s">
        <v>4885</v>
      </c>
    </row>
    <row r="352" spans="1:4" s="11" customFormat="1" x14ac:dyDescent="0.2">
      <c r="A352" s="538" t="s">
        <v>4886</v>
      </c>
      <c r="B352" s="537" t="s">
        <v>4887</v>
      </c>
      <c r="C352" s="537" t="str">
        <f t="array" ref="C352">IFERROR(INDEX($B$31:$B$813, MATCH(0, COUNTIF($C$30:C351, $B$31:$B$813&amp;"") + IF($B$31:$B$813="",1,0), 0)), "")</f>
        <v/>
      </c>
      <c r="D352" s="537" t="s">
        <v>4888</v>
      </c>
    </row>
    <row r="353" spans="1:4" s="11" customFormat="1" x14ac:dyDescent="0.2">
      <c r="A353" s="538" t="s">
        <v>4889</v>
      </c>
      <c r="B353" s="537" t="s">
        <v>4760</v>
      </c>
      <c r="C353" s="537" t="str">
        <f t="array" ref="C353">IFERROR(INDEX($B$31:$B$813, MATCH(0, COUNTIF($C$30:C352, $B$31:$B$813&amp;"") + IF($B$31:$B$813="",1,0), 0)), "")</f>
        <v/>
      </c>
      <c r="D353" s="537" t="s">
        <v>4761</v>
      </c>
    </row>
    <row r="354" spans="1:4" s="11" customFormat="1" x14ac:dyDescent="0.2">
      <c r="A354" s="538" t="s">
        <v>4890</v>
      </c>
      <c r="B354" s="537" t="s">
        <v>4331</v>
      </c>
      <c r="C354" s="537" t="str">
        <f t="array" ref="C354">IFERROR(INDEX($B$31:$B$813, MATCH(0, COUNTIF($C$30:C353, $B$31:$B$813&amp;"") + IF($B$31:$B$813="",1,0), 0)), "")</f>
        <v/>
      </c>
      <c r="D354" s="537" t="s">
        <v>4332</v>
      </c>
    </row>
    <row r="355" spans="1:4" s="11" customFormat="1" x14ac:dyDescent="0.2">
      <c r="A355" s="538" t="s">
        <v>4891</v>
      </c>
      <c r="B355" s="537" t="s">
        <v>4892</v>
      </c>
      <c r="C355" s="537" t="str">
        <f t="array" ref="C355">IFERROR(INDEX($B$31:$B$813, MATCH(0, COUNTIF($C$30:C354, $B$31:$B$813&amp;"") + IF($B$31:$B$813="",1,0), 0)), "")</f>
        <v/>
      </c>
      <c r="D355" s="537" t="s">
        <v>4893</v>
      </c>
    </row>
    <row r="356" spans="1:4" s="11" customFormat="1" x14ac:dyDescent="0.2">
      <c r="A356" s="538" t="s">
        <v>4894</v>
      </c>
      <c r="B356" s="537" t="s">
        <v>4895</v>
      </c>
      <c r="C356" s="537" t="str">
        <f t="array" ref="C356">IFERROR(INDEX($B$31:$B$813, MATCH(0, COUNTIF($C$30:C355, $B$31:$B$813&amp;"") + IF($B$31:$B$813="",1,0), 0)), "")</f>
        <v/>
      </c>
      <c r="D356" s="537" t="s">
        <v>4896</v>
      </c>
    </row>
    <row r="357" spans="1:4" s="11" customFormat="1" x14ac:dyDescent="0.2">
      <c r="A357" s="538" t="s">
        <v>4897</v>
      </c>
      <c r="B357" s="537" t="s">
        <v>4302</v>
      </c>
      <c r="C357" s="537" t="str">
        <f t="array" ref="C357">IFERROR(INDEX($B$31:$B$813, MATCH(0, COUNTIF($C$30:C356, $B$31:$B$813&amp;"") + IF($B$31:$B$813="",1,0), 0)), "")</f>
        <v/>
      </c>
      <c r="D357" s="537" t="s">
        <v>4303</v>
      </c>
    </row>
    <row r="358" spans="1:4" s="11" customFormat="1" x14ac:dyDescent="0.2">
      <c r="A358" s="538" t="s">
        <v>4898</v>
      </c>
      <c r="B358" s="537" t="s">
        <v>4834</v>
      </c>
      <c r="C358" s="537" t="str">
        <f t="array" ref="C358">IFERROR(INDEX($B$31:$B$813, MATCH(0, COUNTIF($C$30:C357, $B$31:$B$813&amp;"") + IF($B$31:$B$813="",1,0), 0)), "")</f>
        <v/>
      </c>
      <c r="D358" s="537" t="s">
        <v>4835</v>
      </c>
    </row>
    <row r="359" spans="1:4" s="11" customFormat="1" x14ac:dyDescent="0.2">
      <c r="A359" s="538" t="s">
        <v>4899</v>
      </c>
      <c r="B359" s="537" t="s">
        <v>4400</v>
      </c>
      <c r="C359" s="537" t="str">
        <f t="array" ref="C359">IFERROR(INDEX($B$31:$B$813, MATCH(0, COUNTIF($C$30:C358, $B$31:$B$813&amp;"") + IF($B$31:$B$813="",1,0), 0)), "")</f>
        <v/>
      </c>
      <c r="D359" s="537" t="s">
        <v>4401</v>
      </c>
    </row>
    <row r="360" spans="1:4" s="11" customFormat="1" x14ac:dyDescent="0.2">
      <c r="A360" s="538" t="s">
        <v>4900</v>
      </c>
      <c r="B360" s="537" t="s">
        <v>4403</v>
      </c>
      <c r="C360" s="537" t="str">
        <f t="array" ref="C360">IFERROR(INDEX($B$31:$B$813, MATCH(0, COUNTIF($C$30:C359, $B$31:$B$813&amp;"") + IF($B$31:$B$813="",1,0), 0)), "")</f>
        <v/>
      </c>
      <c r="D360" s="537" t="s">
        <v>4404</v>
      </c>
    </row>
    <row r="361" spans="1:4" s="11" customFormat="1" x14ac:dyDescent="0.2">
      <c r="A361" s="538" t="s">
        <v>4901</v>
      </c>
      <c r="B361" s="537" t="s">
        <v>4768</v>
      </c>
      <c r="C361" s="537" t="str">
        <f t="array" ref="C361">IFERROR(INDEX($B$31:$B$813, MATCH(0, COUNTIF($C$30:C360, $B$31:$B$813&amp;"") + IF($B$31:$B$813="",1,0), 0)), "")</f>
        <v/>
      </c>
      <c r="D361" s="537" t="s">
        <v>4771</v>
      </c>
    </row>
    <row r="362" spans="1:4" s="11" customFormat="1" x14ac:dyDescent="0.2">
      <c r="A362" s="538" t="s">
        <v>4902</v>
      </c>
      <c r="B362" s="537" t="s">
        <v>4567</v>
      </c>
      <c r="C362" s="537" t="str">
        <f t="array" ref="C362">IFERROR(INDEX($B$31:$B$813, MATCH(0, COUNTIF($C$30:C361, $B$31:$B$813&amp;"") + IF($B$31:$B$813="",1,0), 0)), "")</f>
        <v/>
      </c>
      <c r="D362" s="537" t="s">
        <v>4568</v>
      </c>
    </row>
    <row r="363" spans="1:4" s="11" customFormat="1" x14ac:dyDescent="0.2">
      <c r="A363" s="538" t="s">
        <v>4903</v>
      </c>
      <c r="B363" s="537" t="s">
        <v>4473</v>
      </c>
      <c r="C363" s="537" t="str">
        <f t="array" ref="C363">IFERROR(INDEX($B$31:$B$813, MATCH(0, COUNTIF($C$30:C362, $B$31:$B$813&amp;"") + IF($B$31:$B$813="",1,0), 0)), "")</f>
        <v/>
      </c>
      <c r="D363" s="537" t="s">
        <v>4474</v>
      </c>
    </row>
    <row r="364" spans="1:4" s="11" customFormat="1" x14ac:dyDescent="0.2">
      <c r="A364" s="538" t="s">
        <v>4904</v>
      </c>
      <c r="B364" s="537" t="s">
        <v>4905</v>
      </c>
      <c r="C364" s="537" t="str">
        <f t="array" ref="C364">IFERROR(INDEX($B$31:$B$813, MATCH(0, COUNTIF($C$30:C363, $B$31:$B$813&amp;"") + IF($B$31:$B$813="",1,0), 0)), "")</f>
        <v/>
      </c>
      <c r="D364" s="537" t="s">
        <v>4906</v>
      </c>
    </row>
    <row r="365" spans="1:4" s="11" customFormat="1" x14ac:dyDescent="0.2">
      <c r="A365" s="538" t="s">
        <v>4907</v>
      </c>
      <c r="B365" s="537" t="s">
        <v>4908</v>
      </c>
      <c r="C365" s="537" t="str">
        <f t="array" ref="C365">IFERROR(INDEX($B$31:$B$813, MATCH(0, COUNTIF($C$30:C364, $B$31:$B$813&amp;"") + IF($B$31:$B$813="",1,0), 0)), "")</f>
        <v/>
      </c>
      <c r="D365" s="537" t="s">
        <v>4909</v>
      </c>
    </row>
    <row r="366" spans="1:4" s="11" customFormat="1" x14ac:dyDescent="0.2">
      <c r="A366" s="538" t="s">
        <v>4910</v>
      </c>
      <c r="B366" s="537" t="s">
        <v>524</v>
      </c>
      <c r="C366" s="537" t="str">
        <f t="array" ref="C366">IFERROR(INDEX($B$31:$B$813, MATCH(0, COUNTIF($C$30:C365, $B$31:$B$813&amp;"") + IF($B$31:$B$813="",1,0), 0)), "")</f>
        <v/>
      </c>
      <c r="D366" s="537" t="s">
        <v>4731</v>
      </c>
    </row>
    <row r="367" spans="1:4" s="11" customFormat="1" x14ac:dyDescent="0.2">
      <c r="A367" s="538" t="s">
        <v>4911</v>
      </c>
      <c r="B367" s="537" t="s">
        <v>4778</v>
      </c>
      <c r="C367" s="537" t="str">
        <f t="array" ref="C367">IFERROR(INDEX($B$31:$B$813, MATCH(0, COUNTIF($C$30:C366, $B$31:$B$813&amp;"") + IF($B$31:$B$813="",1,0), 0)), "")</f>
        <v/>
      </c>
      <c r="D367" s="537" t="s">
        <v>4779</v>
      </c>
    </row>
    <row r="368" spans="1:4" s="11" customFormat="1" x14ac:dyDescent="0.2">
      <c r="A368" s="538" t="s">
        <v>4912</v>
      </c>
      <c r="B368" s="537" t="s">
        <v>4626</v>
      </c>
      <c r="C368" s="537" t="str">
        <f t="array" ref="C368">IFERROR(INDEX($B$31:$B$813, MATCH(0, COUNTIF($C$30:C367, $B$31:$B$813&amp;"") + IF($B$31:$B$813="",1,0), 0)), "")</f>
        <v/>
      </c>
      <c r="D368" s="537" t="s">
        <v>4627</v>
      </c>
    </row>
    <row r="369" spans="1:4" s="11" customFormat="1" x14ac:dyDescent="0.2">
      <c r="A369" s="538" t="s">
        <v>4913</v>
      </c>
      <c r="B369" s="537" t="s">
        <v>524</v>
      </c>
      <c r="C369" s="537" t="str">
        <f t="array" ref="C369">IFERROR(INDEX($B$31:$B$813, MATCH(0, COUNTIF($C$30:C368, $B$31:$B$813&amp;"") + IF($B$31:$B$813="",1,0), 0)), "")</f>
        <v/>
      </c>
      <c r="D369" s="537" t="s">
        <v>4914</v>
      </c>
    </row>
    <row r="370" spans="1:4" s="11" customFormat="1" x14ac:dyDescent="0.2">
      <c r="A370" s="538" t="s">
        <v>4915</v>
      </c>
      <c r="B370" s="537" t="s">
        <v>4846</v>
      </c>
      <c r="C370" s="537" t="str">
        <f t="array" ref="C370">IFERROR(INDEX($B$31:$B$813, MATCH(0, COUNTIF($C$30:C369, $B$31:$B$813&amp;"") + IF($B$31:$B$813="",1,0), 0)), "")</f>
        <v/>
      </c>
      <c r="D370" s="537" t="s">
        <v>4847</v>
      </c>
    </row>
    <row r="371" spans="1:4" s="11" customFormat="1" x14ac:dyDescent="0.2">
      <c r="A371" s="538" t="s">
        <v>4916</v>
      </c>
      <c r="B371" s="537" t="s">
        <v>4917</v>
      </c>
      <c r="C371" s="537" t="str">
        <f t="array" ref="C371">IFERROR(INDEX($B$31:$B$813, MATCH(0, COUNTIF($C$30:C370, $B$31:$B$813&amp;"") + IF($B$31:$B$813="",1,0), 0)), "")</f>
        <v/>
      </c>
      <c r="D371" s="537" t="s">
        <v>4918</v>
      </c>
    </row>
    <row r="372" spans="1:4" s="11" customFormat="1" x14ac:dyDescent="0.2">
      <c r="A372" s="538" t="s">
        <v>4919</v>
      </c>
      <c r="B372" s="537" t="s">
        <v>4645</v>
      </c>
      <c r="C372" s="537" t="str">
        <f t="array" ref="C372">IFERROR(INDEX($B$31:$B$813, MATCH(0, COUNTIF($C$30:C371, $B$31:$B$813&amp;"") + IF($B$31:$B$813="",1,0), 0)), "")</f>
        <v/>
      </c>
      <c r="D372" s="537" t="s">
        <v>4646</v>
      </c>
    </row>
    <row r="373" spans="1:4" s="11" customFormat="1" x14ac:dyDescent="0.2">
      <c r="A373" s="538" t="s">
        <v>4920</v>
      </c>
      <c r="B373" s="537" t="s">
        <v>4921</v>
      </c>
      <c r="C373" s="537" t="str">
        <f t="array" ref="C373">IFERROR(INDEX($B$31:$B$813, MATCH(0, COUNTIF($C$30:C372, $B$31:$B$813&amp;"") + IF($B$31:$B$813="",1,0), 0)), "")</f>
        <v/>
      </c>
      <c r="D373" s="537" t="s">
        <v>4922</v>
      </c>
    </row>
    <row r="374" spans="1:4" s="11" customFormat="1" x14ac:dyDescent="0.2">
      <c r="A374" s="538" t="s">
        <v>4923</v>
      </c>
      <c r="B374" s="537" t="s">
        <v>4808</v>
      </c>
      <c r="C374" s="537" t="str">
        <f t="array" ref="C374">IFERROR(INDEX($B$31:$B$813, MATCH(0, COUNTIF($C$30:C373, $B$31:$B$813&amp;"") + IF($B$31:$B$813="",1,0), 0)), "")</f>
        <v/>
      </c>
      <c r="D374" s="537" t="s">
        <v>4809</v>
      </c>
    </row>
    <row r="375" spans="1:4" s="11" customFormat="1" x14ac:dyDescent="0.2">
      <c r="A375" s="538" t="s">
        <v>4924</v>
      </c>
      <c r="B375" s="537" t="s">
        <v>4925</v>
      </c>
      <c r="C375" s="537" t="str">
        <f t="array" ref="C375">IFERROR(INDEX($B$31:$B$813, MATCH(0, COUNTIF($C$30:C374, $B$31:$B$813&amp;"") + IF($B$31:$B$813="",1,0), 0)), "")</f>
        <v/>
      </c>
      <c r="D375" s="537" t="s">
        <v>4926</v>
      </c>
    </row>
    <row r="376" spans="1:4" s="11" customFormat="1" x14ac:dyDescent="0.2">
      <c r="A376" s="538" t="s">
        <v>4927</v>
      </c>
      <c r="B376" s="537" t="s">
        <v>4928</v>
      </c>
      <c r="C376" s="537" t="str">
        <f t="array" ref="C376">IFERROR(INDEX($B$31:$B$813, MATCH(0, COUNTIF($C$30:C375, $B$31:$B$813&amp;"") + IF($B$31:$B$813="",1,0), 0)), "")</f>
        <v/>
      </c>
      <c r="D376" s="537" t="s">
        <v>4929</v>
      </c>
    </row>
    <row r="377" spans="1:4" s="11" customFormat="1" x14ac:dyDescent="0.2">
      <c r="A377" s="538" t="s">
        <v>4930</v>
      </c>
      <c r="B377" s="537" t="s">
        <v>4931</v>
      </c>
      <c r="C377" s="537" t="str">
        <f t="array" ref="C377">IFERROR(INDEX($B$31:$B$813, MATCH(0, COUNTIF($C$30:C376, $B$31:$B$813&amp;"") + IF($B$31:$B$813="",1,0), 0)), "")</f>
        <v/>
      </c>
      <c r="D377" s="537" t="s">
        <v>4932</v>
      </c>
    </row>
    <row r="378" spans="1:4" s="11" customFormat="1" x14ac:dyDescent="0.2">
      <c r="A378" s="538" t="s">
        <v>4933</v>
      </c>
      <c r="B378" s="537" t="s">
        <v>4934</v>
      </c>
      <c r="C378" s="537" t="str">
        <f t="array" ref="C378">IFERROR(INDEX($B$31:$B$813, MATCH(0, COUNTIF($C$30:C377, $B$31:$B$813&amp;"") + IF($B$31:$B$813="",1,0), 0)), "")</f>
        <v/>
      </c>
      <c r="D378" s="537" t="s">
        <v>4935</v>
      </c>
    </row>
    <row r="379" spans="1:4" s="11" customFormat="1" x14ac:dyDescent="0.2">
      <c r="A379" s="538" t="s">
        <v>4936</v>
      </c>
      <c r="B379" s="537" t="s">
        <v>4689</v>
      </c>
      <c r="C379" s="537" t="str">
        <f t="array" ref="C379">IFERROR(INDEX($B$31:$B$813, MATCH(0, COUNTIF($C$30:C378, $B$31:$B$813&amp;"") + IF($B$31:$B$813="",1,0), 0)), "")</f>
        <v/>
      </c>
      <c r="D379" s="537" t="s">
        <v>4690</v>
      </c>
    </row>
    <row r="380" spans="1:4" s="11" customFormat="1" x14ac:dyDescent="0.2">
      <c r="A380" s="538" t="s">
        <v>4937</v>
      </c>
      <c r="B380" s="537" t="s">
        <v>4938</v>
      </c>
      <c r="C380" s="537" t="str">
        <f t="array" ref="C380">IFERROR(INDEX($B$31:$B$813, MATCH(0, COUNTIF($C$30:C379, $B$31:$B$813&amp;"") + IF($B$31:$B$813="",1,0), 0)), "")</f>
        <v/>
      </c>
      <c r="D380" s="537" t="s">
        <v>4939</v>
      </c>
    </row>
    <row r="381" spans="1:4" s="11" customFormat="1" x14ac:dyDescent="0.2">
      <c r="A381" s="538" t="s">
        <v>4940</v>
      </c>
      <c r="B381" s="537" t="s">
        <v>4941</v>
      </c>
      <c r="C381" s="537" t="str">
        <f t="array" ref="C381">IFERROR(INDEX($B$31:$B$813, MATCH(0, COUNTIF($C$30:C380, $B$31:$B$813&amp;"") + IF($B$31:$B$813="",1,0), 0)), "")</f>
        <v/>
      </c>
      <c r="D381" s="537" t="s">
        <v>4942</v>
      </c>
    </row>
    <row r="382" spans="1:4" s="11" customFormat="1" x14ac:dyDescent="0.2">
      <c r="A382" s="538" t="s">
        <v>4943</v>
      </c>
      <c r="B382" s="537" t="s">
        <v>4873</v>
      </c>
      <c r="C382" s="537" t="str">
        <f t="array" ref="C382">IFERROR(INDEX($B$31:$B$813, MATCH(0, COUNTIF($C$30:C381, $B$31:$B$813&amp;"") + IF($B$31:$B$813="",1,0), 0)), "")</f>
        <v/>
      </c>
      <c r="D382" s="537" t="s">
        <v>4874</v>
      </c>
    </row>
    <row r="383" spans="1:4" s="11" customFormat="1" x14ac:dyDescent="0.2">
      <c r="A383" s="538" t="s">
        <v>4944</v>
      </c>
      <c r="B383" s="537" t="s">
        <v>4760</v>
      </c>
      <c r="C383" s="537" t="str">
        <f t="array" ref="C383">IFERROR(INDEX($B$31:$B$813, MATCH(0, COUNTIF($C$30:C382, $B$31:$B$813&amp;"") + IF($B$31:$B$813="",1,0), 0)), "")</f>
        <v/>
      </c>
      <c r="D383" s="537" t="s">
        <v>4761</v>
      </c>
    </row>
    <row r="384" spans="1:4" s="11" customFormat="1" x14ac:dyDescent="0.2">
      <c r="A384" s="538" t="s">
        <v>4945</v>
      </c>
      <c r="B384" s="537" t="s">
        <v>4331</v>
      </c>
      <c r="C384" s="537" t="str">
        <f t="array" ref="C384">IFERROR(INDEX($B$31:$B$813, MATCH(0, COUNTIF($C$30:C383, $B$31:$B$813&amp;"") + IF($B$31:$B$813="",1,0), 0)), "")</f>
        <v/>
      </c>
      <c r="D384" s="537" t="s">
        <v>4332</v>
      </c>
    </row>
    <row r="385" spans="1:4" s="11" customFormat="1" x14ac:dyDescent="0.2">
      <c r="A385" s="538" t="s">
        <v>4946</v>
      </c>
      <c r="B385" s="537" t="s">
        <v>4760</v>
      </c>
      <c r="C385" s="537" t="str">
        <f t="array" ref="C385">IFERROR(INDEX($B$31:$B$813, MATCH(0, COUNTIF($C$30:C384, $B$31:$B$813&amp;"") + IF($B$31:$B$813="",1,0), 0)), "")</f>
        <v/>
      </c>
      <c r="D385" s="537" t="s">
        <v>4761</v>
      </c>
    </row>
    <row r="386" spans="1:4" s="11" customFormat="1" x14ac:dyDescent="0.2">
      <c r="A386" s="538" t="s">
        <v>4947</v>
      </c>
      <c r="B386" s="537" t="s">
        <v>4410</v>
      </c>
      <c r="C386" s="537" t="str">
        <f t="array" ref="C386">IFERROR(INDEX($B$31:$B$813, MATCH(0, COUNTIF($C$30:C385, $B$31:$B$813&amp;"") + IF($B$31:$B$813="",1,0), 0)), "")</f>
        <v/>
      </c>
      <c r="D386" s="537" t="s">
        <v>4411</v>
      </c>
    </row>
    <row r="387" spans="1:4" s="11" customFormat="1" x14ac:dyDescent="0.2">
      <c r="A387" s="538" t="s">
        <v>4948</v>
      </c>
      <c r="B387" s="537" t="s">
        <v>4665</v>
      </c>
      <c r="C387" s="537" t="str">
        <f t="array" ref="C387">IFERROR(INDEX($B$31:$B$813, MATCH(0, COUNTIF($C$30:C386, $B$31:$B$813&amp;"") + IF($B$31:$B$813="",1,0), 0)), "")</f>
        <v/>
      </c>
      <c r="D387" s="537" t="s">
        <v>4666</v>
      </c>
    </row>
    <row r="388" spans="1:4" s="11" customFormat="1" x14ac:dyDescent="0.2">
      <c r="A388" s="538" t="s">
        <v>4949</v>
      </c>
      <c r="B388" s="537" t="s">
        <v>4383</v>
      </c>
      <c r="C388" s="537" t="str">
        <f t="array" ref="C388">IFERROR(INDEX($B$31:$B$813, MATCH(0, COUNTIF($C$30:C387, $B$31:$B$813&amp;"") + IF($B$31:$B$813="",1,0), 0)), "")</f>
        <v/>
      </c>
      <c r="D388" s="537" t="s">
        <v>4384</v>
      </c>
    </row>
    <row r="389" spans="1:4" s="11" customFormat="1" x14ac:dyDescent="0.2">
      <c r="A389" s="538" t="s">
        <v>4950</v>
      </c>
      <c r="B389" s="537" t="s">
        <v>4951</v>
      </c>
      <c r="C389" s="537" t="str">
        <f t="array" ref="C389">IFERROR(INDEX($B$31:$B$813, MATCH(0, COUNTIF($C$30:C388, $B$31:$B$813&amp;"") + IF($B$31:$B$813="",1,0), 0)), "")</f>
        <v/>
      </c>
      <c r="D389" s="537" t="s">
        <v>4952</v>
      </c>
    </row>
    <row r="390" spans="1:4" s="11" customFormat="1" x14ac:dyDescent="0.2">
      <c r="A390" s="538" t="s">
        <v>4953</v>
      </c>
      <c r="B390" s="537" t="s">
        <v>4299</v>
      </c>
      <c r="C390" s="537" t="str">
        <f t="array" ref="C390">IFERROR(INDEX($B$31:$B$813, MATCH(0, COUNTIF($C$30:C389, $B$31:$B$813&amp;"") + IF($B$31:$B$813="",1,0), 0)), "")</f>
        <v/>
      </c>
      <c r="D390" s="537" t="s">
        <v>4702</v>
      </c>
    </row>
    <row r="391" spans="1:4" s="11" customFormat="1" x14ac:dyDescent="0.2">
      <c r="A391" s="538" t="s">
        <v>4954</v>
      </c>
      <c r="B391" s="537" t="s">
        <v>4955</v>
      </c>
      <c r="C391" s="537" t="str">
        <f t="array" ref="C391">IFERROR(INDEX($B$31:$B$813, MATCH(0, COUNTIF($C$30:C390, $B$31:$B$813&amp;"") + IF($B$31:$B$813="",1,0), 0)), "")</f>
        <v/>
      </c>
      <c r="D391" s="537" t="s">
        <v>4956</v>
      </c>
    </row>
    <row r="392" spans="1:4" s="11" customFormat="1" x14ac:dyDescent="0.2">
      <c r="A392" s="538" t="s">
        <v>4957</v>
      </c>
      <c r="B392" s="537" t="s">
        <v>4958</v>
      </c>
      <c r="C392" s="537" t="str">
        <f t="array" ref="C392">IFERROR(INDEX($B$31:$B$813, MATCH(0, COUNTIF($C$30:C391, $B$31:$B$813&amp;"") + IF($B$31:$B$813="",1,0), 0)), "")</f>
        <v/>
      </c>
      <c r="D392" s="537" t="s">
        <v>4959</v>
      </c>
    </row>
    <row r="393" spans="1:4" s="11" customFormat="1" x14ac:dyDescent="0.2">
      <c r="A393" s="538" t="s">
        <v>4960</v>
      </c>
      <c r="B393" s="537" t="s">
        <v>4961</v>
      </c>
      <c r="C393" s="537" t="str">
        <f t="array" ref="C393">IFERROR(INDEX($B$31:$B$813, MATCH(0, COUNTIF($C$30:C392, $B$31:$B$813&amp;"") + IF($B$31:$B$813="",1,0), 0)), "")</f>
        <v/>
      </c>
      <c r="D393" s="537" t="s">
        <v>4962</v>
      </c>
    </row>
    <row r="394" spans="1:4" s="11" customFormat="1" x14ac:dyDescent="0.2">
      <c r="A394" s="538" t="s">
        <v>4963</v>
      </c>
      <c r="B394" s="537" t="s">
        <v>4964</v>
      </c>
      <c r="C394" s="537" t="str">
        <f t="array" ref="C394">IFERROR(INDEX($B$31:$B$813, MATCH(0, COUNTIF($C$30:C393, $B$31:$B$813&amp;"") + IF($B$31:$B$813="",1,0), 0)), "")</f>
        <v/>
      </c>
      <c r="D394" s="537" t="s">
        <v>4965</v>
      </c>
    </row>
    <row r="395" spans="1:4" s="11" customFormat="1" x14ac:dyDescent="0.2">
      <c r="A395" s="538" t="s">
        <v>4966</v>
      </c>
      <c r="B395" s="537" t="s">
        <v>4433</v>
      </c>
      <c r="C395" s="537" t="str">
        <f t="array" ref="C395">IFERROR(INDEX($B$31:$B$813, MATCH(0, COUNTIF($C$30:C394, $B$31:$B$813&amp;"") + IF($B$31:$B$813="",1,0), 0)), "")</f>
        <v/>
      </c>
      <c r="D395" s="537" t="s">
        <v>4551</v>
      </c>
    </row>
    <row r="396" spans="1:4" s="11" customFormat="1" x14ac:dyDescent="0.2">
      <c r="A396" s="538" t="s">
        <v>4967</v>
      </c>
      <c r="B396" s="537" t="s">
        <v>4482</v>
      </c>
      <c r="C396" s="537" t="str">
        <f t="array" ref="C396">IFERROR(INDEX($B$31:$B$813, MATCH(0, COUNTIF($C$30:C395, $B$31:$B$813&amp;"") + IF($B$31:$B$813="",1,0), 0)), "")</f>
        <v/>
      </c>
      <c r="D396" s="537" t="s">
        <v>4483</v>
      </c>
    </row>
    <row r="397" spans="1:4" s="11" customFormat="1" x14ac:dyDescent="0.2">
      <c r="A397" s="538" t="s">
        <v>4968</v>
      </c>
      <c r="B397" s="537" t="s">
        <v>4938</v>
      </c>
      <c r="C397" s="537" t="str">
        <f t="array" ref="C397">IFERROR(INDEX($B$31:$B$813, MATCH(0, COUNTIF($C$30:C396, $B$31:$B$813&amp;"") + IF($B$31:$B$813="",1,0), 0)), "")</f>
        <v/>
      </c>
      <c r="D397" s="537" t="s">
        <v>4939</v>
      </c>
    </row>
    <row r="398" spans="1:4" s="11" customFormat="1" x14ac:dyDescent="0.2">
      <c r="A398" s="538" t="s">
        <v>4969</v>
      </c>
      <c r="B398" s="537" t="s">
        <v>4970</v>
      </c>
      <c r="C398" s="537" t="str">
        <f t="array" ref="C398">IFERROR(INDEX($B$31:$B$813, MATCH(0, COUNTIF($C$30:C397, $B$31:$B$813&amp;"") + IF($B$31:$B$813="",1,0), 0)), "")</f>
        <v/>
      </c>
      <c r="D398" s="537" t="s">
        <v>4971</v>
      </c>
    </row>
    <row r="399" spans="1:4" s="11" customFormat="1" x14ac:dyDescent="0.2">
      <c r="A399" s="538" t="s">
        <v>4972</v>
      </c>
      <c r="B399" s="537" t="s">
        <v>4973</v>
      </c>
      <c r="C399" s="537" t="str">
        <f t="array" ref="C399">IFERROR(INDEX($B$31:$B$813, MATCH(0, COUNTIF($C$30:C398, $B$31:$B$813&amp;"") + IF($B$31:$B$813="",1,0), 0)), "")</f>
        <v/>
      </c>
      <c r="D399" s="537" t="s">
        <v>4974</v>
      </c>
    </row>
    <row r="400" spans="1:4" s="11" customFormat="1" x14ac:dyDescent="0.2">
      <c r="A400" s="538" t="s">
        <v>4975</v>
      </c>
      <c r="B400" s="537" t="s">
        <v>4778</v>
      </c>
      <c r="C400" s="537" t="str">
        <f t="array" ref="C400">IFERROR(INDEX($B$31:$B$813, MATCH(0, COUNTIF($C$30:C399, $B$31:$B$813&amp;"") + IF($B$31:$B$813="",1,0), 0)), "")</f>
        <v/>
      </c>
      <c r="D400" s="537" t="s">
        <v>4779</v>
      </c>
    </row>
    <row r="401" spans="1:4" s="11" customFormat="1" x14ac:dyDescent="0.2">
      <c r="A401" s="538" t="s">
        <v>4976</v>
      </c>
      <c r="B401" s="537" t="s">
        <v>4623</v>
      </c>
      <c r="C401" s="537" t="str">
        <f t="array" ref="C401">IFERROR(INDEX($B$31:$B$813, MATCH(0, COUNTIF($C$30:C400, $B$31:$B$813&amp;"") + IF($B$31:$B$813="",1,0), 0)), "")</f>
        <v/>
      </c>
      <c r="D401" s="537" t="s">
        <v>4624</v>
      </c>
    </row>
    <row r="402" spans="1:4" s="11" customFormat="1" x14ac:dyDescent="0.2">
      <c r="A402" s="538" t="s">
        <v>4977</v>
      </c>
      <c r="B402" s="537" t="s">
        <v>4626</v>
      </c>
      <c r="C402" s="537" t="str">
        <f t="array" ref="C402">IFERROR(INDEX($B$31:$B$813, MATCH(0, COUNTIF($C$30:C401, $B$31:$B$813&amp;"") + IF($B$31:$B$813="",1,0), 0)), "")</f>
        <v/>
      </c>
      <c r="D402" s="537" t="s">
        <v>4627</v>
      </c>
    </row>
    <row r="403" spans="1:4" s="11" customFormat="1" x14ac:dyDescent="0.2">
      <c r="A403" s="538" t="s">
        <v>4978</v>
      </c>
      <c r="B403" s="537" t="s">
        <v>4461</v>
      </c>
      <c r="C403" s="537" t="str">
        <f t="array" ref="C403">IFERROR(INDEX($B$31:$B$813, MATCH(0, COUNTIF($C$30:C402, $B$31:$B$813&amp;"") + IF($B$31:$B$813="",1,0), 0)), "")</f>
        <v/>
      </c>
      <c r="D403" s="537" t="s">
        <v>4462</v>
      </c>
    </row>
    <row r="404" spans="1:4" s="11" customFormat="1" x14ac:dyDescent="0.2">
      <c r="A404" s="538" t="s">
        <v>4979</v>
      </c>
      <c r="B404" s="537" t="s">
        <v>4523</v>
      </c>
      <c r="C404" s="537" t="str">
        <f t="array" ref="C404">IFERROR(INDEX($B$31:$B$813, MATCH(0, COUNTIF($C$30:C403, $B$31:$B$813&amp;"") + IF($B$31:$B$813="",1,0), 0)), "")</f>
        <v/>
      </c>
      <c r="D404" s="537" t="s">
        <v>4524</v>
      </c>
    </row>
    <row r="405" spans="1:4" s="11" customFormat="1" x14ac:dyDescent="0.2">
      <c r="A405" s="538" t="s">
        <v>4980</v>
      </c>
      <c r="B405" s="537" t="s">
        <v>4879</v>
      </c>
      <c r="C405" s="537" t="str">
        <f t="array" ref="C405">IFERROR(INDEX($B$31:$B$813, MATCH(0, COUNTIF($C$30:C404, $B$31:$B$813&amp;"") + IF($B$31:$B$813="",1,0), 0)), "")</f>
        <v/>
      </c>
      <c r="D405" s="537" t="s">
        <v>4880</v>
      </c>
    </row>
    <row r="406" spans="1:4" s="11" customFormat="1" x14ac:dyDescent="0.2">
      <c r="A406" s="538" t="s">
        <v>4981</v>
      </c>
      <c r="B406" s="537" t="s">
        <v>4873</v>
      </c>
      <c r="C406" s="537" t="str">
        <f t="array" ref="C406">IFERROR(INDEX($B$31:$B$813, MATCH(0, COUNTIF($C$30:C405, $B$31:$B$813&amp;"") + IF($B$31:$B$813="",1,0), 0)), "")</f>
        <v/>
      </c>
      <c r="D406" s="537" t="s">
        <v>4874</v>
      </c>
    </row>
    <row r="407" spans="1:4" s="11" customFormat="1" x14ac:dyDescent="0.2">
      <c r="A407" s="538" t="s">
        <v>4982</v>
      </c>
      <c r="B407" s="537" t="s">
        <v>4983</v>
      </c>
      <c r="C407" s="537" t="str">
        <f t="array" ref="C407">IFERROR(INDEX($B$31:$B$813, MATCH(0, COUNTIF($C$30:C406, $B$31:$B$813&amp;"") + IF($B$31:$B$813="",1,0), 0)), "")</f>
        <v/>
      </c>
      <c r="D407" s="537" t="s">
        <v>4984</v>
      </c>
    </row>
    <row r="408" spans="1:4" s="11" customFormat="1" x14ac:dyDescent="0.2">
      <c r="A408" s="538" t="s">
        <v>4985</v>
      </c>
      <c r="B408" s="537" t="s">
        <v>4983</v>
      </c>
      <c r="C408" s="537" t="str">
        <f t="array" ref="C408">IFERROR(INDEX($B$31:$B$813, MATCH(0, COUNTIF($C$30:C407, $B$31:$B$813&amp;"") + IF($B$31:$B$813="",1,0), 0)), "")</f>
        <v/>
      </c>
      <c r="D408" s="537" t="s">
        <v>4984</v>
      </c>
    </row>
    <row r="409" spans="1:4" s="11" customFormat="1" x14ac:dyDescent="0.2">
      <c r="A409" s="538" t="s">
        <v>4986</v>
      </c>
      <c r="B409" s="537" t="s">
        <v>4987</v>
      </c>
      <c r="C409" s="537" t="str">
        <f t="array" ref="C409">IFERROR(INDEX($B$31:$B$813, MATCH(0, COUNTIF($C$30:C408, $B$31:$B$813&amp;"") + IF($B$31:$B$813="",1,0), 0)), "")</f>
        <v/>
      </c>
      <c r="D409" s="537" t="s">
        <v>4988</v>
      </c>
    </row>
    <row r="410" spans="1:4" s="11" customFormat="1" x14ac:dyDescent="0.2">
      <c r="A410" s="538" t="s">
        <v>4989</v>
      </c>
      <c r="B410" s="537" t="s">
        <v>4636</v>
      </c>
      <c r="C410" s="537" t="str">
        <f t="array" ref="C410">IFERROR(INDEX($B$31:$B$813, MATCH(0, COUNTIF($C$30:C409, $B$31:$B$813&amp;"") + IF($B$31:$B$813="",1,0), 0)), "")</f>
        <v/>
      </c>
      <c r="D410" s="537" t="s">
        <v>4637</v>
      </c>
    </row>
    <row r="411" spans="1:4" s="11" customFormat="1" x14ac:dyDescent="0.2">
      <c r="A411" s="538" t="s">
        <v>4990</v>
      </c>
      <c r="B411" s="537" t="s">
        <v>4991</v>
      </c>
      <c r="C411" s="537" t="str">
        <f t="array" ref="C411">IFERROR(INDEX($B$31:$B$813, MATCH(0, COUNTIF($C$30:C410, $B$31:$B$813&amp;"") + IF($B$31:$B$813="",1,0), 0)), "")</f>
        <v/>
      </c>
      <c r="D411" s="537" t="s">
        <v>4992</v>
      </c>
    </row>
    <row r="412" spans="1:4" s="11" customFormat="1" x14ac:dyDescent="0.2">
      <c r="A412" s="538" t="s">
        <v>4993</v>
      </c>
      <c r="B412" s="537" t="s">
        <v>4994</v>
      </c>
      <c r="C412" s="537" t="str">
        <f t="array" ref="C412">IFERROR(INDEX($B$31:$B$813, MATCH(0, COUNTIF($C$30:C411, $B$31:$B$813&amp;"") + IF($B$31:$B$813="",1,0), 0)), "")</f>
        <v/>
      </c>
      <c r="D412" s="537" t="s">
        <v>4995</v>
      </c>
    </row>
    <row r="413" spans="1:4" s="11" customFormat="1" x14ac:dyDescent="0.2">
      <c r="A413" s="538" t="s">
        <v>4996</v>
      </c>
      <c r="B413" s="537" t="s">
        <v>4607</v>
      </c>
      <c r="C413" s="537" t="str">
        <f t="array" ref="C413">IFERROR(INDEX($B$31:$B$813, MATCH(0, COUNTIF($C$30:C412, $B$31:$B$813&amp;"") + IF($B$31:$B$813="",1,0), 0)), "")</f>
        <v/>
      </c>
      <c r="D413" s="537" t="s">
        <v>4608</v>
      </c>
    </row>
    <row r="414" spans="1:4" s="11" customFormat="1" x14ac:dyDescent="0.2">
      <c r="A414" s="538" t="s">
        <v>4997</v>
      </c>
      <c r="B414" s="537" t="s">
        <v>4925</v>
      </c>
      <c r="C414" s="537" t="str">
        <f t="array" ref="C414">IFERROR(INDEX($B$31:$B$813, MATCH(0, COUNTIF($C$30:C413, $B$31:$B$813&amp;"") + IF($B$31:$B$813="",1,0), 0)), "")</f>
        <v/>
      </c>
      <c r="D414" s="537" t="s">
        <v>4926</v>
      </c>
    </row>
    <row r="415" spans="1:4" s="11" customFormat="1" x14ac:dyDescent="0.2">
      <c r="A415" s="538" t="s">
        <v>4998</v>
      </c>
      <c r="B415" s="537" t="s">
        <v>4999</v>
      </c>
      <c r="C415" s="537" t="str">
        <f t="array" ref="C415">IFERROR(INDEX($B$31:$B$813, MATCH(0, COUNTIF($C$30:C414, $B$31:$B$813&amp;"") + IF($B$31:$B$813="",1,0), 0)), "")</f>
        <v/>
      </c>
      <c r="D415" s="537" t="s">
        <v>5000</v>
      </c>
    </row>
    <row r="416" spans="1:4" s="11" customFormat="1" x14ac:dyDescent="0.2">
      <c r="A416" s="538" t="s">
        <v>5001</v>
      </c>
      <c r="B416" s="537" t="s">
        <v>4786</v>
      </c>
      <c r="C416" s="537" t="str">
        <f t="array" ref="C416">IFERROR(INDEX($B$31:$B$813, MATCH(0, COUNTIF($C$30:C415, $B$31:$B$813&amp;"") + IF($B$31:$B$813="",1,0), 0)), "")</f>
        <v/>
      </c>
      <c r="D416" s="537" t="s">
        <v>4787</v>
      </c>
    </row>
    <row r="417" spans="1:4" s="11" customFormat="1" x14ac:dyDescent="0.2">
      <c r="A417" s="538" t="s">
        <v>5002</v>
      </c>
      <c r="B417" s="537" t="s">
        <v>4991</v>
      </c>
      <c r="C417" s="537" t="str">
        <f t="array" ref="C417">IFERROR(INDEX($B$31:$B$813, MATCH(0, COUNTIF($C$30:C416, $B$31:$B$813&amp;"") + IF($B$31:$B$813="",1,0), 0)), "")</f>
        <v/>
      </c>
      <c r="D417" s="537" t="s">
        <v>4992</v>
      </c>
    </row>
    <row r="418" spans="1:4" s="11" customFormat="1" x14ac:dyDescent="0.2">
      <c r="A418" s="538" t="s">
        <v>5003</v>
      </c>
      <c r="B418" s="537" t="s">
        <v>4499</v>
      </c>
      <c r="C418" s="537" t="str">
        <f t="array" ref="C418">IFERROR(INDEX($B$31:$B$813, MATCH(0, COUNTIF($C$30:C417, $B$31:$B$813&amp;"") + IF($B$31:$B$813="",1,0), 0)), "")</f>
        <v/>
      </c>
      <c r="D418" s="537" t="s">
        <v>4500</v>
      </c>
    </row>
    <row r="419" spans="1:4" s="11" customFormat="1" x14ac:dyDescent="0.2">
      <c r="A419" s="538" t="s">
        <v>5004</v>
      </c>
      <c r="B419" s="537" t="s">
        <v>4994</v>
      </c>
      <c r="C419" s="537" t="str">
        <f t="array" ref="C419">IFERROR(INDEX($B$31:$B$813, MATCH(0, COUNTIF($C$30:C418, $B$31:$B$813&amp;"") + IF($B$31:$B$813="",1,0), 0)), "")</f>
        <v/>
      </c>
      <c r="D419" s="537" t="s">
        <v>4995</v>
      </c>
    </row>
    <row r="420" spans="1:4" s="11" customFormat="1" x14ac:dyDescent="0.2">
      <c r="A420" s="538" t="s">
        <v>5005</v>
      </c>
      <c r="B420" s="537" t="s">
        <v>4808</v>
      </c>
      <c r="C420" s="537" t="str">
        <f t="array" ref="C420">IFERROR(INDEX($B$31:$B$813, MATCH(0, COUNTIF($C$30:C419, $B$31:$B$813&amp;"") + IF($B$31:$B$813="",1,0), 0)), "")</f>
        <v/>
      </c>
      <c r="D420" s="537" t="s">
        <v>5006</v>
      </c>
    </row>
    <row r="421" spans="1:4" s="11" customFormat="1" x14ac:dyDescent="0.2">
      <c r="A421" s="538" t="s">
        <v>5007</v>
      </c>
      <c r="B421" s="537" t="s">
        <v>5008</v>
      </c>
      <c r="C421" s="537" t="str">
        <f t="array" ref="C421">IFERROR(INDEX($B$31:$B$813, MATCH(0, COUNTIF($C$30:C420, $B$31:$B$813&amp;"") + IF($B$31:$B$813="",1,0), 0)), "")</f>
        <v/>
      </c>
      <c r="D421" s="537" t="s">
        <v>5009</v>
      </c>
    </row>
    <row r="422" spans="1:4" s="11" customFormat="1" x14ac:dyDescent="0.2">
      <c r="A422" s="538" t="s">
        <v>3330</v>
      </c>
      <c r="B422" s="537" t="s">
        <v>524</v>
      </c>
      <c r="C422" s="537" t="str">
        <f t="array" ref="C422">IFERROR(INDEX($B$31:$B$813, MATCH(0, COUNTIF($C$30:C421, $B$31:$B$813&amp;"") + IF($B$31:$B$813="",1,0), 0)), "")</f>
        <v/>
      </c>
      <c r="D422" s="537" t="s">
        <v>3325</v>
      </c>
    </row>
    <row r="423" spans="1:4" s="11" customFormat="1" x14ac:dyDescent="0.2">
      <c r="A423" s="538" t="s">
        <v>3331</v>
      </c>
      <c r="B423" s="537" t="s">
        <v>524</v>
      </c>
      <c r="C423" s="537" t="str">
        <f t="array" ref="C423">IFERROR(INDEX($B$31:$B$813, MATCH(0, COUNTIF($C$30:C422, $B$31:$B$813&amp;"") + IF($B$31:$B$813="",1,0), 0)), "")</f>
        <v/>
      </c>
      <c r="D423" s="537" t="s">
        <v>3325</v>
      </c>
    </row>
    <row r="424" spans="1:4" s="11" customFormat="1" x14ac:dyDescent="0.2">
      <c r="A424" s="538" t="s">
        <v>3329</v>
      </c>
      <c r="B424" s="537" t="s">
        <v>524</v>
      </c>
      <c r="C424" s="537" t="str">
        <f t="array" ref="C424">IFERROR(INDEX($B$31:$B$813, MATCH(0, COUNTIF($C$30:C423, $B$31:$B$813&amp;"") + IF($B$31:$B$813="",1,0), 0)), "")</f>
        <v/>
      </c>
      <c r="D424" s="537" t="s">
        <v>3325</v>
      </c>
    </row>
    <row r="425" spans="1:4" s="11" customFormat="1" x14ac:dyDescent="0.2">
      <c r="A425" s="538" t="s">
        <v>3332</v>
      </c>
      <c r="B425" s="537" t="s">
        <v>524</v>
      </c>
      <c r="C425" s="537" t="str">
        <f t="array" ref="C425">IFERROR(INDEX($B$31:$B$813, MATCH(0, COUNTIF($C$30:C424, $B$31:$B$813&amp;"") + IF($B$31:$B$813="",1,0), 0)), "")</f>
        <v/>
      </c>
      <c r="D425" s="537" t="s">
        <v>3325</v>
      </c>
    </row>
    <row r="426" spans="1:4" s="11" customFormat="1" x14ac:dyDescent="0.2">
      <c r="A426" s="538" t="s">
        <v>5010</v>
      </c>
      <c r="B426" s="537" t="s">
        <v>5011</v>
      </c>
      <c r="C426" s="537" t="str">
        <f t="array" ref="C426">IFERROR(INDEX($B$31:$B$813, MATCH(0, COUNTIF($C$30:C425, $B$31:$B$813&amp;"") + IF($B$31:$B$813="",1,0), 0)), "")</f>
        <v/>
      </c>
      <c r="D426" s="537" t="s">
        <v>5012</v>
      </c>
    </row>
    <row r="427" spans="1:4" s="11" customFormat="1" x14ac:dyDescent="0.2">
      <c r="A427" s="538" t="s">
        <v>5013</v>
      </c>
      <c r="B427" s="537" t="s">
        <v>4648</v>
      </c>
      <c r="C427" s="537" t="str">
        <f t="array" ref="C427">IFERROR(INDEX($B$31:$B$813, MATCH(0, COUNTIF($C$30:C426, $B$31:$B$813&amp;"") + IF($B$31:$B$813="",1,0), 0)), "")</f>
        <v/>
      </c>
      <c r="D427" s="537" t="s">
        <v>5014</v>
      </c>
    </row>
    <row r="428" spans="1:4" s="11" customFormat="1" x14ac:dyDescent="0.2">
      <c r="A428" s="538" t="s">
        <v>5015</v>
      </c>
      <c r="B428" s="537" t="s">
        <v>4648</v>
      </c>
      <c r="C428" s="537" t="str">
        <f t="array" ref="C428">IFERROR(INDEX($B$31:$B$813, MATCH(0, COUNTIF($C$30:C427, $B$31:$B$813&amp;"") + IF($B$31:$B$813="",1,0), 0)), "")</f>
        <v/>
      </c>
      <c r="D428" s="537" t="s">
        <v>5014</v>
      </c>
    </row>
    <row r="429" spans="1:4" s="11" customFormat="1" x14ac:dyDescent="0.2">
      <c r="A429" s="538" t="s">
        <v>5016</v>
      </c>
      <c r="B429" s="537" t="s">
        <v>4665</v>
      </c>
      <c r="C429" s="537" t="str">
        <f t="array" ref="C429">IFERROR(INDEX($B$31:$B$813, MATCH(0, COUNTIF($C$30:C428, $B$31:$B$813&amp;"") + IF($B$31:$B$813="",1,0), 0)), "")</f>
        <v/>
      </c>
      <c r="D429" s="537" t="s">
        <v>4666</v>
      </c>
    </row>
    <row r="430" spans="1:4" s="11" customFormat="1" x14ac:dyDescent="0.2">
      <c r="A430" s="538" t="s">
        <v>5017</v>
      </c>
      <c r="B430" s="537" t="s">
        <v>4397</v>
      </c>
      <c r="C430" s="537" t="str">
        <f t="array" ref="C430">IFERROR(INDEX($B$31:$B$813, MATCH(0, COUNTIF($C$30:C429, $B$31:$B$813&amp;"") + IF($B$31:$B$813="",1,0), 0)), "")</f>
        <v/>
      </c>
      <c r="D430" s="537" t="s">
        <v>4398</v>
      </c>
    </row>
    <row r="431" spans="1:4" s="11" customFormat="1" x14ac:dyDescent="0.2">
      <c r="A431" s="538" t="s">
        <v>5018</v>
      </c>
      <c r="B431" s="537" t="s">
        <v>4397</v>
      </c>
      <c r="C431" s="537" t="str">
        <f t="array" ref="C431">IFERROR(INDEX($B$31:$B$813, MATCH(0, COUNTIF($C$30:C430, $B$31:$B$813&amp;"") + IF($B$31:$B$813="",1,0), 0)), "")</f>
        <v/>
      </c>
      <c r="D431" s="537" t="s">
        <v>4398</v>
      </c>
    </row>
    <row r="432" spans="1:4" s="11" customFormat="1" x14ac:dyDescent="0.2">
      <c r="A432" s="538" t="s">
        <v>5019</v>
      </c>
      <c r="B432" s="537" t="s">
        <v>524</v>
      </c>
      <c r="C432" s="537" t="str">
        <f t="array" ref="C432">IFERROR(INDEX($B$31:$B$813, MATCH(0, COUNTIF($C$30:C431, $B$31:$B$813&amp;"") + IF($B$31:$B$813="",1,0), 0)), "")</f>
        <v/>
      </c>
      <c r="D432" s="537" t="s">
        <v>4695</v>
      </c>
    </row>
    <row r="433" spans="1:4" s="11" customFormat="1" x14ac:dyDescent="0.2">
      <c r="A433" s="538" t="s">
        <v>5020</v>
      </c>
      <c r="B433" s="537" t="s">
        <v>5011</v>
      </c>
      <c r="C433" s="537" t="str">
        <f t="array" ref="C433">IFERROR(INDEX($B$31:$B$813, MATCH(0, COUNTIF($C$30:C432, $B$31:$B$813&amp;"") + IF($B$31:$B$813="",1,0), 0)), "")</f>
        <v/>
      </c>
      <c r="D433" s="537" t="s">
        <v>5012</v>
      </c>
    </row>
    <row r="434" spans="1:4" s="11" customFormat="1" x14ac:dyDescent="0.2">
      <c r="A434" s="538" t="s">
        <v>5021</v>
      </c>
      <c r="B434" s="537" t="s">
        <v>4325</v>
      </c>
      <c r="C434" s="537" t="str">
        <f t="array" ref="C434">IFERROR(INDEX($B$31:$B$813, MATCH(0, COUNTIF($C$30:C433, $B$31:$B$813&amp;"") + IF($B$31:$B$813="",1,0), 0)), "")</f>
        <v/>
      </c>
      <c r="D434" s="537" t="s">
        <v>4326</v>
      </c>
    </row>
    <row r="435" spans="1:4" s="11" customFormat="1" x14ac:dyDescent="0.2">
      <c r="A435" s="538" t="s">
        <v>5022</v>
      </c>
      <c r="B435" s="537" t="s">
        <v>5023</v>
      </c>
      <c r="C435" s="537" t="str">
        <f t="array" ref="C435">IFERROR(INDEX($B$31:$B$813, MATCH(0, COUNTIF($C$30:C434, $B$31:$B$813&amp;"") + IF($B$31:$B$813="",1,0), 0)), "")</f>
        <v/>
      </c>
      <c r="D435" s="537" t="s">
        <v>5024</v>
      </c>
    </row>
    <row r="436" spans="1:4" s="11" customFormat="1" x14ac:dyDescent="0.2">
      <c r="A436" s="538" t="s">
        <v>5025</v>
      </c>
      <c r="B436" s="537" t="s">
        <v>4665</v>
      </c>
      <c r="C436" s="537" t="str">
        <f t="array" ref="C436">IFERROR(INDEX($B$31:$B$813, MATCH(0, COUNTIF($C$30:C435, $B$31:$B$813&amp;"") + IF($B$31:$B$813="",1,0), 0)), "")</f>
        <v/>
      </c>
      <c r="D436" s="537" t="s">
        <v>4666</v>
      </c>
    </row>
    <row r="437" spans="1:4" s="11" customFormat="1" x14ac:dyDescent="0.2">
      <c r="A437" s="538" t="s">
        <v>5026</v>
      </c>
      <c r="B437" s="537" t="s">
        <v>4843</v>
      </c>
      <c r="C437" s="537" t="str">
        <f t="array" ref="C437">IFERROR(INDEX($B$31:$B$813, MATCH(0, COUNTIF($C$30:C436, $B$31:$B$813&amp;"") + IF($B$31:$B$813="",1,0), 0)), "")</f>
        <v/>
      </c>
      <c r="D437" s="537" t="s">
        <v>4844</v>
      </c>
    </row>
    <row r="438" spans="1:4" s="11" customFormat="1" x14ac:dyDescent="0.2">
      <c r="A438" s="538" t="s">
        <v>5027</v>
      </c>
      <c r="B438" s="537" t="s">
        <v>4299</v>
      </c>
      <c r="C438" s="537" t="str">
        <f t="array" ref="C438">IFERROR(INDEX($B$31:$B$813, MATCH(0, COUNTIF($C$30:C437, $B$31:$B$813&amp;"") + IF($B$31:$B$813="",1,0), 0)), "")</f>
        <v/>
      </c>
      <c r="D438" s="537" t="s">
        <v>4300</v>
      </c>
    </row>
    <row r="439" spans="1:4" s="11" customFormat="1" x14ac:dyDescent="0.2">
      <c r="A439" s="538" t="s">
        <v>5028</v>
      </c>
      <c r="B439" s="537" t="s">
        <v>4499</v>
      </c>
      <c r="C439" s="537" t="str">
        <f t="array" ref="C439">IFERROR(INDEX($B$31:$B$813, MATCH(0, COUNTIF($C$30:C438, $B$31:$B$813&amp;"") + IF($B$31:$B$813="",1,0), 0)), "")</f>
        <v/>
      </c>
      <c r="D439" s="537" t="s">
        <v>4500</v>
      </c>
    </row>
    <row r="440" spans="1:4" s="11" customFormat="1" x14ac:dyDescent="0.2">
      <c r="A440" s="538" t="s">
        <v>5029</v>
      </c>
      <c r="B440" s="537" t="s">
        <v>524</v>
      </c>
      <c r="C440" s="537" t="str">
        <f t="array" ref="C440">IFERROR(INDEX($B$31:$B$813, MATCH(0, COUNTIF($C$30:C439, $B$31:$B$813&amp;"") + IF($B$31:$B$813="",1,0), 0)), "")</f>
        <v/>
      </c>
      <c r="D440" s="537" t="s">
        <v>4719</v>
      </c>
    </row>
    <row r="441" spans="1:4" s="11" customFormat="1" x14ac:dyDescent="0.2">
      <c r="A441" s="538" t="s">
        <v>3324</v>
      </c>
      <c r="B441" s="537" t="s">
        <v>524</v>
      </c>
      <c r="C441" s="537" t="str">
        <f t="array" ref="C441">IFERROR(INDEX($B$31:$B$813, MATCH(0, COUNTIF($C$30:C440, $B$31:$B$813&amp;"") + IF($B$31:$B$813="",1,0), 0)), "")</f>
        <v/>
      </c>
      <c r="D441" s="537" t="s">
        <v>3325</v>
      </c>
    </row>
    <row r="442" spans="1:4" s="11" customFormat="1" x14ac:dyDescent="0.2">
      <c r="A442" s="538" t="s">
        <v>5030</v>
      </c>
      <c r="B442" s="537" t="s">
        <v>5011</v>
      </c>
      <c r="C442" s="537" t="str">
        <f t="array" ref="C442">IFERROR(INDEX($B$31:$B$813, MATCH(0, COUNTIF($C$30:C441, $B$31:$B$813&amp;"") + IF($B$31:$B$813="",1,0), 0)), "")</f>
        <v/>
      </c>
      <c r="D442" s="537" t="s">
        <v>5012</v>
      </c>
    </row>
    <row r="443" spans="1:4" s="11" customFormat="1" x14ac:dyDescent="0.2">
      <c r="A443" s="538" t="s">
        <v>5031</v>
      </c>
      <c r="B443" s="537" t="s">
        <v>4648</v>
      </c>
      <c r="C443" s="537" t="str">
        <f t="array" ref="C443">IFERROR(INDEX($B$31:$B$813, MATCH(0, COUNTIF($C$30:C442, $B$31:$B$813&amp;"") + IF($B$31:$B$813="",1,0), 0)), "")</f>
        <v/>
      </c>
      <c r="D443" s="537" t="s">
        <v>5014</v>
      </c>
    </row>
    <row r="444" spans="1:4" s="11" customFormat="1" x14ac:dyDescent="0.2">
      <c r="A444" s="538" t="s">
        <v>5032</v>
      </c>
      <c r="B444" s="537" t="s">
        <v>4527</v>
      </c>
      <c r="C444" s="537" t="str">
        <f t="array" ref="C444">IFERROR(INDEX($B$31:$B$813, MATCH(0, COUNTIF($C$30:C443, $B$31:$B$813&amp;"") + IF($B$31:$B$813="",1,0), 0)), "")</f>
        <v/>
      </c>
      <c r="D444" s="537" t="s">
        <v>4528</v>
      </c>
    </row>
    <row r="445" spans="1:4" s="11" customFormat="1" x14ac:dyDescent="0.2">
      <c r="A445" s="538" t="s">
        <v>5033</v>
      </c>
      <c r="B445" s="537" t="s">
        <v>4799</v>
      </c>
      <c r="C445" s="537" t="str">
        <f t="array" ref="C445">IFERROR(INDEX($B$31:$B$813, MATCH(0, COUNTIF($C$30:C444, $B$31:$B$813&amp;"") + IF($B$31:$B$813="",1,0), 0)), "")</f>
        <v/>
      </c>
      <c r="D445" s="537" t="s">
        <v>4800</v>
      </c>
    </row>
    <row r="446" spans="1:4" s="11" customFormat="1" x14ac:dyDescent="0.2">
      <c r="A446" s="538" t="s">
        <v>5034</v>
      </c>
      <c r="B446" s="537" t="s">
        <v>5035</v>
      </c>
      <c r="C446" s="537" t="str">
        <f t="array" ref="C446">IFERROR(INDEX($B$31:$B$813, MATCH(0, COUNTIF($C$30:C445, $B$31:$B$813&amp;"") + IF($B$31:$B$813="",1,0), 0)), "")</f>
        <v/>
      </c>
      <c r="D446" s="537" t="s">
        <v>5036</v>
      </c>
    </row>
    <row r="447" spans="1:4" s="11" customFormat="1" x14ac:dyDescent="0.2">
      <c r="A447" s="538" t="s">
        <v>5037</v>
      </c>
      <c r="B447" s="537" t="s">
        <v>5038</v>
      </c>
      <c r="C447" s="537" t="str">
        <f t="array" ref="C447">IFERROR(INDEX($B$31:$B$813, MATCH(0, COUNTIF($C$30:C446, $B$31:$B$813&amp;"") + IF($B$31:$B$813="",1,0), 0)), "")</f>
        <v/>
      </c>
      <c r="D447" s="537" t="s">
        <v>5039</v>
      </c>
    </row>
    <row r="448" spans="1:4" s="11" customFormat="1" x14ac:dyDescent="0.2">
      <c r="A448" s="538" t="s">
        <v>3323</v>
      </c>
      <c r="B448" s="537" t="s">
        <v>3314</v>
      </c>
      <c r="C448" s="537" t="str">
        <f t="array" ref="C448">IFERROR(INDEX($B$31:$B$813, MATCH(0, COUNTIF($C$30:C447, $B$31:$B$813&amp;"") + IF($B$31:$B$813="",1,0), 0)), "")</f>
        <v/>
      </c>
      <c r="D448" s="537" t="s">
        <v>3320</v>
      </c>
    </row>
    <row r="449" spans="1:4" s="11" customFormat="1" x14ac:dyDescent="0.2">
      <c r="A449" s="538" t="s">
        <v>5040</v>
      </c>
      <c r="B449" s="537" t="s">
        <v>4545</v>
      </c>
      <c r="C449" s="537" t="str">
        <f t="array" ref="C449">IFERROR(INDEX($B$31:$B$813, MATCH(0, COUNTIF($C$30:C448, $B$31:$B$813&amp;"") + IF($B$31:$B$813="",1,0), 0)), "")</f>
        <v/>
      </c>
      <c r="D449" s="537" t="s">
        <v>4546</v>
      </c>
    </row>
    <row r="450" spans="1:4" s="11" customFormat="1" x14ac:dyDescent="0.2">
      <c r="A450" s="538" t="s">
        <v>5041</v>
      </c>
      <c r="B450" s="537" t="s">
        <v>4397</v>
      </c>
      <c r="C450" s="537" t="str">
        <f t="array" ref="C450">IFERROR(INDEX($B$31:$B$813, MATCH(0, COUNTIF($C$30:C449, $B$31:$B$813&amp;"") + IF($B$31:$B$813="",1,0), 0)), "")</f>
        <v/>
      </c>
      <c r="D450" s="537" t="s">
        <v>4398</v>
      </c>
    </row>
    <row r="451" spans="1:4" s="11" customFormat="1" x14ac:dyDescent="0.2">
      <c r="A451" s="538" t="s">
        <v>5042</v>
      </c>
      <c r="B451" s="537" t="s">
        <v>4583</v>
      </c>
      <c r="C451" s="537" t="str">
        <f t="array" ref="C451">IFERROR(INDEX($B$31:$B$813, MATCH(0, COUNTIF($C$30:C450, $B$31:$B$813&amp;"") + IF($B$31:$B$813="",1,0), 0)), "")</f>
        <v/>
      </c>
      <c r="D451" s="537" t="s">
        <v>4584</v>
      </c>
    </row>
    <row r="452" spans="1:4" s="11" customFormat="1" x14ac:dyDescent="0.2">
      <c r="A452" s="538" t="s">
        <v>5043</v>
      </c>
      <c r="B452" s="537" t="s">
        <v>5044</v>
      </c>
      <c r="C452" s="537" t="str">
        <f t="array" ref="C452">IFERROR(INDEX($B$31:$B$813, MATCH(0, COUNTIF($C$30:C451, $B$31:$B$813&amp;"") + IF($B$31:$B$813="",1,0), 0)), "")</f>
        <v/>
      </c>
      <c r="D452" s="537" t="s">
        <v>5045</v>
      </c>
    </row>
    <row r="453" spans="1:4" s="11" customFormat="1" x14ac:dyDescent="0.2">
      <c r="A453" s="538" t="s">
        <v>5046</v>
      </c>
      <c r="B453" s="537" t="s">
        <v>5047</v>
      </c>
      <c r="C453" s="537" t="str">
        <f t="array" ref="C453">IFERROR(INDEX($B$31:$B$813, MATCH(0, COUNTIF($C$30:C452, $B$31:$B$813&amp;"") + IF($B$31:$B$813="",1,0), 0)), "")</f>
        <v/>
      </c>
      <c r="D453" s="537" t="s">
        <v>5048</v>
      </c>
    </row>
    <row r="454" spans="1:4" s="11" customFormat="1" x14ac:dyDescent="0.2">
      <c r="A454" s="538" t="s">
        <v>5049</v>
      </c>
      <c r="B454" s="537" t="s">
        <v>4310</v>
      </c>
      <c r="C454" s="537" t="str">
        <f t="array" ref="C454">IFERROR(INDEX($B$31:$B$813, MATCH(0, COUNTIF($C$30:C453, $B$31:$B$813&amp;"") + IF($B$31:$B$813="",1,0), 0)), "")</f>
        <v/>
      </c>
      <c r="D454" s="537" t="s">
        <v>4311</v>
      </c>
    </row>
    <row r="455" spans="1:4" s="11" customFormat="1" x14ac:dyDescent="0.2">
      <c r="A455" s="538" t="s">
        <v>5050</v>
      </c>
      <c r="B455" s="537" t="s">
        <v>4665</v>
      </c>
      <c r="C455" s="537" t="str">
        <f t="array" ref="C455">IFERROR(INDEX($B$31:$B$813, MATCH(0, COUNTIF($C$30:C454, $B$31:$B$813&amp;"") + IF($B$31:$B$813="",1,0), 0)), "")</f>
        <v/>
      </c>
      <c r="D455" s="537" t="s">
        <v>4666</v>
      </c>
    </row>
    <row r="456" spans="1:4" s="11" customFormat="1" x14ac:dyDescent="0.2">
      <c r="A456" s="538" t="s">
        <v>5051</v>
      </c>
      <c r="B456" s="537" t="s">
        <v>4397</v>
      </c>
      <c r="C456" s="537" t="str">
        <f t="array" ref="C456">IFERROR(INDEX($B$31:$B$813, MATCH(0, COUNTIF($C$30:C455, $B$31:$B$813&amp;"") + IF($B$31:$B$813="",1,0), 0)), "")</f>
        <v/>
      </c>
      <c r="D456" s="537" t="s">
        <v>4414</v>
      </c>
    </row>
    <row r="457" spans="1:4" s="11" customFormat="1" x14ac:dyDescent="0.2">
      <c r="A457" s="538" t="s">
        <v>5052</v>
      </c>
      <c r="B457" s="537" t="s">
        <v>4422</v>
      </c>
      <c r="C457" s="537" t="str">
        <f t="array" ref="C457">IFERROR(INDEX($B$31:$B$813, MATCH(0, COUNTIF($C$30:C456, $B$31:$B$813&amp;"") + IF($B$31:$B$813="",1,0), 0)), "")</f>
        <v/>
      </c>
      <c r="D457" s="537" t="s">
        <v>4423</v>
      </c>
    </row>
    <row r="458" spans="1:4" s="11" customFormat="1" x14ac:dyDescent="0.2">
      <c r="A458" s="538" t="s">
        <v>5053</v>
      </c>
      <c r="B458" s="537" t="s">
        <v>4299</v>
      </c>
      <c r="C458" s="537" t="str">
        <f t="array" ref="C458">IFERROR(INDEX($B$31:$B$813, MATCH(0, COUNTIF($C$30:C457, $B$31:$B$813&amp;"") + IF($B$31:$B$813="",1,0), 0)), "")</f>
        <v/>
      </c>
      <c r="D458" s="537" t="s">
        <v>5054</v>
      </c>
    </row>
    <row r="459" spans="1:4" s="11" customFormat="1" x14ac:dyDescent="0.2">
      <c r="A459" s="538" t="s">
        <v>5055</v>
      </c>
      <c r="B459" s="537" t="s">
        <v>5056</v>
      </c>
      <c r="C459" s="537" t="str">
        <f t="array" ref="C459">IFERROR(INDEX($B$31:$B$813, MATCH(0, COUNTIF($C$30:C458, $B$31:$B$813&amp;"") + IF($B$31:$B$813="",1,0), 0)), "")</f>
        <v/>
      </c>
      <c r="D459" s="537" t="s">
        <v>5057</v>
      </c>
    </row>
    <row r="460" spans="1:4" s="11" customFormat="1" x14ac:dyDescent="0.2">
      <c r="A460" s="538" t="s">
        <v>5058</v>
      </c>
      <c r="B460" s="537" t="s">
        <v>4319</v>
      </c>
      <c r="C460" s="537" t="str">
        <f t="array" ref="C460">IFERROR(INDEX($B$31:$B$813, MATCH(0, COUNTIF($C$30:C459, $B$31:$B$813&amp;"") + IF($B$31:$B$813="",1,0), 0)), "")</f>
        <v/>
      </c>
      <c r="D460" s="537" t="s">
        <v>4320</v>
      </c>
    </row>
    <row r="461" spans="1:4" s="11" customFormat="1" x14ac:dyDescent="0.2">
      <c r="A461" s="538" t="s">
        <v>5059</v>
      </c>
      <c r="B461" s="537" t="s">
        <v>4394</v>
      </c>
      <c r="C461" s="537" t="str">
        <f t="array" ref="C461">IFERROR(INDEX($B$31:$B$813, MATCH(0, COUNTIF($C$30:C460, $B$31:$B$813&amp;"") + IF($B$31:$B$813="",1,0), 0)), "")</f>
        <v/>
      </c>
      <c r="D461" s="537" t="s">
        <v>4395</v>
      </c>
    </row>
    <row r="462" spans="1:4" s="11" customFormat="1" x14ac:dyDescent="0.2">
      <c r="A462" s="538" t="s">
        <v>5060</v>
      </c>
      <c r="B462" s="537" t="s">
        <v>4397</v>
      </c>
      <c r="C462" s="537" t="str">
        <f t="array" ref="C462">IFERROR(INDEX($B$31:$B$813, MATCH(0, COUNTIF($C$30:C461, $B$31:$B$813&amp;"") + IF($B$31:$B$813="",1,0), 0)), "")</f>
        <v/>
      </c>
      <c r="D462" s="537" t="s">
        <v>4398</v>
      </c>
    </row>
    <row r="463" spans="1:4" s="11" customFormat="1" x14ac:dyDescent="0.2">
      <c r="A463" s="538" t="s">
        <v>5061</v>
      </c>
      <c r="B463" s="537" t="s">
        <v>4425</v>
      </c>
      <c r="C463" s="537" t="str">
        <f t="array" ref="C463">IFERROR(INDEX($B$31:$B$813, MATCH(0, COUNTIF($C$30:C462, $B$31:$B$813&amp;"") + IF($B$31:$B$813="",1,0), 0)), "")</f>
        <v/>
      </c>
      <c r="D463" s="537" t="s">
        <v>4426</v>
      </c>
    </row>
    <row r="464" spans="1:4" s="11" customFormat="1" x14ac:dyDescent="0.2">
      <c r="A464" s="538" t="s">
        <v>5062</v>
      </c>
      <c r="B464" s="537" t="s">
        <v>4892</v>
      </c>
      <c r="C464" s="537" t="str">
        <f t="array" ref="C464">IFERROR(INDEX($B$31:$B$813, MATCH(0, COUNTIF($C$30:C463, $B$31:$B$813&amp;"") + IF($B$31:$B$813="",1,0), 0)), "")</f>
        <v/>
      </c>
      <c r="D464" s="537" t="s">
        <v>4893</v>
      </c>
    </row>
    <row r="465" spans="1:4" s="11" customFormat="1" x14ac:dyDescent="0.2">
      <c r="A465" s="538" t="s">
        <v>5063</v>
      </c>
      <c r="B465" s="537" t="s">
        <v>4594</v>
      </c>
      <c r="C465" s="537" t="str">
        <f t="array" ref="C465">IFERROR(INDEX($B$31:$B$813, MATCH(0, COUNTIF($C$30:C464, $B$31:$B$813&amp;"") + IF($B$31:$B$813="",1,0), 0)), "")</f>
        <v/>
      </c>
      <c r="D465" s="537" t="s">
        <v>4595</v>
      </c>
    </row>
    <row r="466" spans="1:4" s="11" customFormat="1" x14ac:dyDescent="0.2">
      <c r="A466" s="538" t="s">
        <v>5064</v>
      </c>
      <c r="B466" s="537" t="s">
        <v>4854</v>
      </c>
      <c r="C466" s="537" t="str">
        <f t="array" ref="C466">IFERROR(INDEX($B$31:$B$813, MATCH(0, COUNTIF($C$30:C465, $B$31:$B$813&amp;"") + IF($B$31:$B$813="",1,0), 0)), "")</f>
        <v/>
      </c>
      <c r="D466" s="537" t="s">
        <v>4855</v>
      </c>
    </row>
    <row r="467" spans="1:4" s="11" customFormat="1" x14ac:dyDescent="0.2">
      <c r="A467" s="538" t="s">
        <v>5065</v>
      </c>
      <c r="B467" s="537" t="s">
        <v>4642</v>
      </c>
      <c r="C467" s="537" t="str">
        <f t="array" ref="C467">IFERROR(INDEX($B$31:$B$813, MATCH(0, COUNTIF($C$30:C466, $B$31:$B$813&amp;"") + IF($B$31:$B$813="",1,0), 0)), "")</f>
        <v/>
      </c>
      <c r="D467" s="537" t="s">
        <v>4643</v>
      </c>
    </row>
    <row r="468" spans="1:4" s="11" customFormat="1" x14ac:dyDescent="0.2">
      <c r="A468" s="538" t="s">
        <v>5066</v>
      </c>
      <c r="B468" s="537" t="s">
        <v>5044</v>
      </c>
      <c r="C468" s="537" t="str">
        <f t="array" ref="C468">IFERROR(INDEX($B$31:$B$813, MATCH(0, COUNTIF($C$30:C467, $B$31:$B$813&amp;"") + IF($B$31:$B$813="",1,0), 0)), "")</f>
        <v/>
      </c>
      <c r="D468" s="537" t="s">
        <v>5045</v>
      </c>
    </row>
    <row r="469" spans="1:4" s="11" customFormat="1" x14ac:dyDescent="0.2">
      <c r="A469" s="538" t="s">
        <v>5067</v>
      </c>
      <c r="B469" s="537" t="s">
        <v>5068</v>
      </c>
      <c r="C469" s="537" t="str">
        <f t="array" ref="C469">IFERROR(INDEX($B$31:$B$813, MATCH(0, COUNTIF($C$30:C468, $B$31:$B$813&amp;"") + IF($B$31:$B$813="",1,0), 0)), "")</f>
        <v/>
      </c>
      <c r="D469" s="537" t="s">
        <v>5069</v>
      </c>
    </row>
    <row r="470" spans="1:4" s="11" customFormat="1" x14ac:dyDescent="0.2">
      <c r="A470" s="538" t="s">
        <v>5070</v>
      </c>
      <c r="B470" s="537" t="s">
        <v>4970</v>
      </c>
      <c r="C470" s="537" t="str">
        <f t="array" ref="C470">IFERROR(INDEX($B$31:$B$813, MATCH(0, COUNTIF($C$30:C469, $B$31:$B$813&amp;"") + IF($B$31:$B$813="",1,0), 0)), "")</f>
        <v/>
      </c>
      <c r="D470" s="537" t="s">
        <v>4971</v>
      </c>
    </row>
    <row r="471" spans="1:4" s="11" customFormat="1" x14ac:dyDescent="0.2">
      <c r="A471" s="538" t="s">
        <v>5071</v>
      </c>
      <c r="B471" s="537" t="s">
        <v>5072</v>
      </c>
      <c r="C471" s="537" t="str">
        <f t="array" ref="C471">IFERROR(INDEX($B$31:$B$813, MATCH(0, COUNTIF($C$30:C470, $B$31:$B$813&amp;"") + IF($B$31:$B$813="",1,0), 0)), "")</f>
        <v/>
      </c>
      <c r="D471" s="537" t="s">
        <v>5073</v>
      </c>
    </row>
    <row r="472" spans="1:4" s="11" customFormat="1" x14ac:dyDescent="0.2">
      <c r="A472" s="538" t="s">
        <v>5074</v>
      </c>
      <c r="B472" s="537" t="s">
        <v>4545</v>
      </c>
      <c r="C472" s="537" t="str">
        <f t="array" ref="C472">IFERROR(INDEX($B$31:$B$813, MATCH(0, COUNTIF($C$30:C471, $B$31:$B$813&amp;"") + IF($B$31:$B$813="",1,0), 0)), "")</f>
        <v/>
      </c>
      <c r="D472" s="537" t="s">
        <v>4546</v>
      </c>
    </row>
    <row r="473" spans="1:4" s="11" customFormat="1" x14ac:dyDescent="0.2">
      <c r="A473" s="538" t="s">
        <v>5075</v>
      </c>
      <c r="B473" s="537" t="s">
        <v>4665</v>
      </c>
      <c r="C473" s="537" t="str">
        <f t="array" ref="C473">IFERROR(INDEX($B$31:$B$813, MATCH(0, COUNTIF($C$30:C472, $B$31:$B$813&amp;"") + IF($B$31:$B$813="",1,0), 0)), "")</f>
        <v/>
      </c>
      <c r="D473" s="537" t="s">
        <v>4666</v>
      </c>
    </row>
    <row r="474" spans="1:4" s="11" customFormat="1" x14ac:dyDescent="0.2">
      <c r="A474" s="538" t="s">
        <v>5076</v>
      </c>
      <c r="B474" s="537" t="s">
        <v>4665</v>
      </c>
      <c r="C474" s="537" t="str">
        <f t="array" ref="C474">IFERROR(INDEX($B$31:$B$813, MATCH(0, COUNTIF($C$30:C473, $B$31:$B$813&amp;"") + IF($B$31:$B$813="",1,0), 0)), "")</f>
        <v/>
      </c>
      <c r="D474" s="537" t="s">
        <v>4666</v>
      </c>
    </row>
    <row r="475" spans="1:4" s="11" customFormat="1" x14ac:dyDescent="0.2">
      <c r="A475" s="538" t="s">
        <v>5077</v>
      </c>
      <c r="B475" s="537" t="s">
        <v>4665</v>
      </c>
      <c r="C475" s="537" t="str">
        <f t="array" ref="C475">IFERROR(INDEX($B$31:$B$813, MATCH(0, COUNTIF($C$30:C474, $B$31:$B$813&amp;"") + IF($B$31:$B$813="",1,0), 0)), "")</f>
        <v/>
      </c>
      <c r="D475" s="537" t="s">
        <v>4666</v>
      </c>
    </row>
    <row r="476" spans="1:4" s="11" customFormat="1" x14ac:dyDescent="0.2">
      <c r="A476" s="538" t="s">
        <v>5078</v>
      </c>
      <c r="B476" s="537" t="s">
        <v>4537</v>
      </c>
      <c r="C476" s="537" t="str">
        <f t="array" ref="C476">IFERROR(INDEX($B$31:$B$813, MATCH(0, COUNTIF($C$30:C475, $B$31:$B$813&amp;"") + IF($B$31:$B$813="",1,0), 0)), "")</f>
        <v/>
      </c>
      <c r="D476" s="537" t="s">
        <v>4538</v>
      </c>
    </row>
    <row r="477" spans="1:4" s="11" customFormat="1" x14ac:dyDescent="0.2">
      <c r="A477" s="538" t="s">
        <v>5079</v>
      </c>
      <c r="B477" s="537" t="s">
        <v>524</v>
      </c>
      <c r="C477" s="537" t="str">
        <f t="array" ref="C477">IFERROR(INDEX($B$31:$B$813, MATCH(0, COUNTIF($C$30:C476, $B$31:$B$813&amp;"") + IF($B$31:$B$813="",1,0), 0)), "")</f>
        <v/>
      </c>
      <c r="D477" s="537" t="s">
        <v>5080</v>
      </c>
    </row>
    <row r="478" spans="1:4" s="11" customFormat="1" x14ac:dyDescent="0.2">
      <c r="A478" s="538" t="s">
        <v>5081</v>
      </c>
      <c r="B478" s="537" t="s">
        <v>4710</v>
      </c>
      <c r="C478" s="537" t="str">
        <f t="array" ref="C478">IFERROR(INDEX($B$31:$B$813, MATCH(0, COUNTIF($C$30:C477, $B$31:$B$813&amp;"") + IF($B$31:$B$813="",1,0), 0)), "")</f>
        <v/>
      </c>
      <c r="D478" s="537" t="s">
        <v>4711</v>
      </c>
    </row>
    <row r="479" spans="1:4" s="11" customFormat="1" x14ac:dyDescent="0.2">
      <c r="A479" s="538" t="s">
        <v>5082</v>
      </c>
      <c r="B479" s="537" t="s">
        <v>524</v>
      </c>
      <c r="C479" s="537" t="str">
        <f t="array" ref="C479">IFERROR(INDEX($B$31:$B$813, MATCH(0, COUNTIF($C$30:C478, $B$31:$B$813&amp;"") + IF($B$31:$B$813="",1,0), 0)), "")</f>
        <v/>
      </c>
      <c r="D479" s="537" t="s">
        <v>5083</v>
      </c>
    </row>
    <row r="480" spans="1:4" s="11" customFormat="1" x14ac:dyDescent="0.2">
      <c r="A480" s="538" t="s">
        <v>5084</v>
      </c>
      <c r="B480" s="537" t="s">
        <v>4519</v>
      </c>
      <c r="C480" s="537" t="str">
        <f t="array" ref="C480">IFERROR(INDEX($B$31:$B$813, MATCH(0, COUNTIF($C$30:C479, $B$31:$B$813&amp;"") + IF($B$31:$B$813="",1,0), 0)), "")</f>
        <v/>
      </c>
      <c r="D480" s="537" t="s">
        <v>4520</v>
      </c>
    </row>
    <row r="481" spans="1:4" s="11" customFormat="1" x14ac:dyDescent="0.2">
      <c r="A481" s="538" t="s">
        <v>5085</v>
      </c>
      <c r="B481" s="537" t="s">
        <v>4523</v>
      </c>
      <c r="C481" s="537" t="str">
        <f t="array" ref="C481">IFERROR(INDEX($B$31:$B$813, MATCH(0, COUNTIF($C$30:C480, $B$31:$B$813&amp;"") + IF($B$31:$B$813="",1,0), 0)), "")</f>
        <v/>
      </c>
      <c r="D481" s="537" t="s">
        <v>4524</v>
      </c>
    </row>
    <row r="482" spans="1:4" s="11" customFormat="1" x14ac:dyDescent="0.2">
      <c r="A482" s="538" t="s">
        <v>5086</v>
      </c>
      <c r="B482" s="537" t="s">
        <v>4440</v>
      </c>
      <c r="C482" s="537" t="str">
        <f t="array" ref="C482">IFERROR(INDEX($B$31:$B$813, MATCH(0, COUNTIF($C$30:C481, $B$31:$B$813&amp;"") + IF($B$31:$B$813="",1,0), 0)), "")</f>
        <v/>
      </c>
      <c r="D482" s="537" t="s">
        <v>4441</v>
      </c>
    </row>
    <row r="483" spans="1:4" s="11" customFormat="1" x14ac:dyDescent="0.2">
      <c r="A483" s="538" t="s">
        <v>5087</v>
      </c>
      <c r="B483" s="537" t="s">
        <v>4854</v>
      </c>
      <c r="C483" s="537" t="str">
        <f t="array" ref="C483">IFERROR(INDEX($B$31:$B$813, MATCH(0, COUNTIF($C$30:C482, $B$31:$B$813&amp;"") + IF($B$31:$B$813="",1,0), 0)), "")</f>
        <v/>
      </c>
      <c r="D483" s="537" t="s">
        <v>4855</v>
      </c>
    </row>
    <row r="484" spans="1:4" s="11" customFormat="1" x14ac:dyDescent="0.2">
      <c r="A484" s="538" t="s">
        <v>5088</v>
      </c>
      <c r="B484" s="537" t="s">
        <v>5089</v>
      </c>
      <c r="C484" s="537" t="str">
        <f t="array" ref="C484">IFERROR(INDEX($B$31:$B$813, MATCH(0, COUNTIF($C$30:C483, $B$31:$B$813&amp;"") + IF($B$31:$B$813="",1,0), 0)), "")</f>
        <v/>
      </c>
      <c r="D484" s="537" t="s">
        <v>5090</v>
      </c>
    </row>
    <row r="485" spans="1:4" s="11" customFormat="1" x14ac:dyDescent="0.2">
      <c r="A485" s="538" t="s">
        <v>5091</v>
      </c>
      <c r="B485" s="537" t="s">
        <v>4403</v>
      </c>
      <c r="C485" s="537" t="str">
        <f t="array" ref="C485">IFERROR(INDEX($B$31:$B$813, MATCH(0, COUNTIF($C$30:C484, $B$31:$B$813&amp;"") + IF($B$31:$B$813="",1,0), 0)), "")</f>
        <v/>
      </c>
      <c r="D485" s="537" t="s">
        <v>4404</v>
      </c>
    </row>
    <row r="486" spans="1:4" s="11" customFormat="1" x14ac:dyDescent="0.2">
      <c r="A486" s="538" t="s">
        <v>5092</v>
      </c>
      <c r="B486" s="537" t="s">
        <v>4854</v>
      </c>
      <c r="C486" s="537" t="str">
        <f t="array" ref="C486">IFERROR(INDEX($B$31:$B$813, MATCH(0, COUNTIF($C$30:C485, $B$31:$B$813&amp;"") + IF($B$31:$B$813="",1,0), 0)), "")</f>
        <v/>
      </c>
      <c r="D486" s="537" t="s">
        <v>4855</v>
      </c>
    </row>
    <row r="487" spans="1:4" s="11" customFormat="1" x14ac:dyDescent="0.2">
      <c r="A487" s="538" t="s">
        <v>5093</v>
      </c>
      <c r="B487" s="537" t="s">
        <v>4854</v>
      </c>
      <c r="C487" s="537" t="str">
        <f t="array" ref="C487">IFERROR(INDEX($B$31:$B$813, MATCH(0, COUNTIF($C$30:C486, $B$31:$B$813&amp;"") + IF($B$31:$B$813="",1,0), 0)), "")</f>
        <v/>
      </c>
      <c r="D487" s="537" t="s">
        <v>4855</v>
      </c>
    </row>
    <row r="488" spans="1:4" s="11" customFormat="1" x14ac:dyDescent="0.2">
      <c r="A488" s="538" t="s">
        <v>5094</v>
      </c>
      <c r="B488" s="537" t="s">
        <v>5095</v>
      </c>
      <c r="C488" s="537" t="str">
        <f t="array" ref="C488">IFERROR(INDEX($B$31:$B$813, MATCH(0, COUNTIF($C$30:C487, $B$31:$B$813&amp;"") + IF($B$31:$B$813="",1,0), 0)), "")</f>
        <v/>
      </c>
      <c r="D488" s="537" t="s">
        <v>5096</v>
      </c>
    </row>
    <row r="489" spans="1:4" s="11" customFormat="1" x14ac:dyDescent="0.2">
      <c r="A489" s="538" t="s">
        <v>5097</v>
      </c>
      <c r="B489" s="537" t="s">
        <v>4854</v>
      </c>
      <c r="C489" s="537" t="str">
        <f t="array" ref="C489">IFERROR(INDEX($B$31:$B$813, MATCH(0, COUNTIF($C$30:C488, $B$31:$B$813&amp;"") + IF($B$31:$B$813="",1,0), 0)), "")</f>
        <v/>
      </c>
      <c r="D489" s="537" t="s">
        <v>4855</v>
      </c>
    </row>
    <row r="490" spans="1:4" s="11" customFormat="1" x14ac:dyDescent="0.2">
      <c r="A490" s="538" t="s">
        <v>5098</v>
      </c>
      <c r="B490" s="537" t="s">
        <v>5099</v>
      </c>
      <c r="C490" s="537" t="str">
        <f t="array" ref="C490">IFERROR(INDEX($B$31:$B$813, MATCH(0, COUNTIF($C$30:C489, $B$31:$B$813&amp;"") + IF($B$31:$B$813="",1,0), 0)), "")</f>
        <v/>
      </c>
      <c r="D490" s="537" t="s">
        <v>5100</v>
      </c>
    </row>
    <row r="491" spans="1:4" s="11" customFormat="1" x14ac:dyDescent="0.2">
      <c r="A491" s="538" t="s">
        <v>5101</v>
      </c>
      <c r="B491" s="537" t="s">
        <v>4648</v>
      </c>
      <c r="C491" s="537" t="str">
        <f t="array" ref="C491">IFERROR(INDEX($B$31:$B$813, MATCH(0, COUNTIF($C$30:C490, $B$31:$B$813&amp;"") + IF($B$31:$B$813="",1,0), 0)), "")</f>
        <v/>
      </c>
      <c r="D491" s="537" t="s">
        <v>4655</v>
      </c>
    </row>
    <row r="492" spans="1:4" s="11" customFormat="1" x14ac:dyDescent="0.2">
      <c r="A492" s="538" t="s">
        <v>5102</v>
      </c>
      <c r="B492" s="537" t="s">
        <v>4313</v>
      </c>
      <c r="C492" s="537" t="str">
        <f t="array" ref="C492">IFERROR(INDEX($B$31:$B$813, MATCH(0, COUNTIF($C$30:C491, $B$31:$B$813&amp;"") + IF($B$31:$B$813="",1,0), 0)), "")</f>
        <v/>
      </c>
      <c r="D492" s="537" t="s">
        <v>4314</v>
      </c>
    </row>
    <row r="493" spans="1:4" s="11" customFormat="1" x14ac:dyDescent="0.2">
      <c r="A493" s="538" t="s">
        <v>5103</v>
      </c>
      <c r="B493" s="537" t="s">
        <v>4786</v>
      </c>
      <c r="C493" s="537" t="str">
        <f t="array" ref="C493">IFERROR(INDEX($B$31:$B$813, MATCH(0, COUNTIF($C$30:C492, $B$31:$B$813&amp;"") + IF($B$31:$B$813="",1,0), 0)), "")</f>
        <v/>
      </c>
      <c r="D493" s="537" t="s">
        <v>4787</v>
      </c>
    </row>
    <row r="494" spans="1:4" s="11" customFormat="1" x14ac:dyDescent="0.2">
      <c r="A494" s="538" t="s">
        <v>5104</v>
      </c>
      <c r="B494" s="537" t="s">
        <v>524</v>
      </c>
      <c r="C494" s="537" t="str">
        <f t="array" ref="C494">IFERROR(INDEX($B$31:$B$813, MATCH(0, COUNTIF($C$30:C493, $B$31:$B$813&amp;"") + IF($B$31:$B$813="",1,0), 0)), "")</f>
        <v/>
      </c>
      <c r="D494" s="537" t="s">
        <v>4719</v>
      </c>
    </row>
    <row r="495" spans="1:4" s="11" customFormat="1" x14ac:dyDescent="0.2">
      <c r="A495" s="538" t="s">
        <v>5105</v>
      </c>
      <c r="B495" s="537" t="s">
        <v>5106</v>
      </c>
      <c r="C495" s="537" t="str">
        <f t="array" ref="C495">IFERROR(INDEX($B$31:$B$813, MATCH(0, COUNTIF($C$30:C494, $B$31:$B$813&amp;"") + IF($B$31:$B$813="",1,0), 0)), "")</f>
        <v/>
      </c>
      <c r="D495" s="537" t="s">
        <v>5107</v>
      </c>
    </row>
    <row r="496" spans="1:4" s="11" customFormat="1" x14ac:dyDescent="0.2">
      <c r="A496" s="538" t="s">
        <v>5108</v>
      </c>
      <c r="B496" s="537" t="s">
        <v>5109</v>
      </c>
      <c r="C496" s="537" t="str">
        <f t="array" ref="C496">IFERROR(INDEX($B$31:$B$813, MATCH(0, COUNTIF($C$30:C495, $B$31:$B$813&amp;"") + IF($B$31:$B$813="",1,0), 0)), "")</f>
        <v/>
      </c>
      <c r="D496" s="537" t="s">
        <v>5110</v>
      </c>
    </row>
    <row r="497" spans="1:4" s="11" customFormat="1" x14ac:dyDescent="0.2">
      <c r="A497" s="538" t="s">
        <v>5111</v>
      </c>
      <c r="B497" s="537" t="s">
        <v>5112</v>
      </c>
      <c r="C497" s="537" t="str">
        <f t="array" ref="C497">IFERROR(INDEX($B$31:$B$813, MATCH(0, COUNTIF($C$30:C496, $B$31:$B$813&amp;"") + IF($B$31:$B$813="",1,0), 0)), "")</f>
        <v/>
      </c>
      <c r="D497" s="537" t="s">
        <v>5113</v>
      </c>
    </row>
    <row r="498" spans="1:4" s="11" customFormat="1" x14ac:dyDescent="0.2">
      <c r="A498" s="538" t="s">
        <v>5114</v>
      </c>
      <c r="B498" s="537" t="s">
        <v>5095</v>
      </c>
      <c r="C498" s="537" t="str">
        <f t="array" ref="C498">IFERROR(INDEX($B$31:$B$813, MATCH(0, COUNTIF($C$30:C497, $B$31:$B$813&amp;"") + IF($B$31:$B$813="",1,0), 0)), "")</f>
        <v/>
      </c>
      <c r="D498" s="537" t="s">
        <v>5096</v>
      </c>
    </row>
    <row r="499" spans="1:4" s="11" customFormat="1" x14ac:dyDescent="0.2">
      <c r="A499" s="538" t="s">
        <v>5115</v>
      </c>
      <c r="B499" s="537" t="s">
        <v>4373</v>
      </c>
      <c r="C499" s="537" t="str">
        <f t="array" ref="C499">IFERROR(INDEX($B$31:$B$813, MATCH(0, COUNTIF($C$30:C498, $B$31:$B$813&amp;"") + IF($B$31:$B$813="",1,0), 0)), "")</f>
        <v/>
      </c>
      <c r="D499" s="537" t="s">
        <v>4374</v>
      </c>
    </row>
    <row r="500" spans="1:4" s="11" customFormat="1" x14ac:dyDescent="0.2">
      <c r="A500" s="538" t="s">
        <v>5116</v>
      </c>
      <c r="B500" s="537" t="s">
        <v>4373</v>
      </c>
      <c r="C500" s="537" t="str">
        <f t="array" ref="C500">IFERROR(INDEX($B$31:$B$813, MATCH(0, COUNTIF($C$30:C499, $B$31:$B$813&amp;"") + IF($B$31:$B$813="",1,0), 0)), "")</f>
        <v/>
      </c>
      <c r="D500" s="537" t="s">
        <v>4374</v>
      </c>
    </row>
    <row r="501" spans="1:4" s="11" customFormat="1" x14ac:dyDescent="0.2">
      <c r="A501" s="538" t="s">
        <v>5117</v>
      </c>
      <c r="B501" s="537" t="s">
        <v>4347</v>
      </c>
      <c r="C501" s="537" t="str">
        <f t="array" ref="C501">IFERROR(INDEX($B$31:$B$813, MATCH(0, COUNTIF($C$30:C500, $B$31:$B$813&amp;"") + IF($B$31:$B$813="",1,0), 0)), "")</f>
        <v/>
      </c>
      <c r="D501" s="537" t="s">
        <v>4348</v>
      </c>
    </row>
    <row r="502" spans="1:4" s="11" customFormat="1" x14ac:dyDescent="0.2">
      <c r="A502" s="538" t="s">
        <v>5118</v>
      </c>
      <c r="B502" s="537" t="s">
        <v>524</v>
      </c>
      <c r="C502" s="537" t="str">
        <f t="array" ref="C502">IFERROR(INDEX($B$31:$B$813, MATCH(0, COUNTIF($C$30:C501, $B$31:$B$813&amp;"") + IF($B$31:$B$813="",1,0), 0)), "")</f>
        <v/>
      </c>
      <c r="D502" s="537" t="s">
        <v>5119</v>
      </c>
    </row>
    <row r="503" spans="1:4" s="11" customFormat="1" x14ac:dyDescent="0.2">
      <c r="A503" s="538" t="s">
        <v>5120</v>
      </c>
      <c r="B503" s="537" t="s">
        <v>4347</v>
      </c>
      <c r="C503" s="537" t="str">
        <f t="array" ref="C503">IFERROR(INDEX($B$31:$B$813, MATCH(0, COUNTIF($C$30:C502, $B$31:$B$813&amp;"") + IF($B$31:$B$813="",1,0), 0)), "")</f>
        <v/>
      </c>
      <c r="D503" s="537" t="s">
        <v>4348</v>
      </c>
    </row>
    <row r="504" spans="1:4" s="11" customFormat="1" x14ac:dyDescent="0.2">
      <c r="A504" s="538" t="s">
        <v>5121</v>
      </c>
      <c r="B504" s="537" t="s">
        <v>524</v>
      </c>
      <c r="C504" s="537" t="str">
        <f t="array" ref="C504">IFERROR(INDEX($B$31:$B$813, MATCH(0, COUNTIF($C$30:C503, $B$31:$B$813&amp;"") + IF($B$31:$B$813="",1,0), 0)), "")</f>
        <v/>
      </c>
      <c r="D504" s="537" t="s">
        <v>5119</v>
      </c>
    </row>
    <row r="505" spans="1:4" s="11" customFormat="1" x14ac:dyDescent="0.2">
      <c r="A505" s="538" t="s">
        <v>5122</v>
      </c>
      <c r="B505" s="537" t="s">
        <v>524</v>
      </c>
      <c r="C505" s="537" t="str">
        <f t="array" ref="C505">IFERROR(INDEX($B$31:$B$813, MATCH(0, COUNTIF($C$30:C504, $B$31:$B$813&amp;"") + IF($B$31:$B$813="",1,0), 0)), "")</f>
        <v/>
      </c>
      <c r="D505" s="537" t="s">
        <v>5123</v>
      </c>
    </row>
    <row r="506" spans="1:4" s="11" customFormat="1" x14ac:dyDescent="0.2">
      <c r="A506" s="538" t="s">
        <v>5124</v>
      </c>
      <c r="B506" s="537" t="s">
        <v>524</v>
      </c>
      <c r="C506" s="537" t="str">
        <f t="array" ref="C506">IFERROR(INDEX($B$31:$B$813, MATCH(0, COUNTIF($C$30:C505, $B$31:$B$813&amp;"") + IF($B$31:$B$813="",1,0), 0)), "")</f>
        <v/>
      </c>
      <c r="D506" s="537" t="s">
        <v>5123</v>
      </c>
    </row>
    <row r="507" spans="1:4" s="11" customFormat="1" x14ac:dyDescent="0.2">
      <c r="A507" s="538" t="s">
        <v>5125</v>
      </c>
      <c r="B507" s="537" t="s">
        <v>4665</v>
      </c>
      <c r="C507" s="537" t="str">
        <f t="array" ref="C507">IFERROR(INDEX($B$31:$B$813, MATCH(0, COUNTIF($C$30:C506, $B$31:$B$813&amp;"") + IF($B$31:$B$813="",1,0), 0)), "")</f>
        <v/>
      </c>
      <c r="D507" s="537" t="s">
        <v>4666</v>
      </c>
    </row>
    <row r="508" spans="1:4" s="11" customFormat="1" x14ac:dyDescent="0.2">
      <c r="A508" s="538" t="s">
        <v>5126</v>
      </c>
      <c r="B508" s="537" t="s">
        <v>5127</v>
      </c>
      <c r="C508" s="537" t="str">
        <f t="array" ref="C508">IFERROR(INDEX($B$31:$B$813, MATCH(0, COUNTIF($C$30:C507, $B$31:$B$813&amp;"") + IF($B$31:$B$813="",1,0), 0)), "")</f>
        <v/>
      </c>
      <c r="D508" s="537" t="s">
        <v>5128</v>
      </c>
    </row>
    <row r="509" spans="1:4" s="11" customFormat="1" x14ac:dyDescent="0.2">
      <c r="A509" s="538" t="s">
        <v>5129</v>
      </c>
      <c r="B509" s="537" t="s">
        <v>4473</v>
      </c>
      <c r="C509" s="537" t="str">
        <f t="array" ref="C509">IFERROR(INDEX($B$31:$B$813, MATCH(0, COUNTIF($C$30:C508, $B$31:$B$813&amp;"") + IF($B$31:$B$813="",1,0), 0)), "")</f>
        <v/>
      </c>
      <c r="D509" s="537" t="s">
        <v>4474</v>
      </c>
    </row>
    <row r="510" spans="1:4" s="11" customFormat="1" x14ac:dyDescent="0.2">
      <c r="A510" s="538" t="s">
        <v>5130</v>
      </c>
      <c r="B510" s="537" t="s">
        <v>4516</v>
      </c>
      <c r="C510" s="537" t="str">
        <f t="array" ref="C510">IFERROR(INDEX($B$31:$B$813, MATCH(0, COUNTIF($C$30:C509, $B$31:$B$813&amp;"") + IF($B$31:$B$813="",1,0), 0)), "")</f>
        <v/>
      </c>
      <c r="D510" s="537" t="s">
        <v>4517</v>
      </c>
    </row>
    <row r="511" spans="1:4" s="11" customFormat="1" x14ac:dyDescent="0.2">
      <c r="A511" s="538" t="s">
        <v>5131</v>
      </c>
      <c r="B511" s="537" t="s">
        <v>4347</v>
      </c>
      <c r="C511" s="537" t="str">
        <f t="array" ref="C511">IFERROR(INDEX($B$31:$B$813, MATCH(0, COUNTIF($C$30:C510, $B$31:$B$813&amp;"") + IF($B$31:$B$813="",1,0), 0)), "")</f>
        <v/>
      </c>
      <c r="D511" s="537" t="s">
        <v>4348</v>
      </c>
    </row>
    <row r="512" spans="1:4" s="11" customFormat="1" x14ac:dyDescent="0.2">
      <c r="A512" s="538" t="s">
        <v>5132</v>
      </c>
      <c r="B512" s="537" t="s">
        <v>524</v>
      </c>
      <c r="C512" s="537" t="str">
        <f t="array" ref="C512">IFERROR(INDEX($B$31:$B$813, MATCH(0, COUNTIF($C$30:C511, $B$31:$B$813&amp;"") + IF($B$31:$B$813="",1,0), 0)), "")</f>
        <v/>
      </c>
      <c r="D512" s="537" t="s">
        <v>5133</v>
      </c>
    </row>
    <row r="513" spans="1:4" s="11" customFormat="1" x14ac:dyDescent="0.2">
      <c r="A513" s="538" t="s">
        <v>5134</v>
      </c>
      <c r="B513" s="537" t="s">
        <v>4465</v>
      </c>
      <c r="C513" s="537" t="str">
        <f t="array" ref="C513">IFERROR(INDEX($B$31:$B$813, MATCH(0, COUNTIF($C$30:C512, $B$31:$B$813&amp;"") + IF($B$31:$B$813="",1,0), 0)), "")</f>
        <v/>
      </c>
      <c r="D513" s="537" t="s">
        <v>4466</v>
      </c>
    </row>
    <row r="514" spans="1:4" s="11" customFormat="1" x14ac:dyDescent="0.2">
      <c r="A514" s="538" t="s">
        <v>5135</v>
      </c>
      <c r="B514" s="537" t="s">
        <v>4854</v>
      </c>
      <c r="C514" s="537" t="str">
        <f t="array" ref="C514">IFERROR(INDEX($B$31:$B$813, MATCH(0, COUNTIF($C$30:C513, $B$31:$B$813&amp;"") + IF($B$31:$B$813="",1,0), 0)), "")</f>
        <v/>
      </c>
      <c r="D514" s="537" t="s">
        <v>4855</v>
      </c>
    </row>
    <row r="515" spans="1:4" s="11" customFormat="1" x14ac:dyDescent="0.2">
      <c r="A515" s="538" t="s">
        <v>5136</v>
      </c>
      <c r="B515" s="537" t="s">
        <v>4854</v>
      </c>
      <c r="C515" s="537" t="str">
        <f t="array" ref="C515">IFERROR(INDEX($B$31:$B$813, MATCH(0, COUNTIF($C$30:C514, $B$31:$B$813&amp;"") + IF($B$31:$B$813="",1,0), 0)), "")</f>
        <v/>
      </c>
      <c r="D515" s="537" t="s">
        <v>4855</v>
      </c>
    </row>
    <row r="516" spans="1:4" s="11" customFormat="1" x14ac:dyDescent="0.2">
      <c r="A516" s="538" t="s">
        <v>5137</v>
      </c>
      <c r="B516" s="537" t="s">
        <v>4854</v>
      </c>
      <c r="C516" s="537" t="str">
        <f t="array" ref="C516">IFERROR(INDEX($B$31:$B$813, MATCH(0, COUNTIF($C$30:C515, $B$31:$B$813&amp;"") + IF($B$31:$B$813="",1,0), 0)), "")</f>
        <v/>
      </c>
      <c r="D516" s="537" t="s">
        <v>4855</v>
      </c>
    </row>
    <row r="517" spans="1:4" s="11" customFormat="1" x14ac:dyDescent="0.2">
      <c r="A517" s="538" t="s">
        <v>5138</v>
      </c>
      <c r="B517" s="537" t="s">
        <v>4854</v>
      </c>
      <c r="C517" s="537" t="str">
        <f t="array" ref="C517">IFERROR(INDEX($B$31:$B$813, MATCH(0, COUNTIF($C$30:C516, $B$31:$B$813&amp;"") + IF($B$31:$B$813="",1,0), 0)), "")</f>
        <v/>
      </c>
      <c r="D517" s="537" t="s">
        <v>4855</v>
      </c>
    </row>
    <row r="518" spans="1:4" s="11" customFormat="1" x14ac:dyDescent="0.2">
      <c r="A518" s="538" t="s">
        <v>5139</v>
      </c>
      <c r="B518" s="537" t="s">
        <v>4749</v>
      </c>
      <c r="C518" s="537" t="str">
        <f t="array" ref="C518">IFERROR(INDEX($B$31:$B$813, MATCH(0, COUNTIF($C$30:C517, $B$31:$B$813&amp;"") + IF($B$31:$B$813="",1,0), 0)), "")</f>
        <v/>
      </c>
      <c r="D518" s="537" t="s">
        <v>5140</v>
      </c>
    </row>
    <row r="519" spans="1:4" s="11" customFormat="1" x14ac:dyDescent="0.2">
      <c r="A519" s="538" t="s">
        <v>5141</v>
      </c>
      <c r="B519" s="537" t="s">
        <v>524</v>
      </c>
      <c r="C519" s="537" t="str">
        <f t="array" ref="C519">IFERROR(INDEX($B$31:$B$813, MATCH(0, COUNTIF($C$30:C518, $B$31:$B$813&amp;"") + IF($B$31:$B$813="",1,0), 0)), "")</f>
        <v/>
      </c>
      <c r="D519" s="537" t="s">
        <v>5142</v>
      </c>
    </row>
    <row r="520" spans="1:4" s="11" customFormat="1" x14ac:dyDescent="0.2">
      <c r="A520" s="538" t="s">
        <v>5143</v>
      </c>
      <c r="B520" s="537" t="s">
        <v>524</v>
      </c>
      <c r="C520" s="537" t="str">
        <f t="array" ref="C520">IFERROR(INDEX($B$31:$B$813, MATCH(0, COUNTIF($C$30:C519, $B$31:$B$813&amp;"") + IF($B$31:$B$813="",1,0), 0)), "")</f>
        <v/>
      </c>
      <c r="D520" s="537" t="s">
        <v>5142</v>
      </c>
    </row>
    <row r="521" spans="1:4" s="11" customFormat="1" x14ac:dyDescent="0.2">
      <c r="A521" s="538" t="s">
        <v>5144</v>
      </c>
      <c r="B521" s="537" t="s">
        <v>524</v>
      </c>
      <c r="C521" s="537" t="str">
        <f t="array" ref="C521">IFERROR(INDEX($B$31:$B$813, MATCH(0, COUNTIF($C$30:C520, $B$31:$B$813&amp;"") + IF($B$31:$B$813="",1,0), 0)), "")</f>
        <v/>
      </c>
      <c r="D521" s="537" t="s">
        <v>5123</v>
      </c>
    </row>
    <row r="522" spans="1:4" s="11" customFormat="1" x14ac:dyDescent="0.2">
      <c r="A522" s="538" t="s">
        <v>5145</v>
      </c>
      <c r="B522" s="537" t="s">
        <v>524</v>
      </c>
      <c r="C522" s="537" t="str">
        <f t="array" ref="C522">IFERROR(INDEX($B$31:$B$813, MATCH(0, COUNTIF($C$30:C521, $B$31:$B$813&amp;"") + IF($B$31:$B$813="",1,0), 0)), "")</f>
        <v/>
      </c>
      <c r="D522" s="537" t="s">
        <v>5123</v>
      </c>
    </row>
    <row r="523" spans="1:4" s="11" customFormat="1" x14ac:dyDescent="0.2">
      <c r="A523" s="538" t="s">
        <v>5146</v>
      </c>
      <c r="B523" s="537" t="s">
        <v>524</v>
      </c>
      <c r="C523" s="537" t="str">
        <f t="array" ref="C523">IFERROR(INDEX($B$31:$B$813, MATCH(0, COUNTIF($C$30:C522, $B$31:$B$813&amp;"") + IF($B$31:$B$813="",1,0), 0)), "")</f>
        <v/>
      </c>
      <c r="D523" s="537" t="s">
        <v>5123</v>
      </c>
    </row>
    <row r="524" spans="1:4" s="11" customFormat="1" x14ac:dyDescent="0.2">
      <c r="A524" s="538" t="s">
        <v>5147</v>
      </c>
      <c r="B524" s="537" t="s">
        <v>524</v>
      </c>
      <c r="C524" s="537" t="str">
        <f t="array" ref="C524">IFERROR(INDEX($B$31:$B$813, MATCH(0, COUNTIF($C$30:C523, $B$31:$B$813&amp;"") + IF($B$31:$B$813="",1,0), 0)), "")</f>
        <v/>
      </c>
      <c r="D524" s="537" t="s">
        <v>5123</v>
      </c>
    </row>
    <row r="525" spans="1:4" s="11" customFormat="1" x14ac:dyDescent="0.2">
      <c r="A525" s="538" t="s">
        <v>5148</v>
      </c>
      <c r="B525" s="537" t="s">
        <v>5149</v>
      </c>
      <c r="C525" s="537" t="str">
        <f t="array" ref="C525">IFERROR(INDEX($B$31:$B$813, MATCH(0, COUNTIF($C$30:C524, $B$31:$B$813&amp;"") + IF($B$31:$B$813="",1,0), 0)), "")</f>
        <v/>
      </c>
      <c r="D525" s="537" t="s">
        <v>5150</v>
      </c>
    </row>
    <row r="526" spans="1:4" s="11" customFormat="1" x14ac:dyDescent="0.2">
      <c r="A526" s="538" t="s">
        <v>5151</v>
      </c>
      <c r="B526" s="537" t="s">
        <v>5152</v>
      </c>
      <c r="C526" s="537" t="str">
        <f t="array" ref="C526">IFERROR(INDEX($B$31:$B$813, MATCH(0, COUNTIF($C$30:C525, $B$31:$B$813&amp;"") + IF($B$31:$B$813="",1,0), 0)), "")</f>
        <v/>
      </c>
      <c r="D526" s="537" t="s">
        <v>5153</v>
      </c>
    </row>
    <row r="527" spans="1:4" s="11" customFormat="1" x14ac:dyDescent="0.2">
      <c r="A527" s="538" t="s">
        <v>5154</v>
      </c>
      <c r="B527" s="537" t="s">
        <v>5155</v>
      </c>
      <c r="C527" s="537" t="str">
        <f t="array" ref="C527">IFERROR(INDEX($B$31:$B$813, MATCH(0, COUNTIF($C$30:C526, $B$31:$B$813&amp;"") + IF($B$31:$B$813="",1,0), 0)), "")</f>
        <v/>
      </c>
      <c r="D527" s="537" t="s">
        <v>5156</v>
      </c>
    </row>
    <row r="528" spans="1:4" s="11" customFormat="1" x14ac:dyDescent="0.2">
      <c r="A528" s="538" t="s">
        <v>5157</v>
      </c>
      <c r="B528" s="537" t="s">
        <v>5158</v>
      </c>
      <c r="C528" s="537" t="str">
        <f t="array" ref="C528">IFERROR(INDEX($B$31:$B$813, MATCH(0, COUNTIF($C$30:C527, $B$31:$B$813&amp;"") + IF($B$31:$B$813="",1,0), 0)), "")</f>
        <v/>
      </c>
      <c r="D528" s="537" t="s">
        <v>5159</v>
      </c>
    </row>
    <row r="529" spans="1:4" s="11" customFormat="1" x14ac:dyDescent="0.2">
      <c r="A529" s="538" t="s">
        <v>5160</v>
      </c>
      <c r="B529" s="537" t="s">
        <v>5161</v>
      </c>
      <c r="C529" s="537" t="str">
        <f t="array" ref="C529">IFERROR(INDEX($B$31:$B$813, MATCH(0, COUNTIF($C$30:C528, $B$31:$B$813&amp;"") + IF($B$31:$B$813="",1,0), 0)), "")</f>
        <v/>
      </c>
      <c r="D529" s="537" t="s">
        <v>5162</v>
      </c>
    </row>
    <row r="530" spans="1:4" s="11" customFormat="1" x14ac:dyDescent="0.2">
      <c r="A530" s="538" t="s">
        <v>5163</v>
      </c>
      <c r="B530" s="537" t="s">
        <v>5164</v>
      </c>
      <c r="C530" s="537" t="str">
        <f t="array" ref="C530">IFERROR(INDEX($B$31:$B$813, MATCH(0, COUNTIF($C$30:C529, $B$31:$B$813&amp;"") + IF($B$31:$B$813="",1,0), 0)), "")</f>
        <v/>
      </c>
      <c r="D530" s="537" t="s">
        <v>5165</v>
      </c>
    </row>
    <row r="531" spans="1:4" s="11" customFormat="1" x14ac:dyDescent="0.2">
      <c r="A531" s="538" t="s">
        <v>5166</v>
      </c>
      <c r="B531" s="537" t="s">
        <v>524</v>
      </c>
      <c r="C531" s="537" t="str">
        <f t="array" ref="C531">IFERROR(INDEX($B$31:$B$813, MATCH(0, COUNTIF($C$30:C530, $B$31:$B$813&amp;"") + IF($B$31:$B$813="",1,0), 0)), "")</f>
        <v/>
      </c>
      <c r="D531" s="537" t="s">
        <v>4695</v>
      </c>
    </row>
    <row r="532" spans="1:4" s="11" customFormat="1" x14ac:dyDescent="0.2">
      <c r="A532" s="538" t="s">
        <v>5167</v>
      </c>
      <c r="B532" s="537" t="s">
        <v>524</v>
      </c>
      <c r="C532" s="537" t="str">
        <f t="array" ref="C532">IFERROR(INDEX($B$31:$B$813, MATCH(0, COUNTIF($C$30:C531, $B$31:$B$813&amp;"") + IF($B$31:$B$813="",1,0), 0)), "")</f>
        <v/>
      </c>
      <c r="D532" s="537" t="s">
        <v>4729</v>
      </c>
    </row>
    <row r="533" spans="1:4" s="11" customFormat="1" x14ac:dyDescent="0.2">
      <c r="A533" s="538" t="s">
        <v>5168</v>
      </c>
      <c r="B533" s="537" t="s">
        <v>524</v>
      </c>
      <c r="C533" s="537" t="str">
        <f t="array" ref="C533">IFERROR(INDEX($B$31:$B$813, MATCH(0, COUNTIF($C$30:C532, $B$31:$B$813&amp;"") + IF($B$31:$B$813="",1,0), 0)), "")</f>
        <v/>
      </c>
      <c r="D533" s="537" t="s">
        <v>4729</v>
      </c>
    </row>
    <row r="534" spans="1:4" s="11" customFormat="1" x14ac:dyDescent="0.2">
      <c r="A534" s="538" t="s">
        <v>5169</v>
      </c>
      <c r="B534" s="537" t="s">
        <v>4645</v>
      </c>
      <c r="C534" s="537" t="str">
        <f t="array" ref="C534">IFERROR(INDEX($B$31:$B$813, MATCH(0, COUNTIF($C$30:C533, $B$31:$B$813&amp;"") + IF($B$31:$B$813="",1,0), 0)), "")</f>
        <v/>
      </c>
      <c r="D534" s="537" t="s">
        <v>4646</v>
      </c>
    </row>
    <row r="535" spans="1:4" s="11" customFormat="1" x14ac:dyDescent="0.2">
      <c r="A535" s="538" t="s">
        <v>5170</v>
      </c>
      <c r="B535" s="537" t="s">
        <v>4645</v>
      </c>
      <c r="C535" s="537" t="str">
        <f t="array" ref="C535">IFERROR(INDEX($B$31:$B$813, MATCH(0, COUNTIF($C$30:C534, $B$31:$B$813&amp;"") + IF($B$31:$B$813="",1,0), 0)), "")</f>
        <v/>
      </c>
      <c r="D535" s="537" t="s">
        <v>4646</v>
      </c>
    </row>
    <row r="536" spans="1:4" s="11" customFormat="1" x14ac:dyDescent="0.2">
      <c r="A536" s="538" t="s">
        <v>5171</v>
      </c>
      <c r="B536" s="537" t="s">
        <v>4299</v>
      </c>
      <c r="C536" s="537" t="str">
        <f t="array" ref="C536">IFERROR(INDEX($B$31:$B$813, MATCH(0, COUNTIF($C$30:C535, $B$31:$B$813&amp;"") + IF($B$31:$B$813="",1,0), 0)), "")</f>
        <v/>
      </c>
      <c r="D536" s="537" t="s">
        <v>4300</v>
      </c>
    </row>
    <row r="537" spans="1:4" s="11" customFormat="1" x14ac:dyDescent="0.2">
      <c r="A537" s="538" t="s">
        <v>5172</v>
      </c>
      <c r="B537" s="537" t="s">
        <v>4614</v>
      </c>
      <c r="C537" s="537" t="str">
        <f t="array" ref="C537">IFERROR(INDEX($B$31:$B$813, MATCH(0, COUNTIF($C$30:C536, $B$31:$B$813&amp;"") + IF($B$31:$B$813="",1,0), 0)), "")</f>
        <v/>
      </c>
      <c r="D537" s="537" t="s">
        <v>4615</v>
      </c>
    </row>
    <row r="538" spans="1:4" s="11" customFormat="1" x14ac:dyDescent="0.2">
      <c r="A538" s="538" t="s">
        <v>5173</v>
      </c>
      <c r="B538" s="537" t="s">
        <v>4636</v>
      </c>
      <c r="C538" s="537" t="str">
        <f t="array" ref="C538">IFERROR(INDEX($B$31:$B$813, MATCH(0, COUNTIF($C$30:C537, $B$31:$B$813&amp;"") + IF($B$31:$B$813="",1,0), 0)), "")</f>
        <v/>
      </c>
      <c r="D538" s="537" t="s">
        <v>4637</v>
      </c>
    </row>
    <row r="539" spans="1:4" s="11" customFormat="1" x14ac:dyDescent="0.2">
      <c r="A539" s="538" t="s">
        <v>5174</v>
      </c>
      <c r="B539" s="537" t="s">
        <v>4299</v>
      </c>
      <c r="C539" s="537" t="str">
        <f t="array" ref="C539">IFERROR(INDEX($B$31:$B$813, MATCH(0, COUNTIF($C$30:C538, $B$31:$B$813&amp;"") + IF($B$31:$B$813="",1,0), 0)), "")</f>
        <v/>
      </c>
      <c r="D539" s="537" t="s">
        <v>4806</v>
      </c>
    </row>
    <row r="540" spans="1:4" s="11" customFormat="1" x14ac:dyDescent="0.2">
      <c r="A540" s="538" t="s">
        <v>5175</v>
      </c>
      <c r="B540" s="537" t="s">
        <v>4648</v>
      </c>
      <c r="C540" s="537" t="str">
        <f t="array" ref="C540">IFERROR(INDEX($B$31:$B$813, MATCH(0, COUNTIF($C$30:C539, $B$31:$B$813&amp;"") + IF($B$31:$B$813="",1,0), 0)), "")</f>
        <v/>
      </c>
      <c r="D540" s="537" t="s">
        <v>5176</v>
      </c>
    </row>
    <row r="541" spans="1:4" s="11" customFormat="1" x14ac:dyDescent="0.2">
      <c r="A541" s="538" t="s">
        <v>5177</v>
      </c>
      <c r="B541" s="537" t="s">
        <v>524</v>
      </c>
      <c r="C541" s="537" t="str">
        <f t="array" ref="C541">IFERROR(INDEX($B$31:$B$813, MATCH(0, COUNTIF($C$30:C540, $B$31:$B$813&amp;"") + IF($B$31:$B$813="",1,0), 0)), "")</f>
        <v/>
      </c>
      <c r="D541" s="537" t="s">
        <v>5080</v>
      </c>
    </row>
    <row r="542" spans="1:4" s="11" customFormat="1" x14ac:dyDescent="0.2">
      <c r="A542" s="538" t="s">
        <v>5178</v>
      </c>
      <c r="B542" s="537" t="s">
        <v>524</v>
      </c>
      <c r="C542" s="537" t="str">
        <f t="array" ref="C542">IFERROR(INDEX($B$31:$B$813, MATCH(0, COUNTIF($C$30:C541, $B$31:$B$813&amp;"") + IF($B$31:$B$813="",1,0), 0)), "")</f>
        <v/>
      </c>
      <c r="D542" s="537" t="s">
        <v>5080</v>
      </c>
    </row>
    <row r="543" spans="1:4" s="11" customFormat="1" x14ac:dyDescent="0.2">
      <c r="A543" s="538" t="s">
        <v>5179</v>
      </c>
      <c r="B543" s="537" t="s">
        <v>4749</v>
      </c>
      <c r="C543" s="537" t="str">
        <f t="array" ref="C543">IFERROR(INDEX($B$31:$B$813, MATCH(0, COUNTIF($C$30:C542, $B$31:$B$813&amp;"") + IF($B$31:$B$813="",1,0), 0)), "")</f>
        <v/>
      </c>
      <c r="D543" s="537" t="s">
        <v>5180</v>
      </c>
    </row>
    <row r="544" spans="1:4" s="11" customFormat="1" x14ac:dyDescent="0.2">
      <c r="A544" s="538" t="s">
        <v>5181</v>
      </c>
      <c r="B544" s="537" t="s">
        <v>524</v>
      </c>
      <c r="C544" s="537" t="str">
        <f t="array" ref="C544">IFERROR(INDEX($B$31:$B$813, MATCH(0, COUNTIF($C$30:C543, $B$31:$B$813&amp;"") + IF($B$31:$B$813="",1,0), 0)), "")</f>
        <v/>
      </c>
      <c r="D544" s="537" t="s">
        <v>5182</v>
      </c>
    </row>
    <row r="545" spans="1:4" s="11" customFormat="1" x14ac:dyDescent="0.2">
      <c r="A545" s="538" t="s">
        <v>5183</v>
      </c>
      <c r="B545" s="537" t="s">
        <v>524</v>
      </c>
      <c r="C545" s="537" t="str">
        <f t="array" ref="C545">IFERROR(INDEX($B$31:$B$813, MATCH(0, COUNTIF($C$30:C544, $B$31:$B$813&amp;"") + IF($B$31:$B$813="",1,0), 0)), "")</f>
        <v/>
      </c>
      <c r="D545" s="537" t="s">
        <v>5182</v>
      </c>
    </row>
    <row r="546" spans="1:4" s="11" customFormat="1" x14ac:dyDescent="0.2">
      <c r="A546" s="538" t="s">
        <v>5184</v>
      </c>
      <c r="B546" s="537" t="s">
        <v>5185</v>
      </c>
      <c r="C546" s="537" t="str">
        <f t="array" ref="C546">IFERROR(INDEX($B$31:$B$813, MATCH(0, COUNTIF($C$30:C545, $B$31:$B$813&amp;"") + IF($B$31:$B$813="",1,0), 0)), "")</f>
        <v/>
      </c>
      <c r="D546" s="537" t="s">
        <v>5186</v>
      </c>
    </row>
    <row r="547" spans="1:4" s="11" customFormat="1" x14ac:dyDescent="0.2">
      <c r="A547" s="538" t="s">
        <v>5187</v>
      </c>
      <c r="B547" s="537" t="s">
        <v>524</v>
      </c>
      <c r="C547" s="537" t="str">
        <f t="array" ref="C547">IFERROR(INDEX($B$31:$B$813, MATCH(0, COUNTIF($C$30:C546, $B$31:$B$813&amp;"") + IF($B$31:$B$813="",1,0), 0)), "")</f>
        <v/>
      </c>
      <c r="D547" s="537" t="s">
        <v>5188</v>
      </c>
    </row>
    <row r="548" spans="1:4" s="11" customFormat="1" x14ac:dyDescent="0.2">
      <c r="A548" s="538" t="s">
        <v>5189</v>
      </c>
      <c r="B548" s="537" t="s">
        <v>524</v>
      </c>
      <c r="C548" s="537" t="str">
        <f t="array" ref="C548">IFERROR(INDEX($B$31:$B$813, MATCH(0, COUNTIF($C$30:C547, $B$31:$B$813&amp;"") + IF($B$31:$B$813="",1,0), 0)), "")</f>
        <v/>
      </c>
      <c r="D548" s="537" t="s">
        <v>5188</v>
      </c>
    </row>
    <row r="549" spans="1:4" s="11" customFormat="1" x14ac:dyDescent="0.2">
      <c r="A549" s="538" t="s">
        <v>5190</v>
      </c>
      <c r="B549" s="537" t="s">
        <v>524</v>
      </c>
      <c r="C549" s="537" t="str">
        <f t="array" ref="C549">IFERROR(INDEX($B$31:$B$813, MATCH(0, COUNTIF($C$30:C548, $B$31:$B$813&amp;"") + IF($B$31:$B$813="",1,0), 0)), "")</f>
        <v/>
      </c>
      <c r="D549" s="537" t="s">
        <v>5188</v>
      </c>
    </row>
    <row r="550" spans="1:4" s="11" customFormat="1" x14ac:dyDescent="0.2">
      <c r="A550" s="538" t="s">
        <v>5191</v>
      </c>
      <c r="B550" s="537" t="s">
        <v>524</v>
      </c>
      <c r="C550" s="537" t="str">
        <f t="array" ref="C550">IFERROR(INDEX($B$31:$B$813, MATCH(0, COUNTIF($C$30:C549, $B$31:$B$813&amp;"") + IF($B$31:$B$813="",1,0), 0)), "")</f>
        <v/>
      </c>
      <c r="D550" s="537" t="s">
        <v>5188</v>
      </c>
    </row>
    <row r="551" spans="1:4" s="11" customFormat="1" x14ac:dyDescent="0.2">
      <c r="A551" s="538" t="s">
        <v>5192</v>
      </c>
      <c r="B551" s="537" t="s">
        <v>524</v>
      </c>
      <c r="C551" s="537" t="str">
        <f t="array" ref="C551">IFERROR(INDEX($B$31:$B$813, MATCH(0, COUNTIF($C$30:C550, $B$31:$B$813&amp;"") + IF($B$31:$B$813="",1,0), 0)), "")</f>
        <v/>
      </c>
      <c r="D551" s="537" t="s">
        <v>5119</v>
      </c>
    </row>
    <row r="552" spans="1:4" s="11" customFormat="1" x14ac:dyDescent="0.2">
      <c r="A552" s="538" t="s">
        <v>5193</v>
      </c>
      <c r="B552" s="537" t="s">
        <v>524</v>
      </c>
      <c r="C552" s="537" t="str">
        <f t="array" ref="C552">IFERROR(INDEX($B$31:$B$813, MATCH(0, COUNTIF($C$30:C551, $B$31:$B$813&amp;"") + IF($B$31:$B$813="",1,0), 0)), "")</f>
        <v/>
      </c>
      <c r="D552" s="537" t="s">
        <v>5119</v>
      </c>
    </row>
    <row r="553" spans="1:4" s="11" customFormat="1" x14ac:dyDescent="0.2">
      <c r="A553" s="538" t="s">
        <v>5194</v>
      </c>
      <c r="B553" s="537" t="s">
        <v>4716</v>
      </c>
      <c r="C553" s="537" t="str">
        <f t="array" ref="C553">IFERROR(INDEX($B$31:$B$813, MATCH(0, COUNTIF($C$30:C552, $B$31:$B$813&amp;"") + IF($B$31:$B$813="",1,0), 0)), "")</f>
        <v/>
      </c>
      <c r="D553" s="537" t="s">
        <v>4867</v>
      </c>
    </row>
    <row r="554" spans="1:4" s="11" customFormat="1" x14ac:dyDescent="0.2">
      <c r="A554" s="538" t="s">
        <v>5195</v>
      </c>
      <c r="B554" s="537" t="s">
        <v>524</v>
      </c>
      <c r="C554" s="537" t="str">
        <f t="array" ref="C554">IFERROR(INDEX($B$31:$B$813, MATCH(0, COUNTIF($C$30:C553, $B$31:$B$813&amp;"") + IF($B$31:$B$813="",1,0), 0)), "")</f>
        <v/>
      </c>
      <c r="D554" s="537" t="s">
        <v>5196</v>
      </c>
    </row>
    <row r="555" spans="1:4" s="11" customFormat="1" x14ac:dyDescent="0.2">
      <c r="A555" s="538" t="s">
        <v>5197</v>
      </c>
      <c r="B555" s="537" t="s">
        <v>524</v>
      </c>
      <c r="C555" s="537" t="str">
        <f t="array" ref="C555">IFERROR(INDEX($B$31:$B$813, MATCH(0, COUNTIF($C$30:C554, $B$31:$B$813&amp;"") + IF($B$31:$B$813="",1,0), 0)), "")</f>
        <v/>
      </c>
      <c r="D555" s="537" t="s">
        <v>5196</v>
      </c>
    </row>
    <row r="556" spans="1:4" s="11" customFormat="1" x14ac:dyDescent="0.2">
      <c r="A556" s="538" t="s">
        <v>5198</v>
      </c>
      <c r="B556" s="537" t="s">
        <v>4648</v>
      </c>
      <c r="C556" s="537" t="str">
        <f t="array" ref="C556">IFERROR(INDEX($B$31:$B$813, MATCH(0, COUNTIF($C$30:C555, $B$31:$B$813&amp;"") + IF($B$31:$B$813="",1,0), 0)), "")</f>
        <v/>
      </c>
      <c r="D556" s="537" t="s">
        <v>5199</v>
      </c>
    </row>
    <row r="557" spans="1:4" s="11" customFormat="1" x14ac:dyDescent="0.2">
      <c r="A557" s="538" t="s">
        <v>5200</v>
      </c>
      <c r="B557" s="537" t="s">
        <v>4299</v>
      </c>
      <c r="C557" s="537" t="str">
        <f t="array" ref="C557">IFERROR(INDEX($B$31:$B$813, MATCH(0, COUNTIF($C$30:C556, $B$31:$B$813&amp;"") + IF($B$31:$B$813="",1,0), 0)), "")</f>
        <v/>
      </c>
      <c r="D557" s="537" t="s">
        <v>4702</v>
      </c>
    </row>
    <row r="558" spans="1:4" s="11" customFormat="1" x14ac:dyDescent="0.2">
      <c r="A558" s="538" t="s">
        <v>5201</v>
      </c>
      <c r="B558" s="537" t="s">
        <v>4665</v>
      </c>
      <c r="C558" s="537" t="str">
        <f t="array" ref="C558">IFERROR(INDEX($B$31:$B$813, MATCH(0, COUNTIF($C$30:C557, $B$31:$B$813&amp;"") + IF($B$31:$B$813="",1,0), 0)), "")</f>
        <v/>
      </c>
      <c r="D558" s="537" t="s">
        <v>4666</v>
      </c>
    </row>
    <row r="559" spans="1:4" s="11" customFormat="1" x14ac:dyDescent="0.2">
      <c r="A559" s="538" t="s">
        <v>5202</v>
      </c>
      <c r="B559" s="537" t="s">
        <v>524</v>
      </c>
      <c r="C559" s="537" t="str">
        <f t="array" ref="C559">IFERROR(INDEX($B$31:$B$813, MATCH(0, COUNTIF($C$30:C558, $B$31:$B$813&amp;"") + IF($B$31:$B$813="",1,0), 0)), "")</f>
        <v/>
      </c>
      <c r="D559" s="537" t="s">
        <v>5203</v>
      </c>
    </row>
    <row r="560" spans="1:4" s="11" customFormat="1" x14ac:dyDescent="0.2">
      <c r="A560" s="538" t="s">
        <v>5204</v>
      </c>
      <c r="B560" s="537" t="s">
        <v>524</v>
      </c>
      <c r="C560" s="537" t="str">
        <f t="array" ref="C560">IFERROR(INDEX($B$31:$B$813, MATCH(0, COUNTIF($C$30:C559, $B$31:$B$813&amp;"") + IF($B$31:$B$813="",1,0), 0)), "")</f>
        <v/>
      </c>
      <c r="D560" s="537" t="s">
        <v>5203</v>
      </c>
    </row>
    <row r="561" spans="1:4" s="11" customFormat="1" x14ac:dyDescent="0.2">
      <c r="A561" s="538" t="s">
        <v>5205</v>
      </c>
      <c r="B561" s="537" t="s">
        <v>524</v>
      </c>
      <c r="C561" s="537" t="str">
        <f t="array" ref="C561">IFERROR(INDEX($B$31:$B$813, MATCH(0, COUNTIF($C$30:C560, $B$31:$B$813&amp;"") + IF($B$31:$B$813="",1,0), 0)), "")</f>
        <v/>
      </c>
      <c r="D561" s="537" t="s">
        <v>5133</v>
      </c>
    </row>
    <row r="562" spans="1:4" s="11" customFormat="1" x14ac:dyDescent="0.2">
      <c r="A562" s="538" t="s">
        <v>5206</v>
      </c>
      <c r="B562" s="537" t="s">
        <v>524</v>
      </c>
      <c r="C562" s="537" t="str">
        <f t="array" ref="C562">IFERROR(INDEX($B$31:$B$813, MATCH(0, COUNTIF($C$30:C561, $B$31:$B$813&amp;"") + IF($B$31:$B$813="",1,0), 0)), "")</f>
        <v/>
      </c>
      <c r="D562" s="537" t="s">
        <v>5133</v>
      </c>
    </row>
    <row r="563" spans="1:4" s="11" customFormat="1" x14ac:dyDescent="0.2">
      <c r="A563" s="538" t="s">
        <v>5207</v>
      </c>
      <c r="B563" s="537" t="s">
        <v>4749</v>
      </c>
      <c r="C563" s="537" t="str">
        <f t="array" ref="C563">IFERROR(INDEX($B$31:$B$813, MATCH(0, COUNTIF($C$30:C562, $B$31:$B$813&amp;"") + IF($B$31:$B$813="",1,0), 0)), "")</f>
        <v/>
      </c>
      <c r="D563" s="537" t="s">
        <v>4750</v>
      </c>
    </row>
    <row r="564" spans="1:4" s="11" customFormat="1" x14ac:dyDescent="0.2">
      <c r="A564" s="538" t="s">
        <v>5208</v>
      </c>
      <c r="B564" s="537" t="s">
        <v>4299</v>
      </c>
      <c r="C564" s="537" t="str">
        <f t="array" ref="C564">IFERROR(INDEX($B$31:$B$813, MATCH(0, COUNTIF($C$30:C563, $B$31:$B$813&amp;"") + IF($B$31:$B$813="",1,0), 0)), "")</f>
        <v/>
      </c>
      <c r="D564" s="537" t="s">
        <v>5209</v>
      </c>
    </row>
    <row r="565" spans="1:4" s="11" customFormat="1" x14ac:dyDescent="0.2">
      <c r="A565" s="538" t="s">
        <v>5210</v>
      </c>
      <c r="B565" s="537" t="s">
        <v>4854</v>
      </c>
      <c r="C565" s="537" t="str">
        <f t="array" ref="C565">IFERROR(INDEX($B$31:$B$813, MATCH(0, COUNTIF($C$30:C564, $B$31:$B$813&amp;"") + IF($B$31:$B$813="",1,0), 0)), "")</f>
        <v/>
      </c>
      <c r="D565" s="537" t="s">
        <v>4855</v>
      </c>
    </row>
    <row r="566" spans="1:4" s="11" customFormat="1" x14ac:dyDescent="0.2">
      <c r="A566" s="538" t="s">
        <v>5211</v>
      </c>
      <c r="B566" s="537" t="s">
        <v>4854</v>
      </c>
      <c r="C566" s="537" t="str">
        <f t="array" ref="C566">IFERROR(INDEX($B$31:$B$813, MATCH(0, COUNTIF($C$30:C565, $B$31:$B$813&amp;"") + IF($B$31:$B$813="",1,0), 0)), "")</f>
        <v/>
      </c>
      <c r="D566" s="537" t="s">
        <v>4855</v>
      </c>
    </row>
    <row r="567" spans="1:4" s="11" customFormat="1" x14ac:dyDescent="0.2">
      <c r="A567" s="538" t="s">
        <v>5212</v>
      </c>
      <c r="B567" s="537" t="s">
        <v>4854</v>
      </c>
      <c r="C567" s="537" t="str">
        <f t="array" ref="C567">IFERROR(INDEX($B$31:$B$813, MATCH(0, COUNTIF($C$30:C566, $B$31:$B$813&amp;"") + IF($B$31:$B$813="",1,0), 0)), "")</f>
        <v/>
      </c>
      <c r="D567" s="537" t="s">
        <v>4855</v>
      </c>
    </row>
    <row r="568" spans="1:4" s="11" customFormat="1" x14ac:dyDescent="0.2">
      <c r="A568" s="538" t="s">
        <v>5213</v>
      </c>
      <c r="B568" s="537" t="s">
        <v>4854</v>
      </c>
      <c r="C568" s="537" t="str">
        <f t="array" ref="C568">IFERROR(INDEX($B$31:$B$813, MATCH(0, COUNTIF($C$30:C567, $B$31:$B$813&amp;"") + IF($B$31:$B$813="",1,0), 0)), "")</f>
        <v/>
      </c>
      <c r="D568" s="537" t="s">
        <v>4855</v>
      </c>
    </row>
    <row r="569" spans="1:4" s="11" customFormat="1" x14ac:dyDescent="0.2">
      <c r="A569" s="538" t="s">
        <v>5214</v>
      </c>
      <c r="B569" s="537" t="s">
        <v>4854</v>
      </c>
      <c r="C569" s="537" t="str">
        <f t="array" ref="C569">IFERROR(INDEX($B$31:$B$813, MATCH(0, COUNTIF($C$30:C568, $B$31:$B$813&amp;"") + IF($B$31:$B$813="",1,0), 0)), "")</f>
        <v/>
      </c>
      <c r="D569" s="537" t="s">
        <v>4855</v>
      </c>
    </row>
    <row r="570" spans="1:4" s="11" customFormat="1" x14ac:dyDescent="0.2">
      <c r="A570" s="538" t="s">
        <v>5215</v>
      </c>
      <c r="B570" s="537" t="s">
        <v>4854</v>
      </c>
      <c r="C570" s="537" t="str">
        <f t="array" ref="C570">IFERROR(INDEX($B$31:$B$813, MATCH(0, COUNTIF($C$30:C569, $B$31:$B$813&amp;"") + IF($B$31:$B$813="",1,0), 0)), "")</f>
        <v/>
      </c>
      <c r="D570" s="537" t="s">
        <v>4855</v>
      </c>
    </row>
    <row r="571" spans="1:4" s="11" customFormat="1" x14ac:dyDescent="0.2">
      <c r="A571" s="538" t="s">
        <v>5216</v>
      </c>
      <c r="B571" s="537" t="s">
        <v>4854</v>
      </c>
      <c r="C571" s="537" t="str">
        <f t="array" ref="C571">IFERROR(INDEX($B$31:$B$813, MATCH(0, COUNTIF($C$30:C570, $B$31:$B$813&amp;"") + IF($B$31:$B$813="",1,0), 0)), "")</f>
        <v/>
      </c>
      <c r="D571" s="537" t="s">
        <v>4855</v>
      </c>
    </row>
    <row r="572" spans="1:4" s="11" customFormat="1" x14ac:dyDescent="0.2">
      <c r="A572" s="538" t="s">
        <v>5217</v>
      </c>
      <c r="B572" s="537" t="s">
        <v>5218</v>
      </c>
      <c r="C572" s="537" t="str">
        <f t="array" ref="C572">IFERROR(INDEX($B$31:$B$813, MATCH(0, COUNTIF($C$30:C571, $B$31:$B$813&amp;"") + IF($B$31:$B$813="",1,0), 0)), "")</f>
        <v/>
      </c>
      <c r="D572" s="537" t="s">
        <v>5219</v>
      </c>
    </row>
    <row r="573" spans="1:4" s="11" customFormat="1" x14ac:dyDescent="0.2">
      <c r="A573" s="538" t="s">
        <v>5220</v>
      </c>
      <c r="B573" s="537" t="s">
        <v>524</v>
      </c>
      <c r="C573" s="537" t="str">
        <f t="array" ref="C573">IFERROR(INDEX($B$31:$B$813, MATCH(0, COUNTIF($C$30:C572, $B$31:$B$813&amp;"") + IF($B$31:$B$813="",1,0), 0)), "")</f>
        <v/>
      </c>
      <c r="D573" s="537" t="s">
        <v>5083</v>
      </c>
    </row>
    <row r="574" spans="1:4" s="11" customFormat="1" x14ac:dyDescent="0.2">
      <c r="A574" s="538" t="s">
        <v>5221</v>
      </c>
      <c r="B574" s="537" t="s">
        <v>524</v>
      </c>
      <c r="C574" s="537" t="str">
        <f t="array" ref="C574">IFERROR(INDEX($B$31:$B$813, MATCH(0, COUNTIF($C$30:C573, $B$31:$B$813&amp;"") + IF($B$31:$B$813="",1,0), 0)), "")</f>
        <v/>
      </c>
      <c r="D574" s="537" t="s">
        <v>5083</v>
      </c>
    </row>
    <row r="575" spans="1:4" s="11" customFormat="1" x14ac:dyDescent="0.2">
      <c r="A575" s="538" t="s">
        <v>5222</v>
      </c>
      <c r="B575" s="537" t="s">
        <v>524</v>
      </c>
      <c r="C575" s="537" t="str">
        <f t="array" ref="C575">IFERROR(INDEX($B$31:$B$813, MATCH(0, COUNTIF($C$30:C574, $B$31:$B$813&amp;"") + IF($B$31:$B$813="",1,0), 0)), "")</f>
        <v/>
      </c>
      <c r="D575" s="537" t="s">
        <v>4914</v>
      </c>
    </row>
    <row r="576" spans="1:4" s="11" customFormat="1" x14ac:dyDescent="0.2">
      <c r="A576" s="538" t="s">
        <v>5223</v>
      </c>
      <c r="B576" s="537" t="s">
        <v>524</v>
      </c>
      <c r="C576" s="537" t="str">
        <f t="array" ref="C576">IFERROR(INDEX($B$31:$B$813, MATCH(0, COUNTIF($C$30:C575, $B$31:$B$813&amp;"") + IF($B$31:$B$813="",1,0), 0)), "")</f>
        <v/>
      </c>
      <c r="D576" s="537" t="s">
        <v>4914</v>
      </c>
    </row>
    <row r="577" spans="1:4" s="11" customFormat="1" x14ac:dyDescent="0.2">
      <c r="A577" s="538" t="s">
        <v>5224</v>
      </c>
      <c r="B577" s="537" t="s">
        <v>524</v>
      </c>
      <c r="C577" s="537" t="str">
        <f t="array" ref="C577">IFERROR(INDEX($B$31:$B$813, MATCH(0, COUNTIF($C$30:C576, $B$31:$B$813&amp;"") + IF($B$31:$B$813="",1,0), 0)), "")</f>
        <v/>
      </c>
      <c r="D577" s="537" t="s">
        <v>4914</v>
      </c>
    </row>
    <row r="578" spans="1:4" s="11" customFormat="1" x14ac:dyDescent="0.2">
      <c r="A578" s="538" t="s">
        <v>5225</v>
      </c>
      <c r="B578" s="537" t="s">
        <v>524</v>
      </c>
      <c r="C578" s="537" t="str">
        <f t="array" ref="C578">IFERROR(INDEX($B$31:$B$813, MATCH(0, COUNTIF($C$30:C577, $B$31:$B$813&amp;"") + IF($B$31:$B$813="",1,0), 0)), "")</f>
        <v/>
      </c>
      <c r="D578" s="537" t="s">
        <v>4914</v>
      </c>
    </row>
    <row r="579" spans="1:4" s="11" customFormat="1" x14ac:dyDescent="0.2">
      <c r="A579" s="538" t="s">
        <v>5226</v>
      </c>
      <c r="B579" s="537" t="s">
        <v>5127</v>
      </c>
      <c r="C579" s="537" t="str">
        <f t="array" ref="C579">IFERROR(INDEX($B$31:$B$813, MATCH(0, COUNTIF($C$30:C578, $B$31:$B$813&amp;"") + IF($B$31:$B$813="",1,0), 0)), "")</f>
        <v/>
      </c>
      <c r="D579" s="537" t="s">
        <v>5227</v>
      </c>
    </row>
    <row r="580" spans="1:4" s="11" customFormat="1" x14ac:dyDescent="0.2">
      <c r="A580" s="538" t="s">
        <v>5228</v>
      </c>
      <c r="B580" s="537" t="s">
        <v>5127</v>
      </c>
      <c r="C580" s="537" t="str">
        <f t="array" ref="C580">IFERROR(INDEX($B$31:$B$813, MATCH(0, COUNTIF($C$30:C579, $B$31:$B$813&amp;"") + IF($B$31:$B$813="",1,0), 0)), "")</f>
        <v/>
      </c>
      <c r="D580" s="537" t="s">
        <v>5128</v>
      </c>
    </row>
    <row r="581" spans="1:4" s="11" customFormat="1" x14ac:dyDescent="0.2">
      <c r="A581" s="538" t="s">
        <v>5229</v>
      </c>
      <c r="B581" s="537" t="s">
        <v>5127</v>
      </c>
      <c r="C581" s="537" t="str">
        <f t="array" ref="C581">IFERROR(INDEX($B$31:$B$813, MATCH(0, COUNTIF($C$30:C580, $B$31:$B$813&amp;"") + IF($B$31:$B$813="",1,0), 0)), "")</f>
        <v/>
      </c>
      <c r="D581" s="537" t="s">
        <v>5128</v>
      </c>
    </row>
    <row r="582" spans="1:4" s="11" customFormat="1" x14ac:dyDescent="0.2">
      <c r="A582" s="538" t="s">
        <v>5230</v>
      </c>
      <c r="B582" s="537" t="s">
        <v>5127</v>
      </c>
      <c r="C582" s="537" t="str">
        <f t="array" ref="C582">IFERROR(INDEX($B$31:$B$813, MATCH(0, COUNTIF($C$30:C581, $B$31:$B$813&amp;"") + IF($B$31:$B$813="",1,0), 0)), "")</f>
        <v/>
      </c>
      <c r="D582" s="537" t="s">
        <v>5128</v>
      </c>
    </row>
    <row r="583" spans="1:4" s="11" customFormat="1" x14ac:dyDescent="0.2">
      <c r="A583" s="538" t="s">
        <v>5231</v>
      </c>
      <c r="B583" s="537" t="s">
        <v>4854</v>
      </c>
      <c r="C583" s="537" t="str">
        <f t="array" ref="C583">IFERROR(INDEX($B$31:$B$813, MATCH(0, COUNTIF($C$30:C582, $B$31:$B$813&amp;"") + IF($B$31:$B$813="",1,0), 0)), "")</f>
        <v/>
      </c>
      <c r="D583" s="537" t="s">
        <v>4855</v>
      </c>
    </row>
    <row r="584" spans="1:4" s="11" customFormat="1" x14ac:dyDescent="0.2">
      <c r="A584" s="538" t="s">
        <v>5232</v>
      </c>
      <c r="B584" s="537" t="s">
        <v>4299</v>
      </c>
      <c r="C584" s="537" t="str">
        <f t="array" ref="C584">IFERROR(INDEX($B$31:$B$813, MATCH(0, COUNTIF($C$30:C583, $B$31:$B$813&amp;"") + IF($B$31:$B$813="",1,0), 0)), "")</f>
        <v/>
      </c>
      <c r="D584" s="537" t="s">
        <v>5054</v>
      </c>
    </row>
    <row r="585" spans="1:4" s="11" customFormat="1" x14ac:dyDescent="0.2">
      <c r="A585" s="538" t="s">
        <v>5233</v>
      </c>
      <c r="B585" s="537" t="s">
        <v>4299</v>
      </c>
      <c r="C585" s="537" t="str">
        <f t="array" ref="C585">IFERROR(INDEX($B$31:$B$813, MATCH(0, COUNTIF($C$30:C584, $B$31:$B$813&amp;"") + IF($B$31:$B$813="",1,0), 0)), "")</f>
        <v/>
      </c>
      <c r="D585" s="537" t="s">
        <v>4806</v>
      </c>
    </row>
    <row r="586" spans="1:4" s="11" customFormat="1" x14ac:dyDescent="0.2">
      <c r="A586" s="538" t="s">
        <v>5234</v>
      </c>
      <c r="B586" s="537" t="s">
        <v>5158</v>
      </c>
      <c r="C586" s="537" t="str">
        <f t="array" ref="C586">IFERROR(INDEX($B$31:$B$813, MATCH(0, COUNTIF($C$30:C585, $B$31:$B$813&amp;"") + IF($B$31:$B$813="",1,0), 0)), "")</f>
        <v/>
      </c>
      <c r="D586" s="537" t="s">
        <v>5235</v>
      </c>
    </row>
    <row r="587" spans="1:4" s="11" customFormat="1" x14ac:dyDescent="0.2">
      <c r="A587" s="538" t="s">
        <v>5236</v>
      </c>
      <c r="B587" s="537" t="s">
        <v>5161</v>
      </c>
      <c r="C587" s="537" t="str">
        <f t="array" ref="C587">IFERROR(INDEX($B$31:$B$813, MATCH(0, COUNTIF($C$30:C586, $B$31:$B$813&amp;"") + IF($B$31:$B$813="",1,0), 0)), "")</f>
        <v/>
      </c>
      <c r="D587" s="537" t="s">
        <v>5162</v>
      </c>
    </row>
    <row r="588" spans="1:4" s="11" customFormat="1" x14ac:dyDescent="0.2">
      <c r="A588" s="538" t="s">
        <v>5237</v>
      </c>
      <c r="B588" s="537" t="s">
        <v>5149</v>
      </c>
      <c r="C588" s="537" t="str">
        <f t="array" ref="C588">IFERROR(INDEX($B$31:$B$813, MATCH(0, COUNTIF($C$30:C587, $B$31:$B$813&amp;"") + IF($B$31:$B$813="",1,0), 0)), "")</f>
        <v/>
      </c>
      <c r="D588" s="537" t="s">
        <v>5150</v>
      </c>
    </row>
    <row r="589" spans="1:4" s="11" customFormat="1" x14ac:dyDescent="0.2">
      <c r="A589" s="538" t="s">
        <v>5238</v>
      </c>
      <c r="B589" s="537" t="s">
        <v>4422</v>
      </c>
      <c r="C589" s="537" t="str">
        <f t="array" ref="C589">IFERROR(INDEX($B$31:$B$813, MATCH(0, COUNTIF($C$30:C588, $B$31:$B$813&amp;"") + IF($B$31:$B$813="",1,0), 0)), "")</f>
        <v/>
      </c>
      <c r="D589" s="537" t="s">
        <v>4423</v>
      </c>
    </row>
    <row r="590" spans="1:4" s="11" customFormat="1" x14ac:dyDescent="0.2">
      <c r="A590" s="538" t="s">
        <v>5239</v>
      </c>
      <c r="B590" s="537" t="s">
        <v>5112</v>
      </c>
      <c r="C590" s="537" t="str">
        <f t="array" ref="C590">IFERROR(INDEX($B$31:$B$813, MATCH(0, COUNTIF($C$30:C589, $B$31:$B$813&amp;"") + IF($B$31:$B$813="",1,0), 0)), "")</f>
        <v/>
      </c>
      <c r="D590" s="537" t="s">
        <v>5113</v>
      </c>
    </row>
    <row r="591" spans="1:4" s="11" customFormat="1" x14ac:dyDescent="0.2">
      <c r="A591" s="538" t="s">
        <v>5240</v>
      </c>
      <c r="B591" s="537" t="s">
        <v>5112</v>
      </c>
      <c r="C591" s="537" t="str">
        <f t="array" ref="C591">IFERROR(INDEX($B$31:$B$813, MATCH(0, COUNTIF($C$30:C590, $B$31:$B$813&amp;"") + IF($B$31:$B$813="",1,0), 0)), "")</f>
        <v/>
      </c>
      <c r="D591" s="537" t="s">
        <v>5113</v>
      </c>
    </row>
    <row r="592" spans="1:4" s="11" customFormat="1" x14ac:dyDescent="0.2">
      <c r="A592" s="538" t="s">
        <v>5241</v>
      </c>
      <c r="B592" s="537" t="s">
        <v>5109</v>
      </c>
      <c r="C592" s="537" t="str">
        <f t="array" ref="C592">IFERROR(INDEX($B$31:$B$813, MATCH(0, COUNTIF($C$30:C591, $B$31:$B$813&amp;"") + IF($B$31:$B$813="",1,0), 0)), "")</f>
        <v/>
      </c>
      <c r="D592" s="537" t="s">
        <v>5110</v>
      </c>
    </row>
    <row r="593" spans="1:4" s="11" customFormat="1" x14ac:dyDescent="0.2">
      <c r="A593" s="538" t="s">
        <v>5242</v>
      </c>
      <c r="B593" s="537" t="s">
        <v>5109</v>
      </c>
      <c r="C593" s="537" t="str">
        <f t="array" ref="C593">IFERROR(INDEX($B$31:$B$813, MATCH(0, COUNTIF($C$30:C592, $B$31:$B$813&amp;"") + IF($B$31:$B$813="",1,0), 0)), "")</f>
        <v/>
      </c>
      <c r="D593" s="537" t="s">
        <v>5110</v>
      </c>
    </row>
    <row r="594" spans="1:4" s="11" customFormat="1" x14ac:dyDescent="0.2">
      <c r="A594" s="538" t="s">
        <v>5243</v>
      </c>
      <c r="B594" s="537" t="s">
        <v>4802</v>
      </c>
      <c r="C594" s="537" t="str">
        <f t="array" ref="C594">IFERROR(INDEX($B$31:$B$813, MATCH(0, COUNTIF($C$30:C593, $B$31:$B$813&amp;"") + IF($B$31:$B$813="",1,0), 0)), "")</f>
        <v/>
      </c>
      <c r="D594" s="537" t="s">
        <v>4803</v>
      </c>
    </row>
    <row r="595" spans="1:4" s="11" customFormat="1" x14ac:dyDescent="0.2">
      <c r="A595" s="538" t="s">
        <v>5244</v>
      </c>
      <c r="B595" s="537" t="s">
        <v>4802</v>
      </c>
      <c r="C595" s="537" t="str">
        <f t="array" ref="C595">IFERROR(INDEX($B$31:$B$813, MATCH(0, COUNTIF($C$30:C594, $B$31:$B$813&amp;"") + IF($B$31:$B$813="",1,0), 0)), "")</f>
        <v/>
      </c>
      <c r="D595" s="537" t="s">
        <v>4803</v>
      </c>
    </row>
    <row r="596" spans="1:4" s="11" customFormat="1" x14ac:dyDescent="0.2">
      <c r="A596" s="538" t="s">
        <v>5245</v>
      </c>
      <c r="B596" s="537" t="s">
        <v>5246</v>
      </c>
      <c r="C596" s="537" t="str">
        <f t="array" ref="C596">IFERROR(INDEX($B$31:$B$813, MATCH(0, COUNTIF($C$30:C595, $B$31:$B$813&amp;"") + IF($B$31:$B$813="",1,0), 0)), "")</f>
        <v/>
      </c>
      <c r="D596" s="537" t="s">
        <v>5247</v>
      </c>
    </row>
    <row r="597" spans="1:4" s="11" customFormat="1" x14ac:dyDescent="0.2">
      <c r="A597" s="538" t="s">
        <v>5248</v>
      </c>
      <c r="B597" s="537" t="s">
        <v>5246</v>
      </c>
      <c r="C597" s="537" t="str">
        <f t="array" ref="C597">IFERROR(INDEX($B$31:$B$813, MATCH(0, COUNTIF($C$30:C596, $B$31:$B$813&amp;"") + IF($B$31:$B$813="",1,0), 0)), "")</f>
        <v/>
      </c>
      <c r="D597" s="537" t="s">
        <v>5247</v>
      </c>
    </row>
    <row r="598" spans="1:4" s="11" customFormat="1" x14ac:dyDescent="0.2">
      <c r="A598" s="538" t="s">
        <v>5249</v>
      </c>
      <c r="B598" s="537" t="s">
        <v>5095</v>
      </c>
      <c r="C598" s="537" t="str">
        <f t="array" ref="C598">IFERROR(INDEX($B$31:$B$813, MATCH(0, COUNTIF($C$30:C597, $B$31:$B$813&amp;"") + IF($B$31:$B$813="",1,0), 0)), "")</f>
        <v/>
      </c>
      <c r="D598" s="537" t="s">
        <v>5096</v>
      </c>
    </row>
    <row r="599" spans="1:4" s="11" customFormat="1" x14ac:dyDescent="0.2">
      <c r="A599" s="538" t="s">
        <v>5250</v>
      </c>
      <c r="B599" s="537" t="s">
        <v>4808</v>
      </c>
      <c r="C599" s="537" t="str">
        <f t="array" ref="C599">IFERROR(INDEX($B$31:$B$813, MATCH(0, COUNTIF($C$30:C598, $B$31:$B$813&amp;"") + IF($B$31:$B$813="",1,0), 0)), "")</f>
        <v/>
      </c>
      <c r="D599" s="537" t="s">
        <v>4809</v>
      </c>
    </row>
    <row r="600" spans="1:4" s="11" customFormat="1" x14ac:dyDescent="0.2">
      <c r="A600" s="538" t="s">
        <v>5251</v>
      </c>
      <c r="B600" s="537" t="s">
        <v>4534</v>
      </c>
      <c r="C600" s="537" t="str">
        <f t="array" ref="C600">IFERROR(INDEX($B$31:$B$813, MATCH(0, COUNTIF($C$30:C599, $B$31:$B$813&amp;"") + IF($B$31:$B$813="",1,0), 0)), "")</f>
        <v/>
      </c>
      <c r="D600" s="537" t="s">
        <v>4535</v>
      </c>
    </row>
    <row r="601" spans="1:4" s="11" customFormat="1" x14ac:dyDescent="0.2">
      <c r="A601" s="538" t="s">
        <v>5252</v>
      </c>
      <c r="B601" s="537" t="s">
        <v>4391</v>
      </c>
      <c r="C601" s="537" t="str">
        <f t="array" ref="C601">IFERROR(INDEX($B$31:$B$813, MATCH(0, COUNTIF($C$30:C600, $B$31:$B$813&amp;"") + IF($B$31:$B$813="",1,0), 0)), "")</f>
        <v/>
      </c>
      <c r="D601" s="537" t="s">
        <v>5253</v>
      </c>
    </row>
    <row r="602" spans="1:4" s="11" customFormat="1" x14ac:dyDescent="0.2">
      <c r="A602" s="538" t="s">
        <v>5254</v>
      </c>
      <c r="B602" s="537" t="s">
        <v>5255</v>
      </c>
      <c r="C602" s="537" t="str">
        <f t="array" ref="C602">IFERROR(INDEX($B$31:$B$813, MATCH(0, COUNTIF($C$30:C601, $B$31:$B$813&amp;"") + IF($B$31:$B$813="",1,0), 0)), "")</f>
        <v/>
      </c>
      <c r="D602" s="537" t="s">
        <v>5256</v>
      </c>
    </row>
    <row r="603" spans="1:4" s="11" customFormat="1" x14ac:dyDescent="0.2">
      <c r="A603" s="538" t="s">
        <v>5257</v>
      </c>
      <c r="B603" s="537" t="s">
        <v>5106</v>
      </c>
      <c r="C603" s="537" t="str">
        <f t="array" ref="C603">IFERROR(INDEX($B$31:$B$813, MATCH(0, COUNTIF($C$30:C602, $B$31:$B$813&amp;"") + IF($B$31:$B$813="",1,0), 0)), "")</f>
        <v/>
      </c>
      <c r="D603" s="537" t="s">
        <v>5107</v>
      </c>
    </row>
    <row r="604" spans="1:4" s="11" customFormat="1" x14ac:dyDescent="0.2">
      <c r="A604" s="538" t="s">
        <v>3326</v>
      </c>
      <c r="B604" s="537" t="s">
        <v>3314</v>
      </c>
      <c r="C604" s="537" t="str">
        <f t="array" ref="C604">IFERROR(INDEX($B$31:$B$813, MATCH(0, COUNTIF($C$30:C603, $B$31:$B$813&amp;"") + IF($B$31:$B$813="",1,0), 0)), "")</f>
        <v/>
      </c>
      <c r="D604" s="537" t="s">
        <v>3327</v>
      </c>
    </row>
    <row r="605" spans="1:4" s="11" customFormat="1" x14ac:dyDescent="0.2">
      <c r="A605" s="538" t="s">
        <v>5258</v>
      </c>
      <c r="B605" s="537" t="s">
        <v>4768</v>
      </c>
      <c r="C605" s="537" t="str">
        <f t="array" ref="C605">IFERROR(INDEX($B$31:$B$813, MATCH(0, COUNTIF($C$30:C604, $B$31:$B$813&amp;"") + IF($B$31:$B$813="",1,0), 0)), "")</f>
        <v/>
      </c>
      <c r="D605" s="537" t="s">
        <v>4769</v>
      </c>
    </row>
    <row r="606" spans="1:4" s="11" customFormat="1" x14ac:dyDescent="0.2">
      <c r="A606" s="538" t="s">
        <v>5259</v>
      </c>
      <c r="B606" s="537" t="s">
        <v>4931</v>
      </c>
      <c r="C606" s="537" t="str">
        <f t="array" ref="C606">IFERROR(INDEX($B$31:$B$813, MATCH(0, COUNTIF($C$30:C605, $B$31:$B$813&amp;"") + IF($B$31:$B$813="",1,0), 0)), "")</f>
        <v/>
      </c>
      <c r="D606" s="537" t="s">
        <v>4932</v>
      </c>
    </row>
    <row r="607" spans="1:4" s="11" customFormat="1" x14ac:dyDescent="0.2">
      <c r="A607" s="538" t="s">
        <v>5260</v>
      </c>
      <c r="B607" s="537" t="s">
        <v>4290</v>
      </c>
      <c r="C607" s="537" t="str">
        <f t="array" ref="C607">IFERROR(INDEX($B$31:$B$813, MATCH(0, COUNTIF($C$30:C606, $B$31:$B$813&amp;"") + IF($B$31:$B$813="",1,0), 0)), "")</f>
        <v/>
      </c>
      <c r="D607" s="537" t="s">
        <v>4291</v>
      </c>
    </row>
    <row r="608" spans="1:4" s="11" customFormat="1" x14ac:dyDescent="0.2">
      <c r="A608" s="538" t="s">
        <v>5261</v>
      </c>
      <c r="B608" s="537" t="s">
        <v>5008</v>
      </c>
      <c r="C608" s="537" t="str">
        <f t="array" ref="C608">IFERROR(INDEX($B$31:$B$813, MATCH(0, COUNTIF($C$30:C607, $B$31:$B$813&amp;"") + IF($B$31:$B$813="",1,0), 0)), "")</f>
        <v/>
      </c>
      <c r="D608" s="537" t="s">
        <v>5009</v>
      </c>
    </row>
    <row r="609" spans="1:4" s="11" customFormat="1" x14ac:dyDescent="0.2">
      <c r="A609" s="538" t="s">
        <v>5262</v>
      </c>
      <c r="B609" s="537" t="s">
        <v>4293</v>
      </c>
      <c r="C609" s="537" t="str">
        <f t="array" ref="C609">IFERROR(INDEX($B$31:$B$813, MATCH(0, COUNTIF($C$30:C608, $B$31:$B$813&amp;"") + IF($B$31:$B$813="",1,0), 0)), "")</f>
        <v/>
      </c>
      <c r="D609" s="537" t="s">
        <v>4294</v>
      </c>
    </row>
    <row r="610" spans="1:4" s="11" customFormat="1" x14ac:dyDescent="0.2">
      <c r="A610" s="538" t="s">
        <v>5263</v>
      </c>
      <c r="B610" s="537" t="s">
        <v>4373</v>
      </c>
      <c r="C610" s="537" t="str">
        <f t="array" ref="C610">IFERROR(INDEX($B$31:$B$813, MATCH(0, COUNTIF($C$30:C609, $B$31:$B$813&amp;"") + IF($B$31:$B$813="",1,0), 0)), "")</f>
        <v/>
      </c>
      <c r="D610" s="537" t="s">
        <v>4374</v>
      </c>
    </row>
    <row r="611" spans="1:4" s="11" customFormat="1" x14ac:dyDescent="0.2">
      <c r="A611" s="538" t="s">
        <v>5264</v>
      </c>
      <c r="B611" s="537" t="s">
        <v>5109</v>
      </c>
      <c r="C611" s="537" t="str">
        <f t="array" ref="C611">IFERROR(INDEX($B$31:$B$813, MATCH(0, COUNTIF($C$30:C610, $B$31:$B$813&amp;"") + IF($B$31:$B$813="",1,0), 0)), "")</f>
        <v/>
      </c>
      <c r="D611" s="537" t="s">
        <v>5110</v>
      </c>
    </row>
    <row r="612" spans="1:4" s="11" customFormat="1" x14ac:dyDescent="0.2">
      <c r="A612" s="538" t="s">
        <v>5265</v>
      </c>
      <c r="B612" s="537" t="s">
        <v>5112</v>
      </c>
      <c r="C612" s="537" t="str">
        <f t="array" ref="C612">IFERROR(INDEX($B$31:$B$813, MATCH(0, COUNTIF($C$30:C611, $B$31:$B$813&amp;"") + IF($B$31:$B$813="",1,0), 0)), "")</f>
        <v/>
      </c>
      <c r="D612" s="537" t="s">
        <v>5113</v>
      </c>
    </row>
    <row r="613" spans="1:4" s="11" customFormat="1" x14ac:dyDescent="0.2">
      <c r="A613" s="538" t="s">
        <v>5266</v>
      </c>
      <c r="B613" s="537" t="s">
        <v>4757</v>
      </c>
      <c r="C613" s="537" t="str">
        <f t="array" ref="C613">IFERROR(INDEX($B$31:$B$813, MATCH(0, COUNTIF($C$30:C612, $B$31:$B$813&amp;"") + IF($B$31:$B$813="",1,0), 0)), "")</f>
        <v/>
      </c>
      <c r="D613" s="537" t="s">
        <v>4758</v>
      </c>
    </row>
    <row r="614" spans="1:4" s="11" customFormat="1" x14ac:dyDescent="0.2">
      <c r="A614" s="538" t="s">
        <v>5267</v>
      </c>
      <c r="B614" s="537" t="s">
        <v>4296</v>
      </c>
      <c r="C614" s="537" t="str">
        <f t="array" ref="C614">IFERROR(INDEX($B$31:$B$813, MATCH(0, COUNTIF($C$30:C613, $B$31:$B$813&amp;"") + IF($B$31:$B$813="",1,0), 0)), "")</f>
        <v/>
      </c>
      <c r="D614" s="537" t="s">
        <v>4297</v>
      </c>
    </row>
    <row r="615" spans="1:4" s="11" customFormat="1" x14ac:dyDescent="0.2">
      <c r="A615" s="538" t="s">
        <v>5268</v>
      </c>
      <c r="B615" s="537" t="s">
        <v>4768</v>
      </c>
      <c r="C615" s="537" t="str">
        <f t="array" ref="C615">IFERROR(INDEX($B$31:$B$813, MATCH(0, COUNTIF($C$30:C614, $B$31:$B$813&amp;"") + IF($B$31:$B$813="",1,0), 0)), "")</f>
        <v/>
      </c>
      <c r="D615" s="537" t="s">
        <v>4773</v>
      </c>
    </row>
    <row r="616" spans="1:4" s="11" customFormat="1" x14ac:dyDescent="0.2">
      <c r="A616" s="538" t="s">
        <v>5269</v>
      </c>
      <c r="B616" s="537" t="s">
        <v>4478</v>
      </c>
      <c r="C616" s="537" t="str">
        <f t="array" ref="C616">IFERROR(INDEX($B$31:$B$813, MATCH(0, COUNTIF($C$30:C615, $B$31:$B$813&amp;"") + IF($B$31:$B$813="",1,0), 0)), "")</f>
        <v/>
      </c>
      <c r="D616" s="537" t="s">
        <v>4479</v>
      </c>
    </row>
    <row r="617" spans="1:4" s="11" customFormat="1" x14ac:dyDescent="0.2">
      <c r="A617" s="538" t="s">
        <v>5270</v>
      </c>
      <c r="B617" s="537" t="s">
        <v>4482</v>
      </c>
      <c r="C617" s="537" t="str">
        <f t="array" ref="C617">IFERROR(INDEX($B$31:$B$813, MATCH(0, COUNTIF($C$30:C616, $B$31:$B$813&amp;"") + IF($B$31:$B$813="",1,0), 0)), "")</f>
        <v/>
      </c>
      <c r="D617" s="537" t="s">
        <v>4483</v>
      </c>
    </row>
    <row r="618" spans="1:4" s="11" customFormat="1" x14ac:dyDescent="0.2">
      <c r="A618" s="538" t="s">
        <v>5271</v>
      </c>
      <c r="B618" s="537" t="s">
        <v>4768</v>
      </c>
      <c r="C618" s="537" t="str">
        <f t="array" ref="C618">IFERROR(INDEX($B$31:$B$813, MATCH(0, COUNTIF($C$30:C617, $B$31:$B$813&amp;"") + IF($B$31:$B$813="",1,0), 0)), "")</f>
        <v/>
      </c>
      <c r="D618" s="537" t="s">
        <v>4771</v>
      </c>
    </row>
    <row r="619" spans="1:4" s="11" customFormat="1" x14ac:dyDescent="0.2">
      <c r="A619" s="538" t="s">
        <v>5272</v>
      </c>
      <c r="B619" s="537" t="s">
        <v>4440</v>
      </c>
      <c r="C619" s="537" t="str">
        <f t="array" ref="C619">IFERROR(INDEX($B$31:$B$813, MATCH(0, COUNTIF($C$30:C618, $B$31:$B$813&amp;"") + IF($B$31:$B$813="",1,0), 0)), "")</f>
        <v/>
      </c>
      <c r="D619" s="537" t="s">
        <v>4441</v>
      </c>
    </row>
    <row r="620" spans="1:4" s="11" customFormat="1" x14ac:dyDescent="0.2">
      <c r="A620" s="538" t="s">
        <v>5273</v>
      </c>
      <c r="B620" s="537" t="s">
        <v>4642</v>
      </c>
      <c r="C620" s="537" t="str">
        <f t="array" ref="C620">IFERROR(INDEX($B$31:$B$813, MATCH(0, COUNTIF($C$30:C619, $B$31:$B$813&amp;"") + IF($B$31:$B$813="",1,0), 0)), "")</f>
        <v/>
      </c>
      <c r="D620" s="537" t="s">
        <v>4643</v>
      </c>
    </row>
    <row r="621" spans="1:4" s="11" customFormat="1" x14ac:dyDescent="0.2">
      <c r="A621" s="538" t="s">
        <v>5274</v>
      </c>
      <c r="B621" s="537" t="s">
        <v>4642</v>
      </c>
      <c r="C621" s="537" t="str">
        <f t="array" ref="C621">IFERROR(INDEX($B$31:$B$813, MATCH(0, COUNTIF($C$30:C620, $B$31:$B$813&amp;"") + IF($B$31:$B$813="",1,0), 0)), "")</f>
        <v/>
      </c>
      <c r="D621" s="537" t="s">
        <v>4643</v>
      </c>
    </row>
    <row r="622" spans="1:4" s="11" customFormat="1" x14ac:dyDescent="0.2">
      <c r="A622" s="538" t="s">
        <v>5275</v>
      </c>
      <c r="B622" s="537" t="s">
        <v>4642</v>
      </c>
      <c r="C622" s="537" t="str">
        <f t="array" ref="C622">IFERROR(INDEX($B$31:$B$813, MATCH(0, COUNTIF($C$30:C621, $B$31:$B$813&amp;"") + IF($B$31:$B$813="",1,0), 0)), "")</f>
        <v/>
      </c>
      <c r="D622" s="537" t="s">
        <v>4643</v>
      </c>
    </row>
    <row r="623" spans="1:4" s="11" customFormat="1" x14ac:dyDescent="0.2">
      <c r="A623" s="538" t="s">
        <v>5276</v>
      </c>
      <c r="B623" s="537" t="s">
        <v>5277</v>
      </c>
      <c r="C623" s="537" t="str">
        <f t="array" ref="C623">IFERROR(INDEX($B$31:$B$813, MATCH(0, COUNTIF($C$30:C622, $B$31:$B$813&amp;"") + IF($B$31:$B$813="",1,0), 0)), "")</f>
        <v/>
      </c>
      <c r="D623" s="537" t="s">
        <v>5278</v>
      </c>
    </row>
    <row r="624" spans="1:4" s="11" customFormat="1" x14ac:dyDescent="0.2">
      <c r="A624" s="538" t="s">
        <v>5279</v>
      </c>
      <c r="B624" s="537" t="s">
        <v>5280</v>
      </c>
      <c r="C624" s="537" t="str">
        <f t="array" ref="C624">IFERROR(INDEX($B$31:$B$813, MATCH(0, COUNTIF($C$30:C623, $B$31:$B$813&amp;"") + IF($B$31:$B$813="",1,0), 0)), "")</f>
        <v/>
      </c>
      <c r="D624" s="537" t="s">
        <v>5281</v>
      </c>
    </row>
    <row r="625" spans="1:4" s="11" customFormat="1" x14ac:dyDescent="0.2">
      <c r="A625" s="538" t="s">
        <v>5282</v>
      </c>
      <c r="B625" s="537" t="s">
        <v>5280</v>
      </c>
      <c r="C625" s="537" t="str">
        <f t="array" ref="C625">IFERROR(INDEX($B$31:$B$813, MATCH(0, COUNTIF($C$30:C624, $B$31:$B$813&amp;"") + IF($B$31:$B$813="",1,0), 0)), "")</f>
        <v/>
      </c>
      <c r="D625" s="537" t="s">
        <v>5281</v>
      </c>
    </row>
    <row r="626" spans="1:4" s="11" customFormat="1" x14ac:dyDescent="0.2">
      <c r="A626" s="538" t="s">
        <v>5283</v>
      </c>
      <c r="B626" s="537" t="s">
        <v>5280</v>
      </c>
      <c r="C626" s="537" t="str">
        <f t="array" ref="C626">IFERROR(INDEX($B$31:$B$813, MATCH(0, COUNTIF($C$30:C625, $B$31:$B$813&amp;"") + IF($B$31:$B$813="",1,0), 0)), "")</f>
        <v/>
      </c>
      <c r="D626" s="537" t="s">
        <v>5281</v>
      </c>
    </row>
    <row r="627" spans="1:4" s="11" customFormat="1" x14ac:dyDescent="0.2">
      <c r="A627" s="538" t="s">
        <v>5284</v>
      </c>
      <c r="B627" s="537" t="s">
        <v>5089</v>
      </c>
      <c r="C627" s="537" t="str">
        <f t="array" ref="C627">IFERROR(INDEX($B$31:$B$813, MATCH(0, COUNTIF($C$30:C626, $B$31:$B$813&amp;"") + IF($B$31:$B$813="",1,0), 0)), "")</f>
        <v/>
      </c>
      <c r="D627" s="537" t="s">
        <v>5090</v>
      </c>
    </row>
    <row r="628" spans="1:4" s="11" customFormat="1" x14ac:dyDescent="0.2">
      <c r="A628" s="538" t="s">
        <v>5285</v>
      </c>
      <c r="B628" s="537" t="s">
        <v>5089</v>
      </c>
      <c r="C628" s="537" t="str">
        <f t="array" ref="C628">IFERROR(INDEX($B$31:$B$813, MATCH(0, COUNTIF($C$30:C627, $B$31:$B$813&amp;"") + IF($B$31:$B$813="",1,0), 0)), "")</f>
        <v/>
      </c>
      <c r="D628" s="537" t="s">
        <v>5090</v>
      </c>
    </row>
    <row r="629" spans="1:4" s="11" customFormat="1" x14ac:dyDescent="0.2">
      <c r="A629" s="538" t="s">
        <v>5286</v>
      </c>
      <c r="B629" s="537" t="s">
        <v>5089</v>
      </c>
      <c r="C629" s="537" t="str">
        <f t="array" ref="C629">IFERROR(INDEX($B$31:$B$813, MATCH(0, COUNTIF($C$30:C628, $B$31:$B$813&amp;"") + IF($B$31:$B$813="",1,0), 0)), "")</f>
        <v/>
      </c>
      <c r="D629" s="537" t="s">
        <v>5090</v>
      </c>
    </row>
    <row r="630" spans="1:4" s="11" customFormat="1" x14ac:dyDescent="0.2">
      <c r="A630" s="538" t="s">
        <v>5287</v>
      </c>
      <c r="B630" s="537" t="s">
        <v>5089</v>
      </c>
      <c r="C630" s="537" t="str">
        <f t="array" ref="C630">IFERROR(INDEX($B$31:$B$813, MATCH(0, COUNTIF($C$30:C629, $B$31:$B$813&amp;"") + IF($B$31:$B$813="",1,0), 0)), "")</f>
        <v/>
      </c>
      <c r="D630" s="537" t="s">
        <v>5090</v>
      </c>
    </row>
    <row r="631" spans="1:4" s="11" customFormat="1" x14ac:dyDescent="0.2">
      <c r="A631" s="538" t="s">
        <v>5288</v>
      </c>
      <c r="B631" s="537" t="s">
        <v>5089</v>
      </c>
      <c r="C631" s="537" t="str">
        <f t="array" ref="C631">IFERROR(INDEX($B$31:$B$813, MATCH(0, COUNTIF($C$30:C630, $B$31:$B$813&amp;"") + IF($B$31:$B$813="",1,0), 0)), "")</f>
        <v/>
      </c>
      <c r="D631" s="537" t="s">
        <v>5090</v>
      </c>
    </row>
    <row r="632" spans="1:4" s="11" customFormat="1" x14ac:dyDescent="0.2">
      <c r="A632" s="538" t="s">
        <v>5289</v>
      </c>
      <c r="B632" s="537" t="s">
        <v>5099</v>
      </c>
      <c r="C632" s="537" t="str">
        <f t="array" ref="C632">IFERROR(INDEX($B$31:$B$813, MATCH(0, COUNTIF($C$30:C631, $B$31:$B$813&amp;"") + IF($B$31:$B$813="",1,0), 0)), "")</f>
        <v/>
      </c>
      <c r="D632" s="537" t="s">
        <v>5100</v>
      </c>
    </row>
    <row r="633" spans="1:4" s="11" customFormat="1" x14ac:dyDescent="0.2">
      <c r="A633" s="538" t="s">
        <v>5290</v>
      </c>
      <c r="B633" s="537" t="s">
        <v>5099</v>
      </c>
      <c r="C633" s="537" t="str">
        <f t="array" ref="C633">IFERROR(INDEX($B$31:$B$813, MATCH(0, COUNTIF($C$30:C632, $B$31:$B$813&amp;"") + IF($B$31:$B$813="",1,0), 0)), "")</f>
        <v/>
      </c>
      <c r="D633" s="537" t="s">
        <v>5100</v>
      </c>
    </row>
    <row r="634" spans="1:4" s="11" customFormat="1" x14ac:dyDescent="0.2">
      <c r="A634" s="538" t="s">
        <v>5291</v>
      </c>
      <c r="B634" s="537" t="s">
        <v>4951</v>
      </c>
      <c r="C634" s="537" t="str">
        <f t="array" ref="C634">IFERROR(INDEX($B$31:$B$813, MATCH(0, COUNTIF($C$30:C633, $B$31:$B$813&amp;"") + IF($B$31:$B$813="",1,0), 0)), "")</f>
        <v/>
      </c>
      <c r="D634" s="537" t="s">
        <v>4952</v>
      </c>
    </row>
    <row r="635" spans="1:4" s="11" customFormat="1" x14ac:dyDescent="0.2">
      <c r="A635" s="538" t="s">
        <v>5292</v>
      </c>
      <c r="B635" s="537" t="s">
        <v>5293</v>
      </c>
      <c r="C635" s="537" t="str">
        <f t="array" ref="C635">IFERROR(INDEX($B$31:$B$813, MATCH(0, COUNTIF($C$30:C634, $B$31:$B$813&amp;"") + IF($B$31:$B$813="",1,0), 0)), "")</f>
        <v/>
      </c>
      <c r="D635" s="537" t="s">
        <v>5294</v>
      </c>
    </row>
    <row r="636" spans="1:4" s="11" customFormat="1" x14ac:dyDescent="0.2">
      <c r="A636" s="538" t="s">
        <v>5295</v>
      </c>
      <c r="B636" s="537" t="s">
        <v>5296</v>
      </c>
      <c r="C636" s="537" t="str">
        <f t="array" ref="C636">IFERROR(INDEX($B$31:$B$813, MATCH(0, COUNTIF($C$30:C635, $B$31:$B$813&amp;"") + IF($B$31:$B$813="",1,0), 0)), "")</f>
        <v/>
      </c>
      <c r="D636" s="537" t="s">
        <v>5297</v>
      </c>
    </row>
    <row r="637" spans="1:4" s="11" customFormat="1" x14ac:dyDescent="0.2">
      <c r="A637" s="538" t="s">
        <v>5298</v>
      </c>
      <c r="B637" s="537" t="s">
        <v>4843</v>
      </c>
      <c r="C637" s="537" t="str">
        <f t="array" ref="C637">IFERROR(INDEX($B$31:$B$813, MATCH(0, COUNTIF($C$30:C636, $B$31:$B$813&amp;"") + IF($B$31:$B$813="",1,0), 0)), "")</f>
        <v/>
      </c>
      <c r="D637" s="537" t="s">
        <v>4844</v>
      </c>
    </row>
    <row r="638" spans="1:4" s="11" customFormat="1" x14ac:dyDescent="0.2">
      <c r="A638" s="538" t="s">
        <v>5299</v>
      </c>
      <c r="B638" s="537" t="s">
        <v>4843</v>
      </c>
      <c r="C638" s="537" t="str">
        <f t="array" ref="C638">IFERROR(INDEX($B$31:$B$813, MATCH(0, COUNTIF($C$30:C637, $B$31:$B$813&amp;"") + IF($B$31:$B$813="",1,0), 0)), "")</f>
        <v/>
      </c>
      <c r="D638" s="537" t="s">
        <v>4844</v>
      </c>
    </row>
    <row r="639" spans="1:4" s="11" customFormat="1" x14ac:dyDescent="0.2">
      <c r="A639" s="538" t="s">
        <v>5300</v>
      </c>
      <c r="B639" s="537" t="s">
        <v>5301</v>
      </c>
      <c r="C639" s="537" t="str">
        <f t="array" ref="C639">IFERROR(INDEX($B$31:$B$813, MATCH(0, COUNTIF($C$30:C638, $B$31:$B$813&amp;"") + IF($B$31:$B$813="",1,0), 0)), "")</f>
        <v/>
      </c>
      <c r="D639" s="537" t="s">
        <v>5302</v>
      </c>
    </row>
    <row r="640" spans="1:4" s="11" customFormat="1" x14ac:dyDescent="0.2">
      <c r="A640" s="538" t="s">
        <v>5303</v>
      </c>
      <c r="B640" s="537" t="s">
        <v>5301</v>
      </c>
      <c r="C640" s="537" t="str">
        <f t="array" ref="C640">IFERROR(INDEX($B$31:$B$813, MATCH(0, COUNTIF($C$30:C639, $B$31:$B$813&amp;"") + IF($B$31:$B$813="",1,0), 0)), "")</f>
        <v/>
      </c>
      <c r="D640" s="537" t="s">
        <v>5302</v>
      </c>
    </row>
    <row r="641" spans="1:4" s="11" customFormat="1" x14ac:dyDescent="0.2">
      <c r="A641" s="538" t="s">
        <v>5304</v>
      </c>
      <c r="B641" s="537" t="s">
        <v>4837</v>
      </c>
      <c r="C641" s="537" t="str">
        <f t="array" ref="C641">IFERROR(INDEX($B$31:$B$813, MATCH(0, COUNTIF($C$30:C640, $B$31:$B$813&amp;"") + IF($B$31:$B$813="",1,0), 0)), "")</f>
        <v/>
      </c>
      <c r="D641" s="537" t="s">
        <v>4838</v>
      </c>
    </row>
    <row r="642" spans="1:4" s="11" customFormat="1" x14ac:dyDescent="0.2">
      <c r="A642" s="538" t="s">
        <v>5305</v>
      </c>
      <c r="B642" s="537" t="s">
        <v>4837</v>
      </c>
      <c r="C642" s="537" t="str">
        <f t="array" ref="C642">IFERROR(INDEX($B$31:$B$813, MATCH(0, COUNTIF($C$30:C641, $B$31:$B$813&amp;"") + IF($B$31:$B$813="",1,0), 0)), "")</f>
        <v/>
      </c>
      <c r="D642" s="537" t="s">
        <v>4838</v>
      </c>
    </row>
    <row r="643" spans="1:4" s="11" customFormat="1" x14ac:dyDescent="0.2">
      <c r="A643" s="538" t="s">
        <v>5306</v>
      </c>
      <c r="B643" s="537" t="s">
        <v>4837</v>
      </c>
      <c r="C643" s="537" t="str">
        <f t="array" ref="C643">IFERROR(INDEX($B$31:$B$813, MATCH(0, COUNTIF($C$30:C642, $B$31:$B$813&amp;"") + IF($B$31:$B$813="",1,0), 0)), "")</f>
        <v/>
      </c>
      <c r="D643" s="537" t="s">
        <v>4838</v>
      </c>
    </row>
    <row r="644" spans="1:4" s="11" customFormat="1" x14ac:dyDescent="0.2">
      <c r="A644" s="538" t="s">
        <v>5307</v>
      </c>
      <c r="B644" s="537" t="s">
        <v>5308</v>
      </c>
      <c r="C644" s="537" t="str">
        <f t="array" ref="C644">IFERROR(INDEX($B$31:$B$813, MATCH(0, COUNTIF($C$30:C643, $B$31:$B$813&amp;"") + IF($B$31:$B$813="",1,0), 0)), "")</f>
        <v/>
      </c>
      <c r="D644" s="537" t="s">
        <v>5309</v>
      </c>
    </row>
    <row r="645" spans="1:4" s="11" customFormat="1" x14ac:dyDescent="0.2">
      <c r="A645" s="538" t="s">
        <v>5310</v>
      </c>
      <c r="B645" s="537" t="s">
        <v>4859</v>
      </c>
      <c r="C645" s="537" t="str">
        <f t="array" ref="C645">IFERROR(INDEX($B$31:$B$813, MATCH(0, COUNTIF($C$30:C644, $B$31:$B$813&amp;"") + IF($B$31:$B$813="",1,0), 0)), "")</f>
        <v/>
      </c>
      <c r="D645" s="537" t="s">
        <v>4860</v>
      </c>
    </row>
    <row r="646" spans="1:4" s="11" customFormat="1" x14ac:dyDescent="0.2">
      <c r="A646" s="538" t="s">
        <v>5311</v>
      </c>
      <c r="B646" s="537" t="s">
        <v>4859</v>
      </c>
      <c r="C646" s="537" t="str">
        <f t="array" ref="C646">IFERROR(INDEX($B$31:$B$813, MATCH(0, COUNTIF($C$30:C645, $B$31:$B$813&amp;"") + IF($B$31:$B$813="",1,0), 0)), "")</f>
        <v/>
      </c>
      <c r="D646" s="537" t="s">
        <v>4860</v>
      </c>
    </row>
    <row r="647" spans="1:4" s="11" customFormat="1" x14ac:dyDescent="0.2">
      <c r="A647" s="538" t="s">
        <v>5312</v>
      </c>
      <c r="B647" s="537" t="s">
        <v>4859</v>
      </c>
      <c r="C647" s="537" t="str">
        <f t="array" ref="C647">IFERROR(INDEX($B$31:$B$813, MATCH(0, COUNTIF($C$30:C646, $B$31:$B$813&amp;"") + IF($B$31:$B$813="",1,0), 0)), "")</f>
        <v/>
      </c>
      <c r="D647" s="537" t="s">
        <v>4860</v>
      </c>
    </row>
    <row r="648" spans="1:4" s="11" customFormat="1" x14ac:dyDescent="0.2">
      <c r="A648" s="538" t="s">
        <v>5313</v>
      </c>
      <c r="B648" s="537" t="s">
        <v>5095</v>
      </c>
      <c r="C648" s="537" t="str">
        <f t="array" ref="C648">IFERROR(INDEX($B$31:$B$813, MATCH(0, COUNTIF($C$30:C647, $B$31:$B$813&amp;"") + IF($B$31:$B$813="",1,0), 0)), "")</f>
        <v/>
      </c>
      <c r="D648" s="537" t="s">
        <v>5096</v>
      </c>
    </row>
    <row r="649" spans="1:4" s="11" customFormat="1" x14ac:dyDescent="0.2">
      <c r="A649" s="538" t="s">
        <v>5314</v>
      </c>
      <c r="B649" s="537" t="s">
        <v>5095</v>
      </c>
      <c r="C649" s="537" t="str">
        <f t="array" ref="C649">IFERROR(INDEX($B$31:$B$813, MATCH(0, COUNTIF($C$30:C648, $B$31:$B$813&amp;"") + IF($B$31:$B$813="",1,0), 0)), "")</f>
        <v/>
      </c>
      <c r="D649" s="537" t="s">
        <v>5096</v>
      </c>
    </row>
    <row r="650" spans="1:4" s="11" customFormat="1" x14ac:dyDescent="0.2">
      <c r="A650" s="538" t="s">
        <v>5315</v>
      </c>
      <c r="B650" s="537" t="s">
        <v>4846</v>
      </c>
      <c r="C650" s="537" t="str">
        <f t="array" ref="C650">IFERROR(INDEX($B$31:$B$813, MATCH(0, COUNTIF($C$30:C649, $B$31:$B$813&amp;"") + IF($B$31:$B$813="",1,0), 0)), "")</f>
        <v/>
      </c>
      <c r="D650" s="537" t="s">
        <v>4847</v>
      </c>
    </row>
    <row r="651" spans="1:4" s="11" customFormat="1" x14ac:dyDescent="0.2">
      <c r="A651" s="538" t="s">
        <v>5316</v>
      </c>
      <c r="B651" s="537" t="s">
        <v>4846</v>
      </c>
      <c r="C651" s="537" t="str">
        <f t="array" ref="C651">IFERROR(INDEX($B$31:$B$813, MATCH(0, COUNTIF($C$30:C650, $B$31:$B$813&amp;"") + IF($B$31:$B$813="",1,0), 0)), "")</f>
        <v/>
      </c>
      <c r="D651" s="537" t="s">
        <v>4847</v>
      </c>
    </row>
    <row r="652" spans="1:4" s="11" customFormat="1" x14ac:dyDescent="0.2">
      <c r="A652" s="538" t="s">
        <v>5317</v>
      </c>
      <c r="B652" s="537" t="s">
        <v>4846</v>
      </c>
      <c r="C652" s="537" t="str">
        <f t="array" ref="C652">IFERROR(INDEX($B$31:$B$813, MATCH(0, COUNTIF($C$30:C651, $B$31:$B$813&amp;"") + IF($B$31:$B$813="",1,0), 0)), "")</f>
        <v/>
      </c>
      <c r="D652" s="537" t="s">
        <v>4847</v>
      </c>
    </row>
    <row r="653" spans="1:4" s="11" customFormat="1" x14ac:dyDescent="0.2">
      <c r="A653" s="538" t="s">
        <v>5318</v>
      </c>
      <c r="B653" s="537" t="s">
        <v>4846</v>
      </c>
      <c r="C653" s="537" t="str">
        <f t="array" ref="C653">IFERROR(INDEX($B$31:$B$813, MATCH(0, COUNTIF($C$30:C652, $B$31:$B$813&amp;"") + IF($B$31:$B$813="",1,0), 0)), "")</f>
        <v/>
      </c>
      <c r="D653" s="537" t="s">
        <v>4847</v>
      </c>
    </row>
    <row r="654" spans="1:4" s="11" customFormat="1" x14ac:dyDescent="0.2">
      <c r="A654" s="538" t="s">
        <v>5319</v>
      </c>
      <c r="B654" s="537" t="s">
        <v>4846</v>
      </c>
      <c r="C654" s="537" t="str">
        <f t="array" ref="C654">IFERROR(INDEX($B$31:$B$813, MATCH(0, COUNTIF($C$30:C653, $B$31:$B$813&amp;"") + IF($B$31:$B$813="",1,0), 0)), "")</f>
        <v/>
      </c>
      <c r="D654" s="537" t="s">
        <v>4847</v>
      </c>
    </row>
    <row r="655" spans="1:4" s="11" customFormat="1" x14ac:dyDescent="0.2">
      <c r="A655" s="538" t="s">
        <v>5320</v>
      </c>
      <c r="B655" s="537" t="s">
        <v>4846</v>
      </c>
      <c r="C655" s="537" t="str">
        <f t="array" ref="C655">IFERROR(INDEX($B$31:$B$813, MATCH(0, COUNTIF($C$30:C654, $B$31:$B$813&amp;"") + IF($B$31:$B$813="",1,0), 0)), "")</f>
        <v/>
      </c>
      <c r="D655" s="537" t="s">
        <v>4847</v>
      </c>
    </row>
    <row r="656" spans="1:4" s="11" customFormat="1" x14ac:dyDescent="0.2">
      <c r="A656" s="538" t="s">
        <v>5321</v>
      </c>
      <c r="B656" s="537" t="s">
        <v>4917</v>
      </c>
      <c r="C656" s="537" t="str">
        <f t="array" ref="C656">IFERROR(INDEX($B$31:$B$813, MATCH(0, COUNTIF($C$30:C655, $B$31:$B$813&amp;"") + IF($B$31:$B$813="",1,0), 0)), "")</f>
        <v/>
      </c>
      <c r="D656" s="537" t="s">
        <v>4918</v>
      </c>
    </row>
    <row r="657" spans="1:4" s="11" customFormat="1" x14ac:dyDescent="0.2">
      <c r="A657" s="538" t="s">
        <v>5322</v>
      </c>
      <c r="B657" s="537" t="s">
        <v>4917</v>
      </c>
      <c r="C657" s="537" t="str">
        <f t="array" ref="C657">IFERROR(INDEX($B$31:$B$813, MATCH(0, COUNTIF($C$30:C656, $B$31:$B$813&amp;"") + IF($B$31:$B$813="",1,0), 0)), "")</f>
        <v/>
      </c>
      <c r="D657" s="537" t="s">
        <v>4918</v>
      </c>
    </row>
    <row r="658" spans="1:4" s="11" customFormat="1" x14ac:dyDescent="0.2">
      <c r="A658" s="538" t="s">
        <v>5323</v>
      </c>
      <c r="B658" s="537" t="s">
        <v>4884</v>
      </c>
      <c r="C658" s="537" t="str">
        <f t="array" ref="C658">IFERROR(INDEX($B$31:$B$813, MATCH(0, COUNTIF($C$30:C657, $B$31:$B$813&amp;"") + IF($B$31:$B$813="",1,0), 0)), "")</f>
        <v/>
      </c>
      <c r="D658" s="537" t="s">
        <v>4885</v>
      </c>
    </row>
    <row r="659" spans="1:4" s="11" customFormat="1" x14ac:dyDescent="0.2">
      <c r="A659" s="538" t="s">
        <v>5324</v>
      </c>
      <c r="B659" s="537" t="s">
        <v>4884</v>
      </c>
      <c r="C659" s="537" t="str">
        <f t="array" ref="C659">IFERROR(INDEX($B$31:$B$813, MATCH(0, COUNTIF($C$30:C658, $B$31:$B$813&amp;"") + IF($B$31:$B$813="",1,0), 0)), "")</f>
        <v/>
      </c>
      <c r="D659" s="537" t="s">
        <v>4885</v>
      </c>
    </row>
    <row r="660" spans="1:4" s="11" customFormat="1" x14ac:dyDescent="0.2">
      <c r="A660" s="538" t="s">
        <v>5325</v>
      </c>
      <c r="B660" s="537" t="s">
        <v>4887</v>
      </c>
      <c r="C660" s="537" t="str">
        <f t="array" ref="C660">IFERROR(INDEX($B$31:$B$813, MATCH(0, COUNTIF($C$30:C659, $B$31:$B$813&amp;"") + IF($B$31:$B$813="",1,0), 0)), "")</f>
        <v/>
      </c>
      <c r="D660" s="537" t="s">
        <v>4888</v>
      </c>
    </row>
    <row r="661" spans="1:4" s="11" customFormat="1" x14ac:dyDescent="0.2">
      <c r="A661" s="538" t="s">
        <v>5326</v>
      </c>
      <c r="B661" s="537" t="s">
        <v>4887</v>
      </c>
      <c r="C661" s="537" t="str">
        <f t="array" ref="C661">IFERROR(INDEX($B$31:$B$813, MATCH(0, COUNTIF($C$30:C660, $B$31:$B$813&amp;"") + IF($B$31:$B$813="",1,0), 0)), "")</f>
        <v/>
      </c>
      <c r="D661" s="537" t="s">
        <v>4888</v>
      </c>
    </row>
    <row r="662" spans="1:4" s="11" customFormat="1" x14ac:dyDescent="0.2">
      <c r="A662" s="538" t="s">
        <v>5327</v>
      </c>
      <c r="B662" s="537" t="s">
        <v>4840</v>
      </c>
      <c r="C662" s="537" t="str">
        <f t="array" ref="C662">IFERROR(INDEX($B$31:$B$813, MATCH(0, COUNTIF($C$30:C661, $B$31:$B$813&amp;"") + IF($B$31:$B$813="",1,0), 0)), "")</f>
        <v/>
      </c>
      <c r="D662" s="537" t="s">
        <v>4841</v>
      </c>
    </row>
    <row r="663" spans="1:4" s="11" customFormat="1" x14ac:dyDescent="0.2">
      <c r="A663" s="538" t="s">
        <v>5328</v>
      </c>
      <c r="B663" s="537" t="s">
        <v>4837</v>
      </c>
      <c r="C663" s="537" t="str">
        <f t="array" ref="C663">IFERROR(INDEX($B$31:$B$813, MATCH(0, COUNTIF($C$30:C662, $B$31:$B$813&amp;"") + IF($B$31:$B$813="",1,0), 0)), "")</f>
        <v/>
      </c>
      <c r="D663" s="537" t="s">
        <v>4838</v>
      </c>
    </row>
    <row r="664" spans="1:4" s="11" customFormat="1" x14ac:dyDescent="0.2">
      <c r="A664" s="538" t="s">
        <v>5329</v>
      </c>
      <c r="B664" s="537" t="s">
        <v>4837</v>
      </c>
      <c r="C664" s="537" t="str">
        <f t="array" ref="C664">IFERROR(INDEX($B$31:$B$813, MATCH(0, COUNTIF($C$30:C663, $B$31:$B$813&amp;"") + IF($B$31:$B$813="",1,0), 0)), "")</f>
        <v/>
      </c>
      <c r="D664" s="537" t="s">
        <v>4838</v>
      </c>
    </row>
    <row r="665" spans="1:4" s="11" customFormat="1" x14ac:dyDescent="0.2">
      <c r="A665" s="538" t="s">
        <v>5330</v>
      </c>
      <c r="B665" s="537" t="s">
        <v>5331</v>
      </c>
      <c r="C665" s="537" t="str">
        <f t="array" ref="C665">IFERROR(INDEX($B$31:$B$813, MATCH(0, COUNTIF($C$30:C664, $B$31:$B$813&amp;"") + IF($B$31:$B$813="",1,0), 0)), "")</f>
        <v/>
      </c>
      <c r="D665" s="537" t="s">
        <v>5332</v>
      </c>
    </row>
    <row r="666" spans="1:4" s="11" customFormat="1" x14ac:dyDescent="0.2">
      <c r="A666" s="538" t="s">
        <v>5333</v>
      </c>
      <c r="B666" s="537" t="s">
        <v>5334</v>
      </c>
      <c r="C666" s="537" t="str">
        <f t="array" ref="C666">IFERROR(INDEX($B$31:$B$813, MATCH(0, COUNTIF($C$30:C665, $B$31:$B$813&amp;"") + IF($B$31:$B$813="",1,0), 0)), "")</f>
        <v/>
      </c>
      <c r="D666" s="537" t="s">
        <v>5335</v>
      </c>
    </row>
    <row r="667" spans="1:4" s="11" customFormat="1" x14ac:dyDescent="0.2">
      <c r="A667" s="538" t="s">
        <v>5336</v>
      </c>
      <c r="B667" s="537" t="s">
        <v>5334</v>
      </c>
      <c r="C667" s="537" t="str">
        <f t="array" ref="C667">IFERROR(INDEX($B$31:$B$813, MATCH(0, COUNTIF($C$30:C666, $B$31:$B$813&amp;"") + IF($B$31:$B$813="",1,0), 0)), "")</f>
        <v/>
      </c>
      <c r="D667" s="537" t="s">
        <v>5335</v>
      </c>
    </row>
    <row r="668" spans="1:4" s="11" customFormat="1" x14ac:dyDescent="0.2">
      <c r="A668" s="538" t="s">
        <v>5337</v>
      </c>
      <c r="B668" s="537" t="s">
        <v>5334</v>
      </c>
      <c r="C668" s="537" t="str">
        <f t="array" ref="C668">IFERROR(INDEX($B$31:$B$813, MATCH(0, COUNTIF($C$30:C667, $B$31:$B$813&amp;"") + IF($B$31:$B$813="",1,0), 0)), "")</f>
        <v/>
      </c>
      <c r="D668" s="537" t="s">
        <v>5335</v>
      </c>
    </row>
    <row r="669" spans="1:4" s="11" customFormat="1" x14ac:dyDescent="0.2">
      <c r="A669" s="538" t="s">
        <v>5338</v>
      </c>
      <c r="B669" s="537" t="s">
        <v>5072</v>
      </c>
      <c r="C669" s="537" t="str">
        <f t="array" ref="C669">IFERROR(INDEX($B$31:$B$813, MATCH(0, COUNTIF($C$30:C668, $B$31:$B$813&amp;"") + IF($B$31:$B$813="",1,0), 0)), "")</f>
        <v/>
      </c>
      <c r="D669" s="537" t="s">
        <v>5073</v>
      </c>
    </row>
    <row r="670" spans="1:4" s="11" customFormat="1" x14ac:dyDescent="0.2">
      <c r="A670" s="538" t="s">
        <v>5339</v>
      </c>
      <c r="B670" s="537" t="s">
        <v>5072</v>
      </c>
      <c r="C670" s="537" t="str">
        <f t="array" ref="C670">IFERROR(INDEX($B$31:$B$813, MATCH(0, COUNTIF($C$30:C669, $B$31:$B$813&amp;"") + IF($B$31:$B$813="",1,0), 0)), "")</f>
        <v/>
      </c>
      <c r="D670" s="537" t="s">
        <v>5073</v>
      </c>
    </row>
    <row r="671" spans="1:4" s="11" customFormat="1" x14ac:dyDescent="0.2">
      <c r="A671" s="538" t="s">
        <v>5340</v>
      </c>
      <c r="B671" s="537" t="s">
        <v>4958</v>
      </c>
      <c r="C671" s="537" t="str">
        <f t="array" ref="C671">IFERROR(INDEX($B$31:$B$813, MATCH(0, COUNTIF($C$30:C670, $B$31:$B$813&amp;"") + IF($B$31:$B$813="",1,0), 0)), "")</f>
        <v/>
      </c>
      <c r="D671" s="537" t="s">
        <v>4959</v>
      </c>
    </row>
    <row r="672" spans="1:4" s="11" customFormat="1" x14ac:dyDescent="0.2">
      <c r="A672" s="538" t="s">
        <v>5341</v>
      </c>
      <c r="B672" s="537" t="s">
        <v>4958</v>
      </c>
      <c r="C672" s="537" t="str">
        <f t="array" ref="C672">IFERROR(INDEX($B$31:$B$813, MATCH(0, COUNTIF($C$30:C671, $B$31:$B$813&amp;"") + IF($B$31:$B$813="",1,0), 0)), "")</f>
        <v/>
      </c>
      <c r="D672" s="537" t="s">
        <v>4959</v>
      </c>
    </row>
    <row r="673" spans="1:4" s="11" customFormat="1" x14ac:dyDescent="0.2">
      <c r="A673" s="538" t="s">
        <v>5342</v>
      </c>
      <c r="B673" s="537" t="s">
        <v>5343</v>
      </c>
      <c r="C673" s="537" t="str">
        <f t="array" ref="C673">IFERROR(INDEX($B$31:$B$813, MATCH(0, COUNTIF($C$30:C672, $B$31:$B$813&amp;"") + IF($B$31:$B$813="",1,0), 0)), "")</f>
        <v/>
      </c>
      <c r="D673" s="537" t="s">
        <v>5344</v>
      </c>
    </row>
    <row r="674" spans="1:4" s="11" customFormat="1" x14ac:dyDescent="0.2">
      <c r="A674" s="538" t="s">
        <v>5345</v>
      </c>
      <c r="B674" s="537" t="s">
        <v>4961</v>
      </c>
      <c r="C674" s="537" t="str">
        <f t="array" ref="C674">IFERROR(INDEX($B$31:$B$813, MATCH(0, COUNTIF($C$30:C673, $B$31:$B$813&amp;"") + IF($B$31:$B$813="",1,0), 0)), "")</f>
        <v/>
      </c>
      <c r="D674" s="537" t="s">
        <v>4962</v>
      </c>
    </row>
    <row r="675" spans="1:4" s="11" customFormat="1" x14ac:dyDescent="0.2">
      <c r="A675" s="538" t="s">
        <v>5346</v>
      </c>
      <c r="B675" s="537" t="s">
        <v>4961</v>
      </c>
      <c r="C675" s="537" t="str">
        <f t="array" ref="C675">IFERROR(INDEX($B$31:$B$813, MATCH(0, COUNTIF($C$30:C674, $B$31:$B$813&amp;"") + IF($B$31:$B$813="",1,0), 0)), "")</f>
        <v/>
      </c>
      <c r="D675" s="537" t="s">
        <v>4962</v>
      </c>
    </row>
    <row r="676" spans="1:4" s="11" customFormat="1" x14ac:dyDescent="0.2">
      <c r="A676" s="538" t="s">
        <v>5347</v>
      </c>
      <c r="B676" s="537" t="s">
        <v>4955</v>
      </c>
      <c r="C676" s="537" t="str">
        <f t="array" ref="C676">IFERROR(INDEX($B$31:$B$813, MATCH(0, COUNTIF($C$30:C675, $B$31:$B$813&amp;"") + IF($B$31:$B$813="",1,0), 0)), "")</f>
        <v/>
      </c>
      <c r="D676" s="537" t="s">
        <v>4956</v>
      </c>
    </row>
    <row r="677" spans="1:4" s="11" customFormat="1" x14ac:dyDescent="0.2">
      <c r="A677" s="538" t="s">
        <v>5348</v>
      </c>
      <c r="B677" s="537" t="s">
        <v>5343</v>
      </c>
      <c r="C677" s="537" t="str">
        <f t="array" ref="C677">IFERROR(INDEX($B$31:$B$813, MATCH(0, COUNTIF($C$30:C676, $B$31:$B$813&amp;"") + IF($B$31:$B$813="",1,0), 0)), "")</f>
        <v/>
      </c>
      <c r="D677" s="537" t="s">
        <v>5344</v>
      </c>
    </row>
    <row r="678" spans="1:4" s="11" customFormat="1" x14ac:dyDescent="0.2">
      <c r="A678" s="538" t="s">
        <v>5349</v>
      </c>
      <c r="B678" s="537" t="s">
        <v>4964</v>
      </c>
      <c r="C678" s="537" t="str">
        <f t="array" ref="C678">IFERROR(INDEX($B$31:$B$813, MATCH(0, COUNTIF($C$30:C677, $B$31:$B$813&amp;"") + IF($B$31:$B$813="",1,0), 0)), "")</f>
        <v/>
      </c>
      <c r="D678" s="537" t="s">
        <v>4965</v>
      </c>
    </row>
    <row r="679" spans="1:4" s="11" customFormat="1" x14ac:dyDescent="0.2">
      <c r="A679" s="538" t="s">
        <v>5350</v>
      </c>
      <c r="B679" s="537" t="s">
        <v>4973</v>
      </c>
      <c r="C679" s="537" t="str">
        <f t="array" ref="C679">IFERROR(INDEX($B$31:$B$813, MATCH(0, COUNTIF($C$30:C678, $B$31:$B$813&amp;"") + IF($B$31:$B$813="",1,0), 0)), "")</f>
        <v/>
      </c>
      <c r="D679" s="537" t="s">
        <v>4974</v>
      </c>
    </row>
    <row r="680" spans="1:4" s="11" customFormat="1" x14ac:dyDescent="0.2">
      <c r="A680" s="538" t="s">
        <v>5351</v>
      </c>
      <c r="B680" s="537" t="s">
        <v>4973</v>
      </c>
      <c r="C680" s="537" t="str">
        <f t="array" ref="C680">IFERROR(INDEX($B$31:$B$813, MATCH(0, COUNTIF($C$30:C679, $B$31:$B$813&amp;"") + IF($B$31:$B$813="",1,0), 0)), "")</f>
        <v/>
      </c>
      <c r="D680" s="537" t="s">
        <v>4974</v>
      </c>
    </row>
    <row r="681" spans="1:4" s="11" customFormat="1" x14ac:dyDescent="0.2">
      <c r="A681" s="538" t="s">
        <v>5352</v>
      </c>
      <c r="B681" s="537" t="s">
        <v>4973</v>
      </c>
      <c r="C681" s="537" t="str">
        <f t="array" ref="C681">IFERROR(INDEX($B$31:$B$813, MATCH(0, COUNTIF($C$30:C680, $B$31:$B$813&amp;"") + IF($B$31:$B$813="",1,0), 0)), "")</f>
        <v/>
      </c>
      <c r="D681" s="537" t="s">
        <v>4974</v>
      </c>
    </row>
    <row r="682" spans="1:4" s="11" customFormat="1" x14ac:dyDescent="0.2">
      <c r="A682" s="538" t="s">
        <v>5353</v>
      </c>
      <c r="B682" s="537" t="s">
        <v>4973</v>
      </c>
      <c r="C682" s="537" t="str">
        <f t="array" ref="C682">IFERROR(INDEX($B$31:$B$813, MATCH(0, COUNTIF($C$30:C681, $B$31:$B$813&amp;"") + IF($B$31:$B$813="",1,0), 0)), "")</f>
        <v/>
      </c>
      <c r="D682" s="537" t="s">
        <v>4974</v>
      </c>
    </row>
    <row r="683" spans="1:4" s="11" customFormat="1" x14ac:dyDescent="0.2">
      <c r="A683" s="538" t="s">
        <v>5354</v>
      </c>
      <c r="B683" s="537" t="s">
        <v>5355</v>
      </c>
      <c r="C683" s="537" t="str">
        <f t="array" ref="C683">IFERROR(INDEX($B$31:$B$813, MATCH(0, COUNTIF($C$30:C682, $B$31:$B$813&amp;"") + IF($B$31:$B$813="",1,0), 0)), "")</f>
        <v/>
      </c>
      <c r="D683" s="537" t="s">
        <v>5356</v>
      </c>
    </row>
    <row r="684" spans="1:4" s="11" customFormat="1" x14ac:dyDescent="0.2">
      <c r="A684" s="538" t="s">
        <v>5357</v>
      </c>
      <c r="B684" s="537" t="s">
        <v>4873</v>
      </c>
      <c r="C684" s="537" t="str">
        <f t="array" ref="C684">IFERROR(INDEX($B$31:$B$813, MATCH(0, COUNTIF($C$30:C683, $B$31:$B$813&amp;"") + IF($B$31:$B$813="",1,0), 0)), "")</f>
        <v/>
      </c>
      <c r="D684" s="537" t="s">
        <v>4874</v>
      </c>
    </row>
    <row r="685" spans="1:4" s="11" customFormat="1" x14ac:dyDescent="0.2">
      <c r="A685" s="538" t="s">
        <v>5358</v>
      </c>
      <c r="B685" s="537" t="s">
        <v>4873</v>
      </c>
      <c r="C685" s="537" t="str">
        <f t="array" ref="C685">IFERROR(INDEX($B$31:$B$813, MATCH(0, COUNTIF($C$30:C684, $B$31:$B$813&amp;"") + IF($B$31:$B$813="",1,0), 0)), "")</f>
        <v/>
      </c>
      <c r="D685" s="537" t="s">
        <v>4874</v>
      </c>
    </row>
    <row r="686" spans="1:4" s="11" customFormat="1" x14ac:dyDescent="0.2">
      <c r="A686" s="538" t="s">
        <v>5359</v>
      </c>
      <c r="B686" s="537" t="s">
        <v>4873</v>
      </c>
      <c r="C686" s="537" t="str">
        <f t="array" ref="C686">IFERROR(INDEX($B$31:$B$813, MATCH(0, COUNTIF($C$30:C685, $B$31:$B$813&amp;"") + IF($B$31:$B$813="",1,0), 0)), "")</f>
        <v/>
      </c>
      <c r="D686" s="537" t="s">
        <v>4874</v>
      </c>
    </row>
    <row r="687" spans="1:4" s="11" customFormat="1" x14ac:dyDescent="0.2">
      <c r="A687" s="538" t="s">
        <v>5360</v>
      </c>
      <c r="B687" s="537" t="s">
        <v>4876</v>
      </c>
      <c r="C687" s="537" t="str">
        <f t="array" ref="C687">IFERROR(INDEX($B$31:$B$813, MATCH(0, COUNTIF($C$30:C686, $B$31:$B$813&amp;"") + IF($B$31:$B$813="",1,0), 0)), "")</f>
        <v/>
      </c>
      <c r="D687" s="537" t="s">
        <v>4877</v>
      </c>
    </row>
    <row r="688" spans="1:4" s="11" customFormat="1" x14ac:dyDescent="0.2">
      <c r="A688" s="538" t="s">
        <v>5361</v>
      </c>
      <c r="B688" s="537" t="s">
        <v>4808</v>
      </c>
      <c r="C688" s="537" t="str">
        <f t="array" ref="C688">IFERROR(INDEX($B$31:$B$813, MATCH(0, COUNTIF($C$30:C687, $B$31:$B$813&amp;"") + IF($B$31:$B$813="",1,0), 0)), "")</f>
        <v/>
      </c>
      <c r="D688" s="537" t="s">
        <v>5006</v>
      </c>
    </row>
    <row r="689" spans="1:4" s="11" customFormat="1" x14ac:dyDescent="0.2">
      <c r="A689" s="538" t="s">
        <v>5362</v>
      </c>
      <c r="B689" s="537" t="s">
        <v>4925</v>
      </c>
      <c r="C689" s="537" t="str">
        <f t="array" ref="C689">IFERROR(INDEX($B$31:$B$813, MATCH(0, COUNTIF($C$30:C688, $B$31:$B$813&amp;"") + IF($B$31:$B$813="",1,0), 0)), "")</f>
        <v/>
      </c>
      <c r="D689" s="537" t="s">
        <v>4926</v>
      </c>
    </row>
    <row r="690" spans="1:4" s="11" customFormat="1" x14ac:dyDescent="0.2">
      <c r="A690" s="538" t="s">
        <v>5363</v>
      </c>
      <c r="B690" s="537" t="s">
        <v>4931</v>
      </c>
      <c r="C690" s="537" t="str">
        <f t="array" ref="C690">IFERROR(INDEX($B$31:$B$813, MATCH(0, COUNTIF($C$30:C689, $B$31:$B$813&amp;"") + IF($B$31:$B$813="",1,0), 0)), "")</f>
        <v/>
      </c>
      <c r="D690" s="537" t="s">
        <v>4932</v>
      </c>
    </row>
    <row r="691" spans="1:4" s="11" customFormat="1" x14ac:dyDescent="0.2">
      <c r="A691" s="538" t="s">
        <v>5364</v>
      </c>
      <c r="B691" s="537" t="s">
        <v>4808</v>
      </c>
      <c r="C691" s="537" t="str">
        <f t="array" ref="C691">IFERROR(INDEX($B$31:$B$813, MATCH(0, COUNTIF($C$30:C690, $B$31:$B$813&amp;"") + IF($B$31:$B$813="",1,0), 0)), "")</f>
        <v/>
      </c>
      <c r="D691" s="537" t="s">
        <v>5365</v>
      </c>
    </row>
    <row r="692" spans="1:4" s="11" customFormat="1" x14ac:dyDescent="0.2">
      <c r="A692" s="538" t="s">
        <v>5366</v>
      </c>
      <c r="B692" s="537" t="s">
        <v>4934</v>
      </c>
      <c r="C692" s="537" t="str">
        <f t="array" ref="C692">IFERROR(INDEX($B$31:$B$813, MATCH(0, COUNTIF($C$30:C691, $B$31:$B$813&amp;"") + IF($B$31:$B$813="",1,0), 0)), "")</f>
        <v/>
      </c>
      <c r="D692" s="537" t="s">
        <v>4935</v>
      </c>
    </row>
    <row r="693" spans="1:4" s="11" customFormat="1" x14ac:dyDescent="0.2">
      <c r="A693" s="538" t="s">
        <v>5367</v>
      </c>
      <c r="B693" s="537" t="s">
        <v>4928</v>
      </c>
      <c r="C693" s="537" t="str">
        <f t="array" ref="C693">IFERROR(INDEX($B$31:$B$813, MATCH(0, COUNTIF($C$30:C692, $B$31:$B$813&amp;"") + IF($B$31:$B$813="",1,0), 0)), "")</f>
        <v/>
      </c>
      <c r="D693" s="537" t="s">
        <v>4929</v>
      </c>
    </row>
    <row r="694" spans="1:4" s="11" customFormat="1" x14ac:dyDescent="0.2">
      <c r="A694" s="538" t="s">
        <v>5368</v>
      </c>
      <c r="B694" s="537" t="s">
        <v>4931</v>
      </c>
      <c r="C694" s="537" t="str">
        <f t="array" ref="C694">IFERROR(INDEX($B$31:$B$813, MATCH(0, COUNTIF($C$30:C693, $B$31:$B$813&amp;"") + IF($B$31:$B$813="",1,0), 0)), "")</f>
        <v/>
      </c>
      <c r="D694" s="537" t="s">
        <v>4932</v>
      </c>
    </row>
    <row r="695" spans="1:4" s="11" customFormat="1" x14ac:dyDescent="0.2">
      <c r="A695" s="538" t="s">
        <v>5369</v>
      </c>
      <c r="B695" s="537" t="s">
        <v>5370</v>
      </c>
      <c r="C695" s="537" t="str">
        <f t="array" ref="C695">IFERROR(INDEX($B$31:$B$813, MATCH(0, COUNTIF($C$30:C694, $B$31:$B$813&amp;"") + IF($B$31:$B$813="",1,0), 0)), "")</f>
        <v/>
      </c>
      <c r="D695" s="537" t="s">
        <v>5371</v>
      </c>
    </row>
    <row r="696" spans="1:4" s="11" customFormat="1" x14ac:dyDescent="0.2">
      <c r="A696" s="538" t="s">
        <v>5372</v>
      </c>
      <c r="B696" s="537" t="s">
        <v>5373</v>
      </c>
      <c r="C696" s="537" t="str">
        <f t="array" ref="C696">IFERROR(INDEX($B$31:$B$813, MATCH(0, COUNTIF($C$30:C695, $B$31:$B$813&amp;"") + IF($B$31:$B$813="",1,0), 0)), "")</f>
        <v/>
      </c>
      <c r="D696" s="537" t="s">
        <v>5374</v>
      </c>
    </row>
    <row r="697" spans="1:4" s="11" customFormat="1" x14ac:dyDescent="0.2">
      <c r="A697" s="538" t="s">
        <v>5375</v>
      </c>
      <c r="B697" s="537" t="s">
        <v>5376</v>
      </c>
      <c r="C697" s="537" t="str">
        <f t="array" ref="C697">IFERROR(INDEX($B$31:$B$813, MATCH(0, COUNTIF($C$30:C696, $B$31:$B$813&amp;"") + IF($B$31:$B$813="",1,0), 0)), "")</f>
        <v/>
      </c>
      <c r="D697" s="537" t="s">
        <v>5377</v>
      </c>
    </row>
    <row r="698" spans="1:4" s="11" customFormat="1" x14ac:dyDescent="0.2">
      <c r="A698" s="538" t="s">
        <v>5378</v>
      </c>
      <c r="B698" s="537" t="s">
        <v>5376</v>
      </c>
      <c r="C698" s="537" t="str">
        <f t="array" ref="C698">IFERROR(INDEX($B$31:$B$813, MATCH(0, COUNTIF($C$30:C697, $B$31:$B$813&amp;"") + IF($B$31:$B$813="",1,0), 0)), "")</f>
        <v/>
      </c>
      <c r="D698" s="537" t="s">
        <v>5377</v>
      </c>
    </row>
    <row r="699" spans="1:4" s="11" customFormat="1" x14ac:dyDescent="0.2">
      <c r="A699" s="538" t="s">
        <v>5379</v>
      </c>
      <c r="B699" s="537" t="s">
        <v>5380</v>
      </c>
      <c r="C699" s="537" t="str">
        <f t="array" ref="C699">IFERROR(INDEX($B$31:$B$813, MATCH(0, COUNTIF($C$30:C698, $B$31:$B$813&amp;"") + IF($B$31:$B$813="",1,0), 0)), "")</f>
        <v/>
      </c>
      <c r="D699" s="537" t="s">
        <v>5381</v>
      </c>
    </row>
    <row r="700" spans="1:4" s="11" customFormat="1" x14ac:dyDescent="0.2">
      <c r="A700" s="538" t="s">
        <v>5382</v>
      </c>
      <c r="B700" s="537" t="s">
        <v>5383</v>
      </c>
      <c r="C700" s="537" t="str">
        <f t="array" ref="C700">IFERROR(INDEX($B$31:$B$813, MATCH(0, COUNTIF($C$30:C699, $B$31:$B$813&amp;"") + IF($B$31:$B$813="",1,0), 0)), "")</f>
        <v/>
      </c>
      <c r="D700" s="537" t="s">
        <v>5384</v>
      </c>
    </row>
    <row r="701" spans="1:4" s="11" customFormat="1" x14ac:dyDescent="0.2">
      <c r="A701" s="538" t="s">
        <v>5385</v>
      </c>
      <c r="B701" s="537" t="s">
        <v>5068</v>
      </c>
      <c r="C701" s="537" t="str">
        <f t="array" ref="C701">IFERROR(INDEX($B$31:$B$813, MATCH(0, COUNTIF($C$30:C700, $B$31:$B$813&amp;"") + IF($B$31:$B$813="",1,0), 0)), "")</f>
        <v/>
      </c>
      <c r="D701" s="537" t="s">
        <v>5069</v>
      </c>
    </row>
    <row r="702" spans="1:4" s="11" customFormat="1" x14ac:dyDescent="0.2">
      <c r="A702" s="538" t="s">
        <v>5386</v>
      </c>
      <c r="B702" s="537" t="s">
        <v>5023</v>
      </c>
      <c r="C702" s="537" t="str">
        <f t="array" ref="C702">IFERROR(INDEX($B$31:$B$813, MATCH(0, COUNTIF($C$30:C701, $B$31:$B$813&amp;"") + IF($B$31:$B$813="",1,0), 0)), "")</f>
        <v/>
      </c>
      <c r="D702" s="537" t="s">
        <v>5024</v>
      </c>
    </row>
    <row r="703" spans="1:4" s="11" customFormat="1" x14ac:dyDescent="0.2">
      <c r="A703" s="538" t="s">
        <v>5387</v>
      </c>
      <c r="B703" s="537" t="s">
        <v>5035</v>
      </c>
      <c r="C703" s="537" t="str">
        <f t="array" ref="C703">IFERROR(INDEX($B$31:$B$813, MATCH(0, COUNTIF($C$30:C702, $B$31:$B$813&amp;"") + IF($B$31:$B$813="",1,0), 0)), "")</f>
        <v/>
      </c>
      <c r="D703" s="537" t="s">
        <v>5036</v>
      </c>
    </row>
    <row r="704" spans="1:4" s="11" customFormat="1" x14ac:dyDescent="0.2">
      <c r="A704" s="538" t="s">
        <v>5388</v>
      </c>
      <c r="B704" s="537" t="s">
        <v>5035</v>
      </c>
      <c r="C704" s="537" t="str">
        <f t="array" ref="C704">IFERROR(INDEX($B$31:$B$813, MATCH(0, COUNTIF($C$30:C703, $B$31:$B$813&amp;"") + IF($B$31:$B$813="",1,0), 0)), "")</f>
        <v/>
      </c>
      <c r="D704" s="537" t="s">
        <v>5036</v>
      </c>
    </row>
    <row r="705" spans="1:4" s="11" customFormat="1" x14ac:dyDescent="0.2">
      <c r="A705" s="538" t="s">
        <v>5389</v>
      </c>
      <c r="B705" s="537" t="s">
        <v>5035</v>
      </c>
      <c r="C705" s="537" t="str">
        <f t="array" ref="C705">IFERROR(INDEX($B$31:$B$813, MATCH(0, COUNTIF($C$30:C704, $B$31:$B$813&amp;"") + IF($B$31:$B$813="",1,0), 0)), "")</f>
        <v/>
      </c>
      <c r="D705" s="537" t="s">
        <v>5036</v>
      </c>
    </row>
    <row r="706" spans="1:4" s="11" customFormat="1" x14ac:dyDescent="0.2">
      <c r="A706" s="538" t="s">
        <v>5390</v>
      </c>
      <c r="B706" s="537" t="s">
        <v>5391</v>
      </c>
      <c r="C706" s="537" t="str">
        <f t="array" ref="C706">IFERROR(INDEX($B$31:$B$813, MATCH(0, COUNTIF($C$30:C705, $B$31:$B$813&amp;"") + IF($B$31:$B$813="",1,0), 0)), "")</f>
        <v/>
      </c>
      <c r="D706" s="537" t="s">
        <v>5392</v>
      </c>
    </row>
    <row r="707" spans="1:4" s="11" customFormat="1" x14ac:dyDescent="0.2">
      <c r="A707" s="538" t="s">
        <v>5393</v>
      </c>
      <c r="B707" s="537" t="s">
        <v>4970</v>
      </c>
      <c r="C707" s="537" t="str">
        <f t="array" ref="C707">IFERROR(INDEX($B$31:$B$813, MATCH(0, COUNTIF($C$30:C706, $B$31:$B$813&amp;"") + IF($B$31:$B$813="",1,0), 0)), "")</f>
        <v/>
      </c>
      <c r="D707" s="537" t="s">
        <v>4971</v>
      </c>
    </row>
    <row r="708" spans="1:4" s="11" customFormat="1" x14ac:dyDescent="0.2">
      <c r="A708" s="538" t="s">
        <v>5394</v>
      </c>
      <c r="B708" s="537" t="s">
        <v>4970</v>
      </c>
      <c r="C708" s="537" t="str">
        <f t="array" ref="C708">IFERROR(INDEX($B$31:$B$813, MATCH(0, COUNTIF($C$30:C707, $B$31:$B$813&amp;"") + IF($B$31:$B$813="",1,0), 0)), "")</f>
        <v/>
      </c>
      <c r="D708" s="537" t="s">
        <v>4971</v>
      </c>
    </row>
    <row r="709" spans="1:4" s="11" customFormat="1" x14ac:dyDescent="0.2">
      <c r="A709" s="538" t="s">
        <v>5395</v>
      </c>
      <c r="B709" s="537" t="s">
        <v>5396</v>
      </c>
      <c r="C709" s="537" t="str">
        <f t="array" ref="C709">IFERROR(INDEX($B$31:$B$813, MATCH(0, COUNTIF($C$30:C708, $B$31:$B$813&amp;"") + IF($B$31:$B$813="",1,0), 0)), "")</f>
        <v/>
      </c>
      <c r="D709" s="537" t="s">
        <v>5397</v>
      </c>
    </row>
    <row r="710" spans="1:4" s="11" customFormat="1" x14ac:dyDescent="0.2">
      <c r="A710" s="538" t="s">
        <v>5398</v>
      </c>
      <c r="B710" s="537" t="s">
        <v>5396</v>
      </c>
      <c r="C710" s="537" t="str">
        <f t="array" ref="C710">IFERROR(INDEX($B$31:$B$813, MATCH(0, COUNTIF($C$30:C709, $B$31:$B$813&amp;"") + IF($B$31:$B$813="",1,0), 0)), "")</f>
        <v/>
      </c>
      <c r="D710" s="537" t="s">
        <v>5397</v>
      </c>
    </row>
    <row r="711" spans="1:4" s="11" customFormat="1" x14ac:dyDescent="0.2">
      <c r="A711" s="538" t="s">
        <v>5399</v>
      </c>
      <c r="B711" s="537" t="s">
        <v>5047</v>
      </c>
      <c r="C711" s="537" t="str">
        <f t="array" ref="C711">IFERROR(INDEX($B$31:$B$813, MATCH(0, COUNTIF($C$30:C710, $B$31:$B$813&amp;"") + IF($B$31:$B$813="",1,0), 0)), "")</f>
        <v/>
      </c>
      <c r="D711" s="537" t="s">
        <v>5048</v>
      </c>
    </row>
    <row r="712" spans="1:4" s="11" customFormat="1" x14ac:dyDescent="0.2">
      <c r="A712" s="538" t="s">
        <v>5400</v>
      </c>
      <c r="B712" s="537" t="s">
        <v>4796</v>
      </c>
      <c r="C712" s="537" t="str">
        <f t="array" ref="C712">IFERROR(INDEX($B$31:$B$813, MATCH(0, COUNTIF($C$30:C711, $B$31:$B$813&amp;"") + IF($B$31:$B$813="",1,0), 0)), "")</f>
        <v/>
      </c>
      <c r="D712" s="537" t="s">
        <v>4797</v>
      </c>
    </row>
    <row r="713" spans="1:4" s="11" customFormat="1" x14ac:dyDescent="0.2">
      <c r="A713" s="538" t="s">
        <v>5401</v>
      </c>
      <c r="B713" s="537" t="s">
        <v>4796</v>
      </c>
      <c r="C713" s="537" t="str">
        <f t="array" ref="C713">IFERROR(INDEX($B$31:$B$813, MATCH(0, COUNTIF($C$30:C712, $B$31:$B$813&amp;"") + IF($B$31:$B$813="",1,0), 0)), "")</f>
        <v/>
      </c>
      <c r="D713" s="537" t="s">
        <v>4797</v>
      </c>
    </row>
    <row r="714" spans="1:4" s="11" customFormat="1" x14ac:dyDescent="0.2">
      <c r="A714" s="538" t="s">
        <v>5402</v>
      </c>
      <c r="B714" s="537" t="s">
        <v>4796</v>
      </c>
      <c r="C714" s="537" t="str">
        <f t="array" ref="C714">IFERROR(INDEX($B$31:$B$813, MATCH(0, COUNTIF($C$30:C713, $B$31:$B$813&amp;"") + IF($B$31:$B$813="",1,0), 0)), "")</f>
        <v/>
      </c>
      <c r="D714" s="537" t="s">
        <v>4797</v>
      </c>
    </row>
    <row r="715" spans="1:4" s="11" customFormat="1" x14ac:dyDescent="0.2">
      <c r="A715" s="538" t="s">
        <v>5403</v>
      </c>
      <c r="B715" s="537" t="s">
        <v>4796</v>
      </c>
      <c r="C715" s="537" t="str">
        <f t="array" ref="C715">IFERROR(INDEX($B$31:$B$813, MATCH(0, COUNTIF($C$30:C714, $B$31:$B$813&amp;"") + IF($B$31:$B$813="",1,0), 0)), "")</f>
        <v/>
      </c>
      <c r="D715" s="537" t="s">
        <v>4797</v>
      </c>
    </row>
    <row r="716" spans="1:4" s="11" customFormat="1" x14ac:dyDescent="0.2">
      <c r="A716" s="538" t="s">
        <v>5404</v>
      </c>
      <c r="B716" s="537" t="s">
        <v>5011</v>
      </c>
      <c r="C716" s="537" t="str">
        <f t="array" ref="C716">IFERROR(INDEX($B$31:$B$813, MATCH(0, COUNTIF($C$30:C715, $B$31:$B$813&amp;"") + IF($B$31:$B$813="",1,0), 0)), "")</f>
        <v/>
      </c>
      <c r="D716" s="537" t="s">
        <v>5012</v>
      </c>
    </row>
    <row r="717" spans="1:4" s="11" customFormat="1" x14ac:dyDescent="0.2">
      <c r="A717" s="538" t="s">
        <v>5405</v>
      </c>
      <c r="B717" s="537" t="s">
        <v>4999</v>
      </c>
      <c r="C717" s="537" t="str">
        <f t="array" ref="C717">IFERROR(INDEX($B$31:$B$813, MATCH(0, COUNTIF($C$30:C716, $B$31:$B$813&amp;"") + IF($B$31:$B$813="",1,0), 0)), "")</f>
        <v/>
      </c>
      <c r="D717" s="537" t="s">
        <v>5000</v>
      </c>
    </row>
    <row r="718" spans="1:4" s="11" customFormat="1" x14ac:dyDescent="0.2">
      <c r="A718" s="538" t="s">
        <v>5406</v>
      </c>
      <c r="B718" s="537" t="s">
        <v>4799</v>
      </c>
      <c r="C718" s="537" t="str">
        <f t="array" ref="C718">IFERROR(INDEX($B$31:$B$813, MATCH(0, COUNTIF($C$30:C717, $B$31:$B$813&amp;"") + IF($B$31:$B$813="",1,0), 0)), "")</f>
        <v/>
      </c>
      <c r="D718" s="537" t="s">
        <v>4800</v>
      </c>
    </row>
    <row r="719" spans="1:4" s="11" customFormat="1" x14ac:dyDescent="0.2">
      <c r="A719" s="538" t="s">
        <v>5407</v>
      </c>
      <c r="B719" s="537" t="s">
        <v>5038</v>
      </c>
      <c r="C719" s="537" t="str">
        <f t="array" ref="C719">IFERROR(INDEX($B$31:$B$813, MATCH(0, COUNTIF($C$30:C718, $B$31:$B$813&amp;"") + IF($B$31:$B$813="",1,0), 0)), "")</f>
        <v/>
      </c>
      <c r="D719" s="537" t="s">
        <v>5039</v>
      </c>
    </row>
    <row r="720" spans="1:4" s="11" customFormat="1" x14ac:dyDescent="0.2">
      <c r="A720" s="538" t="s">
        <v>5408</v>
      </c>
      <c r="B720" s="537" t="s">
        <v>5409</v>
      </c>
      <c r="C720" s="537" t="str">
        <f t="array" ref="C720">IFERROR(INDEX($B$31:$B$813, MATCH(0, COUNTIF($C$30:C719, $B$31:$B$813&amp;"") + IF($B$31:$B$813="",1,0), 0)), "")</f>
        <v/>
      </c>
      <c r="D720" s="537" t="s">
        <v>5410</v>
      </c>
    </row>
    <row r="721" spans="1:4" s="11" customFormat="1" x14ac:dyDescent="0.2">
      <c r="A721" s="538" t="s">
        <v>5411</v>
      </c>
      <c r="B721" s="537" t="s">
        <v>5409</v>
      </c>
      <c r="C721" s="537" t="str">
        <f t="array" ref="C721">IFERROR(INDEX($B$31:$B$813, MATCH(0, COUNTIF($C$30:C720, $B$31:$B$813&amp;"") + IF($B$31:$B$813="",1,0), 0)), "")</f>
        <v/>
      </c>
      <c r="D721" s="537" t="s">
        <v>5410</v>
      </c>
    </row>
    <row r="722" spans="1:4" s="11" customFormat="1" x14ac:dyDescent="0.2">
      <c r="A722" s="538" t="s">
        <v>5412</v>
      </c>
      <c r="B722" s="537" t="s">
        <v>5409</v>
      </c>
      <c r="C722" s="537" t="str">
        <f t="array" ref="C722">IFERROR(INDEX($B$31:$B$813, MATCH(0, COUNTIF($C$30:C721, $B$31:$B$813&amp;"") + IF($B$31:$B$813="",1,0), 0)), "")</f>
        <v/>
      </c>
      <c r="D722" s="537" t="s">
        <v>5410</v>
      </c>
    </row>
    <row r="723" spans="1:4" s="11" customFormat="1" x14ac:dyDescent="0.2">
      <c r="A723" s="538" t="s">
        <v>5413</v>
      </c>
      <c r="B723" s="537" t="s">
        <v>5164</v>
      </c>
      <c r="C723" s="537" t="str">
        <f t="array" ref="C723">IFERROR(INDEX($B$31:$B$813, MATCH(0, COUNTIF($C$30:C722, $B$31:$B$813&amp;"") + IF($B$31:$B$813="",1,0), 0)), "")</f>
        <v/>
      </c>
      <c r="D723" s="537" t="s">
        <v>5165</v>
      </c>
    </row>
    <row r="724" spans="1:4" s="11" customFormat="1" x14ac:dyDescent="0.2">
      <c r="A724" s="538" t="s">
        <v>5414</v>
      </c>
      <c r="B724" s="537" t="s">
        <v>5164</v>
      </c>
      <c r="C724" s="537" t="str">
        <f t="array" ref="C724">IFERROR(INDEX($B$31:$B$813, MATCH(0, COUNTIF($C$30:C723, $B$31:$B$813&amp;"") + IF($B$31:$B$813="",1,0), 0)), "")</f>
        <v/>
      </c>
      <c r="D724" s="537" t="s">
        <v>5165</v>
      </c>
    </row>
    <row r="725" spans="1:4" s="11" customFormat="1" x14ac:dyDescent="0.2">
      <c r="A725" s="538" t="s">
        <v>5415</v>
      </c>
      <c r="B725" s="537" t="s">
        <v>5164</v>
      </c>
      <c r="C725" s="537" t="str">
        <f t="array" ref="C725">IFERROR(INDEX($B$31:$B$813, MATCH(0, COUNTIF($C$30:C724, $B$31:$B$813&amp;"") + IF($B$31:$B$813="",1,0), 0)), "")</f>
        <v/>
      </c>
      <c r="D725" s="537" t="s">
        <v>5165</v>
      </c>
    </row>
    <row r="726" spans="1:4" s="11" customFormat="1" x14ac:dyDescent="0.2">
      <c r="A726" s="538" t="s">
        <v>5416</v>
      </c>
      <c r="B726" s="537" t="s">
        <v>5417</v>
      </c>
      <c r="C726" s="537" t="str">
        <f t="array" ref="C726">IFERROR(INDEX($B$31:$B$813, MATCH(0, COUNTIF($C$30:C725, $B$31:$B$813&amp;"") + IF($B$31:$B$813="",1,0), 0)), "")</f>
        <v/>
      </c>
      <c r="D726" s="537" t="s">
        <v>5418</v>
      </c>
    </row>
    <row r="727" spans="1:4" s="11" customFormat="1" x14ac:dyDescent="0.2">
      <c r="A727" s="538" t="s">
        <v>5419</v>
      </c>
      <c r="B727" s="537" t="s">
        <v>4799</v>
      </c>
      <c r="C727" s="537" t="str">
        <f t="array" ref="C727">IFERROR(INDEX($B$31:$B$813, MATCH(0, COUNTIF($C$30:C726, $B$31:$B$813&amp;"") + IF($B$31:$B$813="",1,0), 0)), "")</f>
        <v/>
      </c>
      <c r="D727" s="537" t="s">
        <v>4800</v>
      </c>
    </row>
    <row r="728" spans="1:4" s="11" customFormat="1" x14ac:dyDescent="0.2">
      <c r="A728" s="538" t="s">
        <v>5420</v>
      </c>
      <c r="B728" s="537" t="s">
        <v>4799</v>
      </c>
      <c r="C728" s="537" t="str">
        <f t="array" ref="C728">IFERROR(INDEX($B$31:$B$813, MATCH(0, COUNTIF($C$30:C727, $B$31:$B$813&amp;"") + IF($B$31:$B$813="",1,0), 0)), "")</f>
        <v/>
      </c>
      <c r="D728" s="537" t="s">
        <v>4800</v>
      </c>
    </row>
    <row r="729" spans="1:4" s="11" customFormat="1" x14ac:dyDescent="0.2">
      <c r="A729" s="538" t="s">
        <v>5421</v>
      </c>
      <c r="B729" s="537" t="s">
        <v>4799</v>
      </c>
      <c r="C729" s="537" t="str">
        <f t="array" ref="C729">IFERROR(INDEX($B$31:$B$813, MATCH(0, COUNTIF($C$30:C728, $B$31:$B$813&amp;"") + IF($B$31:$B$813="",1,0), 0)), "")</f>
        <v/>
      </c>
      <c r="D729" s="537" t="s">
        <v>4800</v>
      </c>
    </row>
    <row r="730" spans="1:4" s="11" customFormat="1" x14ac:dyDescent="0.2">
      <c r="A730" s="538" t="s">
        <v>5422</v>
      </c>
      <c r="B730" s="537" t="s">
        <v>5280</v>
      </c>
      <c r="C730" s="537" t="str">
        <f t="array" ref="C730">IFERROR(INDEX($B$31:$B$813, MATCH(0, COUNTIF($C$30:C729, $B$31:$B$813&amp;"") + IF($B$31:$B$813="",1,0), 0)), "")</f>
        <v/>
      </c>
      <c r="D730" s="537" t="s">
        <v>5281</v>
      </c>
    </row>
    <row r="731" spans="1:4" s="11" customFormat="1" x14ac:dyDescent="0.2">
      <c r="A731" s="538" t="s">
        <v>5423</v>
      </c>
      <c r="B731" s="537" t="s">
        <v>5056</v>
      </c>
      <c r="C731" s="537" t="str">
        <f t="array" ref="C731">IFERROR(INDEX($B$31:$B$813, MATCH(0, COUNTIF($C$30:C730, $B$31:$B$813&amp;"") + IF($B$31:$B$813="",1,0), 0)), "")</f>
        <v/>
      </c>
      <c r="D731" s="537" t="s">
        <v>5057</v>
      </c>
    </row>
    <row r="732" spans="1:4" s="11" customFormat="1" x14ac:dyDescent="0.2">
      <c r="A732" s="538" t="s">
        <v>5424</v>
      </c>
      <c r="B732" s="537" t="s">
        <v>5056</v>
      </c>
      <c r="C732" s="537" t="str">
        <f t="array" ref="C732">IFERROR(INDEX($B$31:$B$813, MATCH(0, COUNTIF($C$30:C731, $B$31:$B$813&amp;"") + IF($B$31:$B$813="",1,0), 0)), "")</f>
        <v/>
      </c>
      <c r="D732" s="537" t="s">
        <v>5057</v>
      </c>
    </row>
    <row r="733" spans="1:4" s="11" customFormat="1" x14ac:dyDescent="0.2">
      <c r="A733" s="538" t="s">
        <v>5425</v>
      </c>
      <c r="B733" s="537" t="s">
        <v>4892</v>
      </c>
      <c r="C733" s="537" t="str">
        <f t="array" ref="C733">IFERROR(INDEX($B$31:$B$813, MATCH(0, COUNTIF($C$30:C732, $B$31:$B$813&amp;"") + IF($B$31:$B$813="",1,0), 0)), "")</f>
        <v/>
      </c>
      <c r="D733" s="537" t="s">
        <v>4893</v>
      </c>
    </row>
    <row r="734" spans="1:4" s="11" customFormat="1" x14ac:dyDescent="0.2">
      <c r="A734" s="538" t="s">
        <v>5426</v>
      </c>
      <c r="B734" s="537" t="s">
        <v>4892</v>
      </c>
      <c r="C734" s="537" t="str">
        <f t="array" ref="C734">IFERROR(INDEX($B$31:$B$813, MATCH(0, COUNTIF($C$30:C733, $B$31:$B$813&amp;"") + IF($B$31:$B$813="",1,0), 0)), "")</f>
        <v/>
      </c>
      <c r="D734" s="537" t="s">
        <v>4893</v>
      </c>
    </row>
    <row r="735" spans="1:4" s="11" customFormat="1" x14ac:dyDescent="0.2">
      <c r="A735" s="538" t="s">
        <v>5427</v>
      </c>
      <c r="B735" s="537" t="s">
        <v>4892</v>
      </c>
      <c r="C735" s="537" t="str">
        <f t="array" ref="C735">IFERROR(INDEX($B$31:$B$813, MATCH(0, COUNTIF($C$30:C734, $B$31:$B$813&amp;"") + IF($B$31:$B$813="",1,0), 0)), "")</f>
        <v/>
      </c>
      <c r="D735" s="537" t="s">
        <v>4893</v>
      </c>
    </row>
    <row r="736" spans="1:4" s="11" customFormat="1" x14ac:dyDescent="0.2">
      <c r="A736" s="538" t="s">
        <v>5428</v>
      </c>
      <c r="B736" s="537" t="s">
        <v>4892</v>
      </c>
      <c r="C736" s="537" t="str">
        <f t="array" ref="C736">IFERROR(INDEX($B$31:$B$813, MATCH(0, COUNTIF($C$30:C735, $B$31:$B$813&amp;"") + IF($B$31:$B$813="",1,0), 0)), "")</f>
        <v/>
      </c>
      <c r="D736" s="537" t="s">
        <v>4893</v>
      </c>
    </row>
    <row r="737" spans="1:4" s="11" customFormat="1" x14ac:dyDescent="0.2">
      <c r="A737" s="538" t="s">
        <v>5429</v>
      </c>
      <c r="B737" s="537" t="s">
        <v>4892</v>
      </c>
      <c r="C737" s="537" t="str">
        <f t="array" ref="C737">IFERROR(INDEX($B$31:$B$813, MATCH(0, COUNTIF($C$30:C736, $B$31:$B$813&amp;"") + IF($B$31:$B$813="",1,0), 0)), "")</f>
        <v/>
      </c>
      <c r="D737" s="537" t="s">
        <v>4893</v>
      </c>
    </row>
    <row r="738" spans="1:4" s="11" customFormat="1" x14ac:dyDescent="0.2">
      <c r="A738" s="538" t="s">
        <v>5430</v>
      </c>
      <c r="B738" s="537" t="s">
        <v>4895</v>
      </c>
      <c r="C738" s="537" t="str">
        <f t="array" ref="C738">IFERROR(INDEX($B$31:$B$813, MATCH(0, COUNTIF($C$30:C737, $B$31:$B$813&amp;"") + IF($B$31:$B$813="",1,0), 0)), "")</f>
        <v/>
      </c>
      <c r="D738" s="537" t="s">
        <v>4896</v>
      </c>
    </row>
    <row r="739" spans="1:4" s="11" customFormat="1" x14ac:dyDescent="0.2">
      <c r="A739" s="538" t="s">
        <v>5431</v>
      </c>
      <c r="B739" s="537" t="s">
        <v>4905</v>
      </c>
      <c r="C739" s="537" t="str">
        <f t="array" ref="C739">IFERROR(INDEX($B$31:$B$813, MATCH(0, COUNTIF($C$30:C738, $B$31:$B$813&amp;"") + IF($B$31:$B$813="",1,0), 0)), "")</f>
        <v/>
      </c>
      <c r="D739" s="537" t="s">
        <v>4906</v>
      </c>
    </row>
    <row r="740" spans="1:4" s="11" customFormat="1" x14ac:dyDescent="0.2">
      <c r="A740" s="538" t="s">
        <v>5432</v>
      </c>
      <c r="B740" s="537" t="s">
        <v>4905</v>
      </c>
      <c r="C740" s="537" t="str">
        <f t="array" ref="C740">IFERROR(INDEX($B$31:$B$813, MATCH(0, COUNTIF($C$30:C739, $B$31:$B$813&amp;"") + IF($B$31:$B$813="",1,0), 0)), "")</f>
        <v/>
      </c>
      <c r="D740" s="537" t="s">
        <v>4906</v>
      </c>
    </row>
    <row r="741" spans="1:4" s="11" customFormat="1" x14ac:dyDescent="0.2">
      <c r="A741" s="538" t="s">
        <v>5433</v>
      </c>
      <c r="B741" s="537" t="s">
        <v>4908</v>
      </c>
      <c r="C741" s="537" t="str">
        <f t="array" ref="C741">IFERROR(INDEX($B$31:$B$813, MATCH(0, COUNTIF($C$30:C740, $B$31:$B$813&amp;"") + IF($B$31:$B$813="",1,0), 0)), "")</f>
        <v/>
      </c>
      <c r="D741" s="537" t="s">
        <v>4909</v>
      </c>
    </row>
    <row r="742" spans="1:4" s="11" customFormat="1" x14ac:dyDescent="0.2">
      <c r="A742" s="538" t="s">
        <v>5434</v>
      </c>
      <c r="B742" s="537" t="s">
        <v>4905</v>
      </c>
      <c r="C742" s="537" t="str">
        <f t="array" ref="C742">IFERROR(INDEX($B$31:$B$813, MATCH(0, COUNTIF($C$30:C741, $B$31:$B$813&amp;"") + IF($B$31:$B$813="",1,0), 0)), "")</f>
        <v/>
      </c>
      <c r="D742" s="537" t="s">
        <v>4906</v>
      </c>
    </row>
    <row r="743" spans="1:4" s="11" customFormat="1" x14ac:dyDescent="0.2">
      <c r="A743" s="538" t="s">
        <v>5435</v>
      </c>
      <c r="B743" s="537" t="s">
        <v>4620</v>
      </c>
      <c r="C743" s="537" t="str">
        <f t="array" ref="C743">IFERROR(INDEX($B$31:$B$813, MATCH(0, COUNTIF($C$30:C742, $B$31:$B$813&amp;"") + IF($B$31:$B$813="",1,0), 0)), "")</f>
        <v/>
      </c>
      <c r="D743" s="537" t="s">
        <v>5436</v>
      </c>
    </row>
    <row r="744" spans="1:4" s="11" customFormat="1" x14ac:dyDescent="0.2">
      <c r="A744" s="538" t="s">
        <v>5437</v>
      </c>
      <c r="B744" s="537" t="s">
        <v>4620</v>
      </c>
      <c r="C744" s="537" t="str">
        <f t="array" ref="C744">IFERROR(INDEX($B$31:$B$813, MATCH(0, COUNTIF($C$30:C743, $B$31:$B$813&amp;"") + IF($B$31:$B$813="",1,0), 0)), "")</f>
        <v/>
      </c>
      <c r="D744" s="537" t="s">
        <v>5436</v>
      </c>
    </row>
    <row r="745" spans="1:4" s="11" customFormat="1" x14ac:dyDescent="0.2">
      <c r="A745" s="538" t="s">
        <v>5438</v>
      </c>
      <c r="B745" s="537" t="s">
        <v>4620</v>
      </c>
      <c r="C745" s="537" t="str">
        <f t="array" ref="C745">IFERROR(INDEX($B$31:$B$813, MATCH(0, COUNTIF($C$30:C744, $B$31:$B$813&amp;"") + IF($B$31:$B$813="",1,0), 0)), "")</f>
        <v/>
      </c>
      <c r="D745" s="537" t="s">
        <v>5436</v>
      </c>
    </row>
    <row r="746" spans="1:4" s="11" customFormat="1" x14ac:dyDescent="0.2">
      <c r="A746" s="538" t="s">
        <v>5439</v>
      </c>
      <c r="B746" s="537" t="s">
        <v>5440</v>
      </c>
      <c r="C746" s="537" t="str">
        <f t="array" ref="C746">IFERROR(INDEX($B$31:$B$813, MATCH(0, COUNTIF($C$30:C745, $B$31:$B$813&amp;"") + IF($B$31:$B$813="",1,0), 0)), "")</f>
        <v/>
      </c>
      <c r="D746" s="537" t="s">
        <v>5441</v>
      </c>
    </row>
    <row r="747" spans="1:4" s="11" customFormat="1" x14ac:dyDescent="0.2">
      <c r="A747" s="538" t="s">
        <v>5442</v>
      </c>
      <c r="B747" s="537" t="s">
        <v>4814</v>
      </c>
      <c r="C747" s="537" t="str">
        <f t="array" ref="C747">IFERROR(INDEX($B$31:$B$813, MATCH(0, COUNTIF($C$30:C746, $B$31:$B$813&amp;"") + IF($B$31:$B$813="",1,0), 0)), "")</f>
        <v/>
      </c>
      <c r="D747" s="537" t="s">
        <v>4815</v>
      </c>
    </row>
    <row r="748" spans="1:4" s="11" customFormat="1" x14ac:dyDescent="0.2">
      <c r="A748" s="538" t="s">
        <v>5443</v>
      </c>
      <c r="B748" s="537" t="s">
        <v>4814</v>
      </c>
      <c r="C748" s="537" t="str">
        <f t="array" ref="C748">IFERROR(INDEX($B$31:$B$813, MATCH(0, COUNTIF($C$30:C747, $B$31:$B$813&amp;"") + IF($B$31:$B$813="",1,0), 0)), "")</f>
        <v/>
      </c>
      <c r="D748" s="537" t="s">
        <v>4815</v>
      </c>
    </row>
    <row r="749" spans="1:4" s="11" customFormat="1" x14ac:dyDescent="0.2">
      <c r="A749" s="538" t="s">
        <v>5444</v>
      </c>
      <c r="B749" s="537" t="s">
        <v>4814</v>
      </c>
      <c r="C749" s="537" t="str">
        <f t="array" ref="C749">IFERROR(INDEX($B$31:$B$813, MATCH(0, COUNTIF($C$30:C748, $B$31:$B$813&amp;"") + IF($B$31:$B$813="",1,0), 0)), "")</f>
        <v/>
      </c>
      <c r="D749" s="537" t="s">
        <v>4815</v>
      </c>
    </row>
    <row r="750" spans="1:4" s="11" customFormat="1" x14ac:dyDescent="0.2">
      <c r="A750" s="538" t="s">
        <v>5445</v>
      </c>
      <c r="B750" s="537" t="s">
        <v>5446</v>
      </c>
      <c r="C750" s="537" t="str">
        <f t="array" ref="C750">IFERROR(INDEX($B$31:$B$813, MATCH(0, COUNTIF($C$30:C749, $B$31:$B$813&amp;"") + IF($B$31:$B$813="",1,0), 0)), "")</f>
        <v/>
      </c>
      <c r="D750" s="537" t="s">
        <v>5447</v>
      </c>
    </row>
    <row r="751" spans="1:4" s="11" customFormat="1" x14ac:dyDescent="0.2">
      <c r="A751" s="538" t="s">
        <v>5448</v>
      </c>
      <c r="B751" s="537" t="s">
        <v>5449</v>
      </c>
      <c r="C751" s="537" t="str">
        <f t="array" ref="C751">IFERROR(INDEX($B$31:$B$813, MATCH(0, COUNTIF($C$30:C750, $B$31:$B$813&amp;"") + IF($B$31:$B$813="",1,0), 0)), "")</f>
        <v/>
      </c>
      <c r="D751" s="537" t="s">
        <v>5450</v>
      </c>
    </row>
    <row r="752" spans="1:4" s="11" customFormat="1" x14ac:dyDescent="0.2">
      <c r="A752" s="538" t="s">
        <v>5451</v>
      </c>
      <c r="B752" s="537" t="s">
        <v>5452</v>
      </c>
      <c r="C752" s="537" t="str">
        <f t="array" ref="C752">IFERROR(INDEX($B$31:$B$813, MATCH(0, COUNTIF($C$30:C751, $B$31:$B$813&amp;"") + IF($B$31:$B$813="",1,0), 0)), "")</f>
        <v/>
      </c>
      <c r="D752" s="537" t="s">
        <v>5453</v>
      </c>
    </row>
    <row r="753" spans="1:4" s="11" customFormat="1" x14ac:dyDescent="0.2">
      <c r="A753" s="538" t="s">
        <v>5454</v>
      </c>
      <c r="B753" s="537" t="s">
        <v>5452</v>
      </c>
      <c r="C753" s="537" t="str">
        <f t="array" ref="C753">IFERROR(INDEX($B$31:$B$813, MATCH(0, COUNTIF($C$30:C752, $B$31:$B$813&amp;"") + IF($B$31:$B$813="",1,0), 0)), "")</f>
        <v/>
      </c>
      <c r="D753" s="537" t="s">
        <v>5453</v>
      </c>
    </row>
    <row r="754" spans="1:4" s="11" customFormat="1" x14ac:dyDescent="0.2">
      <c r="A754" s="538" t="s">
        <v>5455</v>
      </c>
      <c r="B754" s="537" t="s">
        <v>4834</v>
      </c>
      <c r="C754" s="537" t="str">
        <f t="array" ref="C754">IFERROR(INDEX($B$31:$B$813, MATCH(0, COUNTIF($C$30:C753, $B$31:$B$813&amp;"") + IF($B$31:$B$813="",1,0), 0)), "")</f>
        <v/>
      </c>
      <c r="D754" s="537" t="s">
        <v>4835</v>
      </c>
    </row>
    <row r="755" spans="1:4" s="11" customFormat="1" x14ac:dyDescent="0.2">
      <c r="A755" s="538" t="s">
        <v>5456</v>
      </c>
      <c r="B755" s="537" t="s">
        <v>4834</v>
      </c>
      <c r="C755" s="537" t="str">
        <f t="array" ref="C755">IFERROR(INDEX($B$31:$B$813, MATCH(0, COUNTIF($C$30:C754, $B$31:$B$813&amp;"") + IF($B$31:$B$813="",1,0), 0)), "")</f>
        <v/>
      </c>
      <c r="D755" s="537" t="s">
        <v>4835</v>
      </c>
    </row>
    <row r="756" spans="1:4" s="11" customFormat="1" x14ac:dyDescent="0.2">
      <c r="A756" s="538" t="s">
        <v>5457</v>
      </c>
      <c r="B756" s="537" t="s">
        <v>4834</v>
      </c>
      <c r="C756" s="537" t="str">
        <f t="array" ref="C756">IFERROR(INDEX($B$31:$B$813, MATCH(0, COUNTIF($C$30:C755, $B$31:$B$813&amp;"") + IF($B$31:$B$813="",1,0), 0)), "")</f>
        <v/>
      </c>
      <c r="D756" s="537" t="s">
        <v>4835</v>
      </c>
    </row>
    <row r="757" spans="1:4" s="11" customFormat="1" x14ac:dyDescent="0.2">
      <c r="A757" s="538" t="s">
        <v>5458</v>
      </c>
      <c r="B757" s="537" t="s">
        <v>4823</v>
      </c>
      <c r="C757" s="537" t="str">
        <f t="array" ref="C757">IFERROR(INDEX($B$31:$B$813, MATCH(0, COUNTIF($C$30:C756, $B$31:$B$813&amp;"") + IF($B$31:$B$813="",1,0), 0)), "")</f>
        <v/>
      </c>
      <c r="D757" s="537" t="s">
        <v>4824</v>
      </c>
    </row>
    <row r="758" spans="1:4" s="11" customFormat="1" x14ac:dyDescent="0.2">
      <c r="A758" s="538" t="s">
        <v>5459</v>
      </c>
      <c r="B758" s="537" t="s">
        <v>4817</v>
      </c>
      <c r="C758" s="537" t="str">
        <f t="array" ref="C758">IFERROR(INDEX($B$31:$B$813, MATCH(0, COUNTIF($C$30:C757, $B$31:$B$813&amp;"") + IF($B$31:$B$813="",1,0), 0)), "")</f>
        <v/>
      </c>
      <c r="D758" s="537" t="s">
        <v>4818</v>
      </c>
    </row>
    <row r="759" spans="1:4" s="11" customFormat="1" x14ac:dyDescent="0.2">
      <c r="A759" s="538" t="s">
        <v>5460</v>
      </c>
      <c r="B759" s="537" t="s">
        <v>4817</v>
      </c>
      <c r="C759" s="537" t="str">
        <f t="array" ref="C759">IFERROR(INDEX($B$31:$B$813, MATCH(0, COUNTIF($C$30:C758, $B$31:$B$813&amp;"") + IF($B$31:$B$813="",1,0), 0)), "")</f>
        <v/>
      </c>
      <c r="D759" s="537" t="s">
        <v>4818</v>
      </c>
    </row>
    <row r="760" spans="1:4" s="11" customFormat="1" x14ac:dyDescent="0.2">
      <c r="A760" s="538" t="s">
        <v>5461</v>
      </c>
      <c r="B760" s="537" t="s">
        <v>4817</v>
      </c>
      <c r="C760" s="537" t="str">
        <f t="array" ref="C760">IFERROR(INDEX($B$31:$B$813, MATCH(0, COUNTIF($C$30:C759, $B$31:$B$813&amp;"") + IF($B$31:$B$813="",1,0), 0)), "")</f>
        <v/>
      </c>
      <c r="D760" s="537" t="s">
        <v>4818</v>
      </c>
    </row>
    <row r="761" spans="1:4" s="11" customFormat="1" x14ac:dyDescent="0.2">
      <c r="A761" s="538" t="s">
        <v>5462</v>
      </c>
      <c r="B761" s="537" t="s">
        <v>4820</v>
      </c>
      <c r="C761" s="537" t="str">
        <f t="array" ref="C761">IFERROR(INDEX($B$31:$B$813, MATCH(0, COUNTIF($C$30:C760, $B$31:$B$813&amp;"") + IF($B$31:$B$813="",1,0), 0)), "")</f>
        <v/>
      </c>
      <c r="D761" s="537" t="s">
        <v>4821</v>
      </c>
    </row>
    <row r="762" spans="1:4" s="11" customFormat="1" x14ac:dyDescent="0.2">
      <c r="A762" s="538" t="s">
        <v>5463</v>
      </c>
      <c r="B762" s="537" t="s">
        <v>4820</v>
      </c>
      <c r="C762" s="537" t="str">
        <f t="array" ref="C762">IFERROR(INDEX($B$31:$B$813, MATCH(0, COUNTIF($C$30:C761, $B$31:$B$813&amp;"") + IF($B$31:$B$813="",1,0), 0)), "")</f>
        <v/>
      </c>
      <c r="D762" s="537" t="s">
        <v>4821</v>
      </c>
    </row>
    <row r="763" spans="1:4" s="11" customFormat="1" x14ac:dyDescent="0.2">
      <c r="A763" s="538" t="s">
        <v>5464</v>
      </c>
      <c r="B763" s="537" t="s">
        <v>4823</v>
      </c>
      <c r="C763" s="537" t="str">
        <f t="array" ref="C763">IFERROR(INDEX($B$31:$B$813, MATCH(0, COUNTIF($C$30:C762, $B$31:$B$813&amp;"") + IF($B$31:$B$813="",1,0), 0)), "")</f>
        <v/>
      </c>
      <c r="D763" s="537" t="s">
        <v>4824</v>
      </c>
    </row>
    <row r="764" spans="1:4" s="11" customFormat="1" x14ac:dyDescent="0.2">
      <c r="A764" s="538" t="s">
        <v>5465</v>
      </c>
      <c r="B764" s="537" t="s">
        <v>5185</v>
      </c>
      <c r="C764" s="537" t="str">
        <f t="array" ref="C764">IFERROR(INDEX($B$31:$B$813, MATCH(0, COUNTIF($C$30:C763, $B$31:$B$813&amp;"") + IF($B$31:$B$813="",1,0), 0)), "")</f>
        <v/>
      </c>
      <c r="D764" s="537" t="s">
        <v>5186</v>
      </c>
    </row>
    <row r="765" spans="1:4" s="11" customFormat="1" x14ac:dyDescent="0.2">
      <c r="A765" s="538" t="s">
        <v>5466</v>
      </c>
      <c r="B765" s="537" t="s">
        <v>5044</v>
      </c>
      <c r="C765" s="537" t="str">
        <f t="array" ref="C765">IFERROR(INDEX($B$31:$B$813, MATCH(0, COUNTIF($C$30:C764, $B$31:$B$813&amp;"") + IF($B$31:$B$813="",1,0), 0)), "")</f>
        <v/>
      </c>
      <c r="D765" s="537" t="s">
        <v>5045</v>
      </c>
    </row>
    <row r="766" spans="1:4" s="11" customFormat="1" x14ac:dyDescent="0.2">
      <c r="A766" s="538" t="s">
        <v>5467</v>
      </c>
      <c r="B766" s="537" t="s">
        <v>5044</v>
      </c>
      <c r="C766" s="537" t="str">
        <f t="array" ref="C766">IFERROR(INDEX($B$31:$B$813, MATCH(0, COUNTIF($C$30:C765, $B$31:$B$813&amp;"") + IF($B$31:$B$813="",1,0), 0)), "")</f>
        <v/>
      </c>
      <c r="D766" s="537" t="s">
        <v>5045</v>
      </c>
    </row>
    <row r="767" spans="1:4" s="11" customFormat="1" x14ac:dyDescent="0.2">
      <c r="A767" s="538" t="s">
        <v>5468</v>
      </c>
      <c r="B767" s="537" t="s">
        <v>5469</v>
      </c>
      <c r="C767" s="537" t="str">
        <f t="array" ref="C767">IFERROR(INDEX($B$31:$B$813, MATCH(0, COUNTIF($C$30:C766, $B$31:$B$813&amp;"") + IF($B$31:$B$813="",1,0), 0)), "")</f>
        <v/>
      </c>
      <c r="D767" s="537" t="s">
        <v>5470</v>
      </c>
    </row>
    <row r="768" spans="1:4" s="11" customFormat="1" x14ac:dyDescent="0.2">
      <c r="A768" s="538" t="s">
        <v>5471</v>
      </c>
      <c r="B768" s="537" t="s">
        <v>5472</v>
      </c>
      <c r="C768" s="537" t="str">
        <f t="array" ref="C768">IFERROR(INDEX($B$31:$B$813, MATCH(0, COUNTIF($C$30:C767, $B$31:$B$813&amp;"") + IF($B$31:$B$813="",1,0), 0)), "")</f>
        <v/>
      </c>
      <c r="D768" s="537" t="s">
        <v>5473</v>
      </c>
    </row>
    <row r="769" spans="1:4" s="11" customFormat="1" x14ac:dyDescent="0.2">
      <c r="A769" s="538" t="s">
        <v>5474</v>
      </c>
      <c r="B769" s="537" t="s">
        <v>5475</v>
      </c>
      <c r="C769" s="537" t="str">
        <f t="array" ref="C769">IFERROR(INDEX($B$31:$B$813, MATCH(0, COUNTIF($C$30:C768, $B$31:$B$813&amp;"") + IF($B$31:$B$813="",1,0), 0)), "")</f>
        <v/>
      </c>
      <c r="D769" s="537" t="s">
        <v>5476</v>
      </c>
    </row>
    <row r="770" spans="1:4" s="11" customFormat="1" x14ac:dyDescent="0.2">
      <c r="A770" s="538" t="s">
        <v>5477</v>
      </c>
      <c r="B770" s="537" t="s">
        <v>5478</v>
      </c>
      <c r="C770" s="537" t="str">
        <f t="array" ref="C770">IFERROR(INDEX($B$31:$B$813, MATCH(0, COUNTIF($C$30:C769, $B$31:$B$813&amp;"") + IF($B$31:$B$813="",1,0), 0)), "")</f>
        <v/>
      </c>
      <c r="D770" s="537" t="s">
        <v>5479</v>
      </c>
    </row>
    <row r="771" spans="1:4" s="11" customFormat="1" x14ac:dyDescent="0.2">
      <c r="A771" s="538" t="s">
        <v>5480</v>
      </c>
      <c r="B771" s="537" t="s">
        <v>4828</v>
      </c>
      <c r="C771" s="537" t="str">
        <f t="array" ref="C771">IFERROR(INDEX($B$31:$B$813, MATCH(0, COUNTIF($C$30:C770, $B$31:$B$813&amp;"") + IF($B$31:$B$813="",1,0), 0)), "")</f>
        <v/>
      </c>
      <c r="D771" s="537" t="s">
        <v>4829</v>
      </c>
    </row>
    <row r="772" spans="1:4" s="11" customFormat="1" x14ac:dyDescent="0.2">
      <c r="A772" s="538" t="s">
        <v>5481</v>
      </c>
      <c r="B772" s="537" t="s">
        <v>5478</v>
      </c>
      <c r="C772" s="537" t="str">
        <f t="array" ref="C772">IFERROR(INDEX($B$31:$B$813, MATCH(0, COUNTIF($C$30:C771, $B$31:$B$813&amp;"") + IF($B$31:$B$813="",1,0), 0)), "")</f>
        <v/>
      </c>
      <c r="D772" s="537" t="s">
        <v>5479</v>
      </c>
    </row>
    <row r="773" spans="1:4" s="11" customFormat="1" x14ac:dyDescent="0.2">
      <c r="A773" s="538" t="s">
        <v>5482</v>
      </c>
      <c r="B773" s="537" t="s">
        <v>5483</v>
      </c>
      <c r="C773" s="537" t="str">
        <f t="array" ref="C773">IFERROR(INDEX($B$31:$B$813, MATCH(0, COUNTIF($C$30:C772, $B$31:$B$813&amp;"") + IF($B$31:$B$813="",1,0), 0)), "")</f>
        <v/>
      </c>
      <c r="D773" s="537" t="s">
        <v>5484</v>
      </c>
    </row>
    <row r="774" spans="1:4" s="11" customFormat="1" x14ac:dyDescent="0.2">
      <c r="A774" s="538" t="s">
        <v>5485</v>
      </c>
      <c r="B774" s="537" t="s">
        <v>5486</v>
      </c>
      <c r="C774" s="537" t="str">
        <f t="array" ref="C774">IFERROR(INDEX($B$31:$B$813, MATCH(0, COUNTIF($C$30:C773, $B$31:$B$813&amp;"") + IF($B$31:$B$813="",1,0), 0)), "")</f>
        <v/>
      </c>
      <c r="D774" s="537" t="s">
        <v>5487</v>
      </c>
    </row>
    <row r="775" spans="1:4" s="11" customFormat="1" x14ac:dyDescent="0.2">
      <c r="A775" s="538" t="s">
        <v>5488</v>
      </c>
      <c r="B775" s="537" t="s">
        <v>5486</v>
      </c>
      <c r="C775" s="537" t="str">
        <f t="array" ref="C775">IFERROR(INDEX($B$31:$B$813, MATCH(0, COUNTIF($C$30:C774, $B$31:$B$813&amp;"") + IF($B$31:$B$813="",1,0), 0)), "")</f>
        <v/>
      </c>
      <c r="D775" s="537" t="s">
        <v>5487</v>
      </c>
    </row>
    <row r="776" spans="1:4" s="11" customFormat="1" x14ac:dyDescent="0.2">
      <c r="A776" s="538" t="s">
        <v>5489</v>
      </c>
      <c r="B776" s="537" t="s">
        <v>5490</v>
      </c>
      <c r="C776" s="537" t="str">
        <f t="array" ref="C776">IFERROR(INDEX($B$31:$B$813, MATCH(0, COUNTIF($C$30:C775, $B$31:$B$813&amp;"") + IF($B$31:$B$813="",1,0), 0)), "")</f>
        <v/>
      </c>
      <c r="D776" s="537" t="s">
        <v>5491</v>
      </c>
    </row>
    <row r="777" spans="1:4" s="11" customFormat="1" x14ac:dyDescent="0.2">
      <c r="A777" s="538" t="s">
        <v>5492</v>
      </c>
      <c r="B777" s="537" t="s">
        <v>5493</v>
      </c>
      <c r="C777" s="537" t="str">
        <f t="array" ref="C777">IFERROR(INDEX($B$31:$B$813, MATCH(0, COUNTIF($C$30:C776, $B$31:$B$813&amp;"") + IF($B$31:$B$813="",1,0), 0)), "")</f>
        <v/>
      </c>
      <c r="D777" s="537" t="s">
        <v>5494</v>
      </c>
    </row>
    <row r="778" spans="1:4" s="11" customFormat="1" x14ac:dyDescent="0.2">
      <c r="A778" s="538" t="s">
        <v>5495</v>
      </c>
      <c r="B778" s="537" t="s">
        <v>5496</v>
      </c>
      <c r="C778" s="537" t="str">
        <f t="array" ref="C778">IFERROR(INDEX($B$31:$B$813, MATCH(0, COUNTIF($C$30:C777, $B$31:$B$813&amp;"") + IF($B$31:$B$813="",1,0), 0)), "")</f>
        <v/>
      </c>
      <c r="D778" s="537" t="s">
        <v>5497</v>
      </c>
    </row>
    <row r="779" spans="1:4" s="11" customFormat="1" x14ac:dyDescent="0.2">
      <c r="A779" s="538" t="s">
        <v>5498</v>
      </c>
      <c r="B779" s="537" t="s">
        <v>5499</v>
      </c>
      <c r="C779" s="537" t="str">
        <f t="array" ref="C779">IFERROR(INDEX($B$31:$B$813, MATCH(0, COUNTIF($C$30:C778, $B$31:$B$813&amp;"") + IF($B$31:$B$813="",1,0), 0)), "")</f>
        <v/>
      </c>
      <c r="D779" s="537" t="s">
        <v>5500</v>
      </c>
    </row>
    <row r="780" spans="1:4" s="11" customFormat="1" x14ac:dyDescent="0.2">
      <c r="A780" s="538" t="s">
        <v>5501</v>
      </c>
      <c r="B780" s="537" t="s">
        <v>5502</v>
      </c>
      <c r="C780" s="537" t="str">
        <f t="array" ref="C780">IFERROR(INDEX($B$31:$B$813, MATCH(0, COUNTIF($C$30:C779, $B$31:$B$813&amp;"") + IF($B$31:$B$813="",1,0), 0)), "")</f>
        <v/>
      </c>
      <c r="D780" s="537" t="s">
        <v>5503</v>
      </c>
    </row>
    <row r="781" spans="1:4" s="11" customFormat="1" x14ac:dyDescent="0.2">
      <c r="A781" s="538" t="s">
        <v>5504</v>
      </c>
      <c r="B781" s="537" t="s">
        <v>5152</v>
      </c>
      <c r="C781" s="537" t="str">
        <f t="array" ref="C781">IFERROR(INDEX($B$31:$B$813, MATCH(0, COUNTIF($C$30:C780, $B$31:$B$813&amp;"") + IF($B$31:$B$813="",1,0), 0)), "")</f>
        <v/>
      </c>
      <c r="D781" s="537" t="s">
        <v>5153</v>
      </c>
    </row>
    <row r="782" spans="1:4" s="11" customFormat="1" x14ac:dyDescent="0.2">
      <c r="A782" s="538" t="s">
        <v>5505</v>
      </c>
      <c r="B782" s="537" t="s">
        <v>5155</v>
      </c>
      <c r="C782" s="537" t="str">
        <f t="array" ref="C782">IFERROR(INDEX($B$31:$B$813, MATCH(0, COUNTIF($C$30:C781, $B$31:$B$813&amp;"") + IF($B$31:$B$813="",1,0), 0)), "")</f>
        <v/>
      </c>
      <c r="D782" s="537" t="s">
        <v>5156</v>
      </c>
    </row>
    <row r="783" spans="1:4" s="11" customFormat="1" x14ac:dyDescent="0.2">
      <c r="A783" s="538" t="s">
        <v>5506</v>
      </c>
      <c r="B783" s="537" t="s">
        <v>4768</v>
      </c>
      <c r="C783" s="537" t="str">
        <f t="array" ref="C783">IFERROR(INDEX($B$31:$B$813, MATCH(0, COUNTIF($C$30:C782, $B$31:$B$813&amp;"") + IF($B$31:$B$813="",1,0), 0)), "")</f>
        <v/>
      </c>
      <c r="D783" s="537" t="s">
        <v>4773</v>
      </c>
    </row>
    <row r="784" spans="1:4" s="11" customFormat="1" x14ac:dyDescent="0.2">
      <c r="A784" s="538" t="s">
        <v>5507</v>
      </c>
      <c r="B784" s="537" t="s">
        <v>4843</v>
      </c>
      <c r="C784" s="537" t="str">
        <f t="array" ref="C784">IFERROR(INDEX($B$31:$B$813, MATCH(0, COUNTIF($C$30:C783, $B$31:$B$813&amp;"") + IF($B$31:$B$813="",1,0), 0)), "")</f>
        <v/>
      </c>
      <c r="D784" s="537" t="s">
        <v>4844</v>
      </c>
    </row>
    <row r="785" spans="1:4" s="11" customFormat="1" x14ac:dyDescent="0.2">
      <c r="A785" s="538" t="s">
        <v>5508</v>
      </c>
      <c r="B785" s="537" t="s">
        <v>4859</v>
      </c>
      <c r="C785" s="537" t="str">
        <f t="array" ref="C785">IFERROR(INDEX($B$31:$B$813, MATCH(0, COUNTIF($C$30:C784, $B$31:$B$813&amp;"") + IF($B$31:$B$813="",1,0), 0)), "")</f>
        <v/>
      </c>
      <c r="D785" s="537" t="s">
        <v>4860</v>
      </c>
    </row>
    <row r="786" spans="1:4" s="11" customFormat="1" x14ac:dyDescent="0.2">
      <c r="A786" s="538" t="s">
        <v>5509</v>
      </c>
      <c r="B786" s="537" t="s">
        <v>4359</v>
      </c>
      <c r="C786" s="537" t="str">
        <f t="array" ref="C786">IFERROR(INDEX($B$31:$B$813, MATCH(0, COUNTIF($C$30:C785, $B$31:$B$813&amp;"") + IF($B$31:$B$813="",1,0), 0)), "")</f>
        <v/>
      </c>
      <c r="D786" s="537" t="s">
        <v>4360</v>
      </c>
    </row>
    <row r="787" spans="1:4" s="11" customFormat="1" x14ac:dyDescent="0.2">
      <c r="A787" s="538" t="s">
        <v>5510</v>
      </c>
      <c r="B787" s="537" t="s">
        <v>4359</v>
      </c>
      <c r="C787" s="537" t="str">
        <f t="array" ref="C787">IFERROR(INDEX($B$31:$B$813, MATCH(0, COUNTIF($C$30:C786, $B$31:$B$813&amp;"") + IF($B$31:$B$813="",1,0), 0)), "")</f>
        <v/>
      </c>
      <c r="D787" s="537" t="s">
        <v>4360</v>
      </c>
    </row>
    <row r="788" spans="1:4" s="11" customFormat="1" x14ac:dyDescent="0.2">
      <c r="A788" s="538" t="s">
        <v>5511</v>
      </c>
      <c r="B788" s="537" t="s">
        <v>4749</v>
      </c>
      <c r="C788" s="537" t="str">
        <f t="array" ref="C788">IFERROR(INDEX($B$31:$B$813, MATCH(0, COUNTIF($C$30:C787, $B$31:$B$813&amp;"") + IF($B$31:$B$813="",1,0), 0)), "")</f>
        <v/>
      </c>
      <c r="D788" s="537" t="s">
        <v>5140</v>
      </c>
    </row>
    <row r="789" spans="1:4" s="11" customFormat="1" x14ac:dyDescent="0.2">
      <c r="A789" s="538" t="s">
        <v>5512</v>
      </c>
      <c r="B789" s="537" t="s">
        <v>4951</v>
      </c>
      <c r="C789" s="537" t="str">
        <f t="array" ref="C789">IFERROR(INDEX($B$31:$B$813, MATCH(0, COUNTIF($C$30:C788, $B$31:$B$813&amp;"") + IF($B$31:$B$813="",1,0), 0)), "")</f>
        <v/>
      </c>
      <c r="D789" s="537" t="s">
        <v>4952</v>
      </c>
    </row>
    <row r="790" spans="1:4" s="11" customFormat="1" x14ac:dyDescent="0.2">
      <c r="A790" s="538" t="s">
        <v>5513</v>
      </c>
      <c r="B790" s="537" t="s">
        <v>5440</v>
      </c>
      <c r="C790" s="537" t="str">
        <f t="array" ref="C790">IFERROR(INDEX($B$31:$B$813, MATCH(0, COUNTIF($C$30:C789, $B$31:$B$813&amp;"") + IF($B$31:$B$813="",1,0), 0)), "")</f>
        <v/>
      </c>
      <c r="D790" s="537" t="s">
        <v>5441</v>
      </c>
    </row>
    <row r="791" spans="1:4" s="11" customFormat="1" x14ac:dyDescent="0.2">
      <c r="A791" s="538" t="s">
        <v>5514</v>
      </c>
      <c r="B791" s="537" t="s">
        <v>4620</v>
      </c>
      <c r="C791" s="537" t="str">
        <f t="array" ref="C791">IFERROR(INDEX($B$31:$B$813, MATCH(0, COUNTIF($C$30:C790, $B$31:$B$813&amp;"") + IF($B$31:$B$813="",1,0), 0)), "")</f>
        <v/>
      </c>
      <c r="D791" s="537" t="s">
        <v>5436</v>
      </c>
    </row>
    <row r="792" spans="1:4" s="11" customFormat="1" x14ac:dyDescent="0.2">
      <c r="A792" s="538" t="s">
        <v>5515</v>
      </c>
      <c r="B792" s="537" t="s">
        <v>4519</v>
      </c>
      <c r="C792" s="537" t="str">
        <f t="array" ref="C792">IFERROR(INDEX($B$31:$B$813, MATCH(0, COUNTIF($C$30:C791, $B$31:$B$813&amp;"") + IF($B$31:$B$813="",1,0), 0)), "")</f>
        <v/>
      </c>
      <c r="D792" s="537" t="s">
        <v>4520</v>
      </c>
    </row>
    <row r="793" spans="1:4" s="11" customFormat="1" x14ac:dyDescent="0.2">
      <c r="A793" s="538" t="s">
        <v>5516</v>
      </c>
      <c r="B793" s="537" t="s">
        <v>5469</v>
      </c>
      <c r="C793" s="537" t="str">
        <f t="array" ref="C793">IFERROR(INDEX($B$31:$B$813, MATCH(0, COUNTIF($C$30:C792, $B$31:$B$813&amp;"") + IF($B$31:$B$813="",1,0), 0)), "")</f>
        <v/>
      </c>
      <c r="D793" s="537" t="s">
        <v>5470</v>
      </c>
    </row>
    <row r="794" spans="1:4" s="11" customFormat="1" x14ac:dyDescent="0.2">
      <c r="A794" s="538" t="s">
        <v>5517</v>
      </c>
      <c r="B794" s="537" t="s">
        <v>5475</v>
      </c>
      <c r="C794" s="537" t="str">
        <f t="array" ref="C794">IFERROR(INDEX($B$31:$B$813, MATCH(0, COUNTIF($C$30:C793, $B$31:$B$813&amp;"") + IF($B$31:$B$813="",1,0), 0)), "")</f>
        <v/>
      </c>
      <c r="D794" s="537" t="s">
        <v>5476</v>
      </c>
    </row>
    <row r="795" spans="1:4" s="11" customFormat="1" x14ac:dyDescent="0.2">
      <c r="A795" s="538" t="s">
        <v>5518</v>
      </c>
      <c r="B795" s="537" t="s">
        <v>4814</v>
      </c>
      <c r="C795" s="537" t="str">
        <f t="array" ref="C795">IFERROR(INDEX($B$31:$B$813, MATCH(0, COUNTIF($C$30:C794, $B$31:$B$813&amp;"") + IF($B$31:$B$813="",1,0), 0)), "")</f>
        <v/>
      </c>
      <c r="D795" s="537" t="s">
        <v>4815</v>
      </c>
    </row>
    <row r="796" spans="1:4" s="11" customFormat="1" x14ac:dyDescent="0.2">
      <c r="A796" s="538" t="s">
        <v>5519</v>
      </c>
      <c r="B796" s="537" t="s">
        <v>4591</v>
      </c>
      <c r="C796" s="537" t="str">
        <f t="array" ref="C796">IFERROR(INDEX($B$31:$B$813, MATCH(0, COUNTIF($C$30:C795, $B$31:$B$813&amp;"") + IF($B$31:$B$813="",1,0), 0)), "")</f>
        <v/>
      </c>
      <c r="D796" s="537" t="s">
        <v>4592</v>
      </c>
    </row>
    <row r="797" spans="1:4" s="11" customFormat="1" x14ac:dyDescent="0.2">
      <c r="A797" s="538" t="s">
        <v>5520</v>
      </c>
      <c r="B797" s="537" t="s">
        <v>4598</v>
      </c>
      <c r="C797" s="537" t="str">
        <f t="array" ref="C797">IFERROR(INDEX($B$31:$B$813, MATCH(0, COUNTIF($C$30:C796, $B$31:$B$813&amp;"") + IF($B$31:$B$813="",1,0), 0)), "")</f>
        <v/>
      </c>
      <c r="D797" s="537" t="s">
        <v>4599</v>
      </c>
    </row>
    <row r="798" spans="1:4" s="11" customFormat="1" x14ac:dyDescent="0.2">
      <c r="A798" s="538" t="s">
        <v>5521</v>
      </c>
      <c r="B798" s="537" t="s">
        <v>4607</v>
      </c>
      <c r="C798" s="537" t="str">
        <f t="array" ref="C798">IFERROR(INDEX($B$31:$B$813, MATCH(0, COUNTIF($C$30:C797, $B$31:$B$813&amp;"") + IF($B$31:$B$813="",1,0), 0)), "")</f>
        <v/>
      </c>
      <c r="D798" s="537" t="s">
        <v>4608</v>
      </c>
    </row>
    <row r="799" spans="1:4" s="11" customFormat="1" x14ac:dyDescent="0.2">
      <c r="A799" s="538" t="s">
        <v>5522</v>
      </c>
      <c r="B799" s="537" t="s">
        <v>524</v>
      </c>
      <c r="C799" s="537" t="str">
        <f t="array" ref="C799">IFERROR(INDEX($B$31:$B$813, MATCH(0, COUNTIF($C$30:C798, $B$31:$B$813&amp;"") + IF($B$31:$B$813="",1,0), 0)), "")</f>
        <v/>
      </c>
      <c r="D799" s="537" t="s">
        <v>5142</v>
      </c>
    </row>
    <row r="800" spans="1:4" s="11" customFormat="1" x14ac:dyDescent="0.2">
      <c r="A800" s="538" t="s">
        <v>5523</v>
      </c>
      <c r="B800" s="537" t="s">
        <v>4342</v>
      </c>
      <c r="C800" s="537" t="str">
        <f t="array" ref="C800">IFERROR(INDEX($B$31:$B$813, MATCH(0, COUNTIF($C$30:C799, $B$31:$B$813&amp;"") + IF($B$31:$B$813="",1,0), 0)), "")</f>
        <v/>
      </c>
      <c r="D800" s="537" t="s">
        <v>4343</v>
      </c>
    </row>
    <row r="801" spans="1:4" s="11" customFormat="1" x14ac:dyDescent="0.2">
      <c r="A801" s="538" t="s">
        <v>5524</v>
      </c>
      <c r="B801" s="537" t="s">
        <v>524</v>
      </c>
      <c r="C801" s="537" t="str">
        <f t="array" ref="C801">IFERROR(INDEX($B$31:$B$813, MATCH(0, COUNTIF($C$30:C800, $B$31:$B$813&amp;"") + IF($B$31:$B$813="",1,0), 0)), "")</f>
        <v/>
      </c>
      <c r="D801" s="537" t="s">
        <v>5188</v>
      </c>
    </row>
    <row r="802" spans="1:4" s="11" customFormat="1" x14ac:dyDescent="0.2">
      <c r="A802" s="538" t="s">
        <v>5525</v>
      </c>
      <c r="B802" s="537" t="s">
        <v>5343</v>
      </c>
      <c r="C802" s="537" t="str">
        <f t="array" ref="C802">IFERROR(INDEX($B$31:$B$813, MATCH(0, COUNTIF($C$30:C801, $B$31:$B$813&amp;"") + IF($B$31:$B$813="",1,0), 0)), "")</f>
        <v/>
      </c>
      <c r="D802" s="537" t="s">
        <v>5344</v>
      </c>
    </row>
    <row r="803" spans="1:4" s="11" customFormat="1" x14ac:dyDescent="0.2">
      <c r="A803" s="538" t="s">
        <v>5526</v>
      </c>
      <c r="B803" s="537" t="s">
        <v>4516</v>
      </c>
      <c r="C803" s="537" t="str">
        <f t="array" ref="C803">IFERROR(INDEX($B$31:$B$813, MATCH(0, COUNTIF($C$30:C802, $B$31:$B$813&amp;"") + IF($B$31:$B$813="",1,0), 0)), "")</f>
        <v/>
      </c>
      <c r="D803" s="537" t="s">
        <v>4517</v>
      </c>
    </row>
    <row r="804" spans="1:4" s="11" customFormat="1" x14ac:dyDescent="0.2">
      <c r="A804" s="538" t="s">
        <v>5527</v>
      </c>
      <c r="B804" s="537" t="s">
        <v>4710</v>
      </c>
      <c r="C804" s="537" t="str">
        <f t="array" ref="C804">IFERROR(INDEX($B$31:$B$813, MATCH(0, COUNTIF($C$30:C803, $B$31:$B$813&amp;"") + IF($B$31:$B$813="",1,0), 0)), "")</f>
        <v/>
      </c>
      <c r="D804" s="537" t="s">
        <v>4711</v>
      </c>
    </row>
    <row r="805" spans="1:4" s="11" customFormat="1" x14ac:dyDescent="0.2">
      <c r="A805" s="538" t="s">
        <v>5528</v>
      </c>
      <c r="B805" s="537" t="s">
        <v>4617</v>
      </c>
      <c r="C805" s="537" t="str">
        <f t="array" ref="C805">IFERROR(INDEX($B$31:$B$813, MATCH(0, COUNTIF($C$30:C804, $B$31:$B$813&amp;"") + IF($B$31:$B$813="",1,0), 0)), "")</f>
        <v/>
      </c>
      <c r="D805" s="537" t="s">
        <v>4618</v>
      </c>
    </row>
    <row r="806" spans="1:4" s="11" customFormat="1" x14ac:dyDescent="0.2">
      <c r="A806" s="538" t="s">
        <v>5529</v>
      </c>
      <c r="B806" s="537" t="s">
        <v>4837</v>
      </c>
      <c r="C806" s="537" t="str">
        <f t="array" ref="C806">IFERROR(INDEX($B$31:$B$813, MATCH(0, COUNTIF($C$30:C805, $B$31:$B$813&amp;"") + IF($B$31:$B$813="",1,0), 0)), "")</f>
        <v/>
      </c>
      <c r="D806" s="537" t="s">
        <v>4838</v>
      </c>
    </row>
    <row r="807" spans="1:4" s="11" customFormat="1" x14ac:dyDescent="0.2">
      <c r="A807" s="538" t="s">
        <v>5530</v>
      </c>
      <c r="B807" s="537" t="s">
        <v>4662</v>
      </c>
      <c r="C807" s="537" t="str">
        <f t="array" ref="C807">IFERROR(INDEX($B$31:$B$813, MATCH(0, COUNTIF($C$30:C806, $B$31:$B$813&amp;"") + IF($B$31:$B$813="",1,0), 0)), "")</f>
        <v/>
      </c>
      <c r="D807" s="537" t="s">
        <v>4663</v>
      </c>
    </row>
    <row r="808" spans="1:4" s="11" customFormat="1" x14ac:dyDescent="0.2">
      <c r="A808" s="538" t="s">
        <v>5531</v>
      </c>
      <c r="B808" s="537" t="s">
        <v>4422</v>
      </c>
      <c r="C808" s="537" t="str">
        <f t="array" ref="C808">IFERROR(INDEX($B$31:$B$813, MATCH(0, COUNTIF($C$30:C807, $B$31:$B$813&amp;"") + IF($B$31:$B$813="",1,0), 0)), "")</f>
        <v/>
      </c>
      <c r="D808" s="537" t="s">
        <v>4423</v>
      </c>
    </row>
    <row r="809" spans="1:4" s="11" customFormat="1" x14ac:dyDescent="0.2">
      <c r="A809" s="538" t="s">
        <v>5532</v>
      </c>
      <c r="B809" s="537" t="s">
        <v>4425</v>
      </c>
      <c r="C809" s="537" t="str">
        <f t="array" ref="C809">IFERROR(INDEX($B$31:$B$813, MATCH(0, COUNTIF($C$30:C808, $B$31:$B$813&amp;"") + IF($B$31:$B$813="",1,0), 0)), "")</f>
        <v/>
      </c>
      <c r="D809" s="537" t="s">
        <v>4426</v>
      </c>
    </row>
    <row r="810" spans="1:4" s="11" customFormat="1" x14ac:dyDescent="0.2">
      <c r="A810" s="538" t="s">
        <v>5533</v>
      </c>
      <c r="B810" s="537" t="s">
        <v>4419</v>
      </c>
      <c r="C810" s="537" t="str">
        <f t="array" ref="C810">IFERROR(INDEX($B$31:$B$813, MATCH(0, COUNTIF($C$30:C809, $B$31:$B$813&amp;"") + IF($B$31:$B$813="",1,0), 0)), "")</f>
        <v/>
      </c>
      <c r="D810" s="537" t="s">
        <v>4420</v>
      </c>
    </row>
    <row r="811" spans="1:4" s="11" customFormat="1" x14ac:dyDescent="0.2">
      <c r="A811" s="538" t="s">
        <v>5534</v>
      </c>
      <c r="B811" s="537" t="s">
        <v>5246</v>
      </c>
      <c r="C811" s="537" t="str">
        <f t="array" ref="C811">IFERROR(INDEX($B$31:$B$813, MATCH(0, COUNTIF($C$30:C810, $B$31:$B$813&amp;"") + IF($B$31:$B$813="",1,0), 0)), "")</f>
        <v/>
      </c>
      <c r="D811" s="537" t="s">
        <v>5247</v>
      </c>
    </row>
    <row r="812" spans="1:4" s="11" customFormat="1" x14ac:dyDescent="0.2">
      <c r="A812" s="538" t="s">
        <v>5535</v>
      </c>
      <c r="B812" s="537" t="s">
        <v>4419</v>
      </c>
      <c r="C812" s="537" t="str">
        <f t="array" ref="C812">IFERROR(INDEX($B$31:$B$813, MATCH(0, COUNTIF($C$30:C811, $B$31:$B$813&amp;"") + IF($B$31:$B$813="",1,0), 0)), "")</f>
        <v/>
      </c>
      <c r="D812" s="537" t="s">
        <v>4420</v>
      </c>
    </row>
    <row r="816" spans="1:4" x14ac:dyDescent="0.2">
      <c r="B816" s="10"/>
    </row>
    <row r="817" spans="1:2" x14ac:dyDescent="0.2">
      <c r="A817" s="11"/>
      <c r="B817" s="10"/>
    </row>
    <row r="818" spans="1:2" x14ac:dyDescent="0.2">
      <c r="A818" s="11"/>
      <c r="B818" s="10"/>
    </row>
    <row r="819" spans="1:2" x14ac:dyDescent="0.2">
      <c r="A819" s="11"/>
      <c r="B819" s="10"/>
    </row>
    <row r="820" spans="1:2" x14ac:dyDescent="0.2">
      <c r="A820" s="11"/>
      <c r="B820" s="10"/>
    </row>
    <row r="821" spans="1:2" x14ac:dyDescent="0.2">
      <c r="A821" s="11"/>
      <c r="B821" s="10"/>
    </row>
    <row r="822" spans="1:2" x14ac:dyDescent="0.2">
      <c r="A822" s="11"/>
      <c r="B822" s="10"/>
    </row>
    <row r="823" spans="1:2" x14ac:dyDescent="0.2">
      <c r="A823" s="11"/>
      <c r="B823" s="10"/>
    </row>
    <row r="824" spans="1:2" x14ac:dyDescent="0.2">
      <c r="A824" s="11"/>
      <c r="B824" s="10"/>
    </row>
    <row r="825" spans="1:2" x14ac:dyDescent="0.2">
      <c r="A825" s="11"/>
      <c r="B825" s="10"/>
    </row>
    <row r="826" spans="1:2" x14ac:dyDescent="0.2">
      <c r="A826" s="11"/>
      <c r="B826" s="10"/>
    </row>
    <row r="827" spans="1:2" x14ac:dyDescent="0.2">
      <c r="A827" s="11"/>
      <c r="B827" s="10"/>
    </row>
    <row r="828" spans="1:2" x14ac:dyDescent="0.2">
      <c r="A828" s="11"/>
      <c r="B828" s="10"/>
    </row>
    <row r="829" spans="1:2" x14ac:dyDescent="0.2">
      <c r="A829" s="11"/>
      <c r="B829" s="10"/>
    </row>
    <row r="830" spans="1:2" x14ac:dyDescent="0.2">
      <c r="A830" s="11"/>
      <c r="B830" s="10"/>
    </row>
    <row r="831" spans="1:2" x14ac:dyDescent="0.2">
      <c r="A831" s="11"/>
      <c r="B831" s="10"/>
    </row>
    <row r="832" spans="1:2" x14ac:dyDescent="0.2">
      <c r="A832" s="11"/>
      <c r="B832" s="10"/>
    </row>
    <row r="833" spans="1:2" x14ac:dyDescent="0.2">
      <c r="A833" s="11"/>
      <c r="B833" s="10"/>
    </row>
    <row r="834" spans="1:2" x14ac:dyDescent="0.2">
      <c r="A834" s="11"/>
      <c r="B834" s="10"/>
    </row>
    <row r="835" spans="1:2" x14ac:dyDescent="0.2">
      <c r="A835" s="11"/>
      <c r="B835" s="10"/>
    </row>
    <row r="836" spans="1:2" x14ac:dyDescent="0.2">
      <c r="A836" s="11"/>
      <c r="B836" s="10"/>
    </row>
    <row r="837" spans="1:2" x14ac:dyDescent="0.2">
      <c r="A837" s="11"/>
      <c r="B837" s="10"/>
    </row>
    <row r="838" spans="1:2" x14ac:dyDescent="0.2">
      <c r="A838" s="11"/>
      <c r="B838" s="10"/>
    </row>
    <row r="839" spans="1:2" x14ac:dyDescent="0.2">
      <c r="A839" s="11"/>
      <c r="B839" s="10"/>
    </row>
    <row r="840" spans="1:2" x14ac:dyDescent="0.2">
      <c r="A840" s="11"/>
      <c r="B840" s="10"/>
    </row>
    <row r="841" spans="1:2" x14ac:dyDescent="0.2">
      <c r="A841" s="11"/>
      <c r="B841" s="10"/>
    </row>
    <row r="842" spans="1:2" x14ac:dyDescent="0.2">
      <c r="A842" s="11"/>
      <c r="B842" s="10"/>
    </row>
    <row r="843" spans="1:2" x14ac:dyDescent="0.2">
      <c r="A843" s="11"/>
      <c r="B843" s="10"/>
    </row>
    <row r="844" spans="1:2" x14ac:dyDescent="0.2">
      <c r="A844" s="11"/>
      <c r="B844" s="10"/>
    </row>
    <row r="845" spans="1:2" x14ac:dyDescent="0.2">
      <c r="A845" s="11"/>
      <c r="B845" s="10"/>
    </row>
    <row r="846" spans="1:2" x14ac:dyDescent="0.2">
      <c r="A846" s="11"/>
      <c r="B846" s="10"/>
    </row>
    <row r="847" spans="1:2" x14ac:dyDescent="0.2">
      <c r="A847" s="11"/>
      <c r="B847" s="10"/>
    </row>
    <row r="848" spans="1:2" x14ac:dyDescent="0.2">
      <c r="A848" s="11"/>
      <c r="B848" s="10"/>
    </row>
    <row r="849" spans="1:2" x14ac:dyDescent="0.2">
      <c r="A849" s="11"/>
      <c r="B849" s="10"/>
    </row>
    <row r="850" spans="1:2" x14ac:dyDescent="0.2">
      <c r="A850" s="11"/>
      <c r="B850" s="10"/>
    </row>
    <row r="851" spans="1:2" x14ac:dyDescent="0.2">
      <c r="A851" s="11"/>
      <c r="B851" s="10"/>
    </row>
    <row r="852" spans="1:2" x14ac:dyDescent="0.2">
      <c r="A852" s="11"/>
      <c r="B852" s="10"/>
    </row>
    <row r="853" spans="1:2" x14ac:dyDescent="0.2">
      <c r="A853" s="11"/>
      <c r="B853" s="10"/>
    </row>
    <row r="854" spans="1:2" x14ac:dyDescent="0.2">
      <c r="A854" s="11"/>
      <c r="B854" s="10"/>
    </row>
    <row r="855" spans="1:2" x14ac:dyDescent="0.2">
      <c r="A855" s="11"/>
      <c r="B855" s="10"/>
    </row>
    <row r="856" spans="1:2" x14ac:dyDescent="0.2">
      <c r="A856" s="11"/>
      <c r="B856" s="10"/>
    </row>
    <row r="857" spans="1:2" x14ac:dyDescent="0.2">
      <c r="A857" s="11"/>
      <c r="B857" s="10"/>
    </row>
    <row r="858" spans="1:2" x14ac:dyDescent="0.2">
      <c r="A858" s="11"/>
      <c r="B858" s="10"/>
    </row>
    <row r="859" spans="1:2" x14ac:dyDescent="0.2">
      <c r="A859" s="11"/>
      <c r="B859" s="10"/>
    </row>
    <row r="860" spans="1:2" x14ac:dyDescent="0.2">
      <c r="A860" s="11"/>
      <c r="B860" s="10"/>
    </row>
    <row r="861" spans="1:2" x14ac:dyDescent="0.2">
      <c r="A861" s="11"/>
      <c r="B861" s="10"/>
    </row>
    <row r="862" spans="1:2" x14ac:dyDescent="0.2">
      <c r="A862" s="11"/>
      <c r="B862" s="10"/>
    </row>
    <row r="863" spans="1:2" x14ac:dyDescent="0.2">
      <c r="A863" s="11"/>
      <c r="B863" s="10"/>
    </row>
    <row r="864" spans="1:2" x14ac:dyDescent="0.2">
      <c r="A864" s="11"/>
      <c r="B864" s="10"/>
    </row>
    <row r="865" spans="1:2" x14ac:dyDescent="0.2">
      <c r="A865" s="11"/>
      <c r="B865" s="10"/>
    </row>
    <row r="866" spans="1:2" x14ac:dyDescent="0.2">
      <c r="A866" s="11"/>
      <c r="B866" s="10"/>
    </row>
    <row r="867" spans="1:2" x14ac:dyDescent="0.2">
      <c r="A867" s="11"/>
      <c r="B867" s="10"/>
    </row>
    <row r="868" spans="1:2" x14ac:dyDescent="0.2">
      <c r="A868" s="11"/>
      <c r="B868" s="10"/>
    </row>
    <row r="869" spans="1:2" x14ac:dyDescent="0.2">
      <c r="A869" s="11"/>
      <c r="B869" s="10"/>
    </row>
    <row r="870" spans="1:2" x14ac:dyDescent="0.2">
      <c r="A870" s="11"/>
      <c r="B870" s="10"/>
    </row>
    <row r="871" spans="1:2" x14ac:dyDescent="0.2">
      <c r="A871" s="11"/>
      <c r="B871" s="10"/>
    </row>
    <row r="872" spans="1:2" x14ac:dyDescent="0.2">
      <c r="A872" s="11"/>
      <c r="B872" s="10"/>
    </row>
    <row r="873" spans="1:2" x14ac:dyDescent="0.2">
      <c r="A873" s="11"/>
      <c r="B873" s="10"/>
    </row>
    <row r="874" spans="1:2" x14ac:dyDescent="0.2">
      <c r="A874" s="11"/>
      <c r="B874" s="10"/>
    </row>
    <row r="875" spans="1:2" x14ac:dyDescent="0.2">
      <c r="A875" s="11"/>
      <c r="B875" s="10"/>
    </row>
    <row r="876" spans="1:2" x14ac:dyDescent="0.2">
      <c r="A876" s="11"/>
      <c r="B876" s="10"/>
    </row>
    <row r="877" spans="1:2" x14ac:dyDescent="0.2">
      <c r="A877" s="11"/>
      <c r="B877" s="10"/>
    </row>
    <row r="878" spans="1:2" x14ac:dyDescent="0.2">
      <c r="A878" s="11"/>
      <c r="B878" s="10"/>
    </row>
    <row r="879" spans="1:2" x14ac:dyDescent="0.2">
      <c r="A879" s="11"/>
      <c r="B879" s="10"/>
    </row>
    <row r="880" spans="1:2" x14ac:dyDescent="0.2">
      <c r="A880" s="11"/>
      <c r="B880" s="10"/>
    </row>
    <row r="881" spans="1:2" x14ac:dyDescent="0.2">
      <c r="A881" s="11"/>
      <c r="B881" s="10"/>
    </row>
    <row r="882" spans="1:2" x14ac:dyDescent="0.2">
      <c r="A882" s="11"/>
      <c r="B882" s="10"/>
    </row>
    <row r="883" spans="1:2" x14ac:dyDescent="0.2">
      <c r="A883" s="11"/>
      <c r="B883" s="10"/>
    </row>
    <row r="884" spans="1:2" x14ac:dyDescent="0.2">
      <c r="A884" s="11"/>
      <c r="B884" s="10"/>
    </row>
    <row r="885" spans="1:2" x14ac:dyDescent="0.2">
      <c r="A885" s="11"/>
      <c r="B885" s="10"/>
    </row>
    <row r="886" spans="1:2" x14ac:dyDescent="0.2">
      <c r="A886" s="11"/>
      <c r="B886" s="10"/>
    </row>
    <row r="887" spans="1:2" x14ac:dyDescent="0.2">
      <c r="A887" s="11"/>
      <c r="B887" s="10"/>
    </row>
    <row r="888" spans="1:2" x14ac:dyDescent="0.2">
      <c r="A888" s="11"/>
      <c r="B888" s="10"/>
    </row>
    <row r="889" spans="1:2" x14ac:dyDescent="0.2">
      <c r="A889" s="11"/>
      <c r="B889" s="10"/>
    </row>
    <row r="890" spans="1:2" x14ac:dyDescent="0.2">
      <c r="A890" s="11"/>
      <c r="B890" s="10"/>
    </row>
    <row r="891" spans="1:2" x14ac:dyDescent="0.2">
      <c r="A891" s="11"/>
      <c r="B891" s="10"/>
    </row>
    <row r="892" spans="1:2" x14ac:dyDescent="0.2">
      <c r="A892" s="11"/>
      <c r="B892" s="10"/>
    </row>
    <row r="893" spans="1:2" x14ac:dyDescent="0.2">
      <c r="A893" s="11"/>
      <c r="B893" s="10"/>
    </row>
    <row r="894" spans="1:2" x14ac:dyDescent="0.2">
      <c r="A894" s="11"/>
      <c r="B894" s="10"/>
    </row>
    <row r="895" spans="1:2" x14ac:dyDescent="0.2">
      <c r="A895" s="11"/>
      <c r="B895" s="10"/>
    </row>
    <row r="896" spans="1:2" x14ac:dyDescent="0.2">
      <c r="A896" s="11"/>
      <c r="B896" s="10"/>
    </row>
    <row r="897" spans="1:2" x14ac:dyDescent="0.2">
      <c r="A897" s="11"/>
      <c r="B897" s="10"/>
    </row>
    <row r="898" spans="1:2" x14ac:dyDescent="0.2">
      <c r="A898" s="11"/>
      <c r="B898" s="10"/>
    </row>
    <row r="899" spans="1:2" x14ac:dyDescent="0.2">
      <c r="A899" s="11"/>
      <c r="B899" s="10"/>
    </row>
    <row r="900" spans="1:2" x14ac:dyDescent="0.2">
      <c r="A900" s="11"/>
      <c r="B900" s="10"/>
    </row>
    <row r="901" spans="1:2" x14ac:dyDescent="0.2">
      <c r="A901" s="11"/>
      <c r="B901" s="10"/>
    </row>
    <row r="902" spans="1:2" x14ac:dyDescent="0.2">
      <c r="A902" s="11"/>
      <c r="B902" s="10"/>
    </row>
    <row r="903" spans="1:2" x14ac:dyDescent="0.2">
      <c r="A903" s="11"/>
      <c r="B903" s="10"/>
    </row>
    <row r="904" spans="1:2" x14ac:dyDescent="0.2">
      <c r="A904" s="11"/>
      <c r="B904" s="10"/>
    </row>
    <row r="905" spans="1:2" x14ac:dyDescent="0.2">
      <c r="A905" s="11"/>
      <c r="B905" s="10"/>
    </row>
    <row r="906" spans="1:2" x14ac:dyDescent="0.2">
      <c r="A906" s="11"/>
      <c r="B906" s="10"/>
    </row>
    <row r="907" spans="1:2" x14ac:dyDescent="0.2">
      <c r="A907" s="11"/>
      <c r="B907" s="10"/>
    </row>
    <row r="908" spans="1:2" x14ac:dyDescent="0.2">
      <c r="A908" s="11"/>
      <c r="B908" s="10"/>
    </row>
    <row r="909" spans="1:2" x14ac:dyDescent="0.2">
      <c r="A909" s="11"/>
      <c r="B909" s="10"/>
    </row>
    <row r="910" spans="1:2" x14ac:dyDescent="0.2">
      <c r="A910" s="11"/>
      <c r="B910" s="10"/>
    </row>
    <row r="911" spans="1:2" x14ac:dyDescent="0.2">
      <c r="A911" s="11"/>
      <c r="B911" s="10"/>
    </row>
    <row r="912" spans="1:2" x14ac:dyDescent="0.2">
      <c r="A912" s="11"/>
      <c r="B912" s="10"/>
    </row>
    <row r="913" spans="1:2" x14ac:dyDescent="0.2">
      <c r="A913" s="11"/>
      <c r="B913" s="10"/>
    </row>
    <row r="914" spans="1:2" x14ac:dyDescent="0.2">
      <c r="A914" s="11"/>
      <c r="B914" s="10"/>
    </row>
    <row r="915" spans="1:2" x14ac:dyDescent="0.2">
      <c r="A915" s="11"/>
      <c r="B915" s="10"/>
    </row>
    <row r="916" spans="1:2" x14ac:dyDescent="0.2">
      <c r="A916" s="11"/>
      <c r="B916" s="10"/>
    </row>
    <row r="917" spans="1:2" x14ac:dyDescent="0.2">
      <c r="A917" s="11"/>
      <c r="B917" s="10"/>
    </row>
    <row r="918" spans="1:2" x14ac:dyDescent="0.2">
      <c r="A918" s="11"/>
      <c r="B918" s="10"/>
    </row>
    <row r="919" spans="1:2" x14ac:dyDescent="0.2">
      <c r="A919" s="11"/>
      <c r="B919" s="10"/>
    </row>
    <row r="920" spans="1:2" x14ac:dyDescent="0.2">
      <c r="A920" s="11"/>
      <c r="B920" s="10"/>
    </row>
    <row r="921" spans="1:2" x14ac:dyDescent="0.2">
      <c r="A921" s="11"/>
      <c r="B921" s="10"/>
    </row>
    <row r="922" spans="1:2" x14ac:dyDescent="0.2">
      <c r="A922" s="11"/>
      <c r="B922" s="10"/>
    </row>
    <row r="923" spans="1:2" x14ac:dyDescent="0.2">
      <c r="A923" s="11"/>
      <c r="B923" s="10"/>
    </row>
    <row r="924" spans="1:2" x14ac:dyDescent="0.2">
      <c r="A924" s="11"/>
      <c r="B924" s="10"/>
    </row>
    <row r="925" spans="1:2" x14ac:dyDescent="0.2">
      <c r="A925" s="11"/>
      <c r="B925" s="10"/>
    </row>
    <row r="926" spans="1:2" x14ac:dyDescent="0.2">
      <c r="A926" s="11"/>
      <c r="B926" s="10"/>
    </row>
    <row r="927" spans="1:2" x14ac:dyDescent="0.2">
      <c r="A927" s="11"/>
      <c r="B927" s="10"/>
    </row>
    <row r="928" spans="1:2" x14ac:dyDescent="0.2">
      <c r="A928" s="11"/>
      <c r="B928" s="10"/>
    </row>
    <row r="929" spans="1:2" x14ac:dyDescent="0.2">
      <c r="A929" s="11"/>
      <c r="B929" s="10"/>
    </row>
    <row r="930" spans="1:2" x14ac:dyDescent="0.2">
      <c r="A930" s="11"/>
      <c r="B930" s="10"/>
    </row>
    <row r="931" spans="1:2" x14ac:dyDescent="0.2">
      <c r="A931" s="11"/>
      <c r="B931" s="10"/>
    </row>
    <row r="932" spans="1:2" x14ac:dyDescent="0.2">
      <c r="A932" s="11"/>
      <c r="B932" s="10"/>
    </row>
    <row r="933" spans="1:2" x14ac:dyDescent="0.2">
      <c r="A933" s="11"/>
      <c r="B933" s="10"/>
    </row>
    <row r="934" spans="1:2" x14ac:dyDescent="0.2">
      <c r="A934" s="11"/>
      <c r="B934" s="10"/>
    </row>
    <row r="935" spans="1:2" x14ac:dyDescent="0.2">
      <c r="A935" s="11"/>
      <c r="B935" s="10"/>
    </row>
    <row r="936" spans="1:2" x14ac:dyDescent="0.2">
      <c r="A936" s="11"/>
      <c r="B936" s="10"/>
    </row>
    <row r="937" spans="1:2" x14ac:dyDescent="0.2">
      <c r="A937" s="11"/>
      <c r="B937" s="10"/>
    </row>
    <row r="938" spans="1:2" x14ac:dyDescent="0.2">
      <c r="A938" s="11"/>
      <c r="B938" s="10"/>
    </row>
    <row r="939" spans="1:2" x14ac:dyDescent="0.2">
      <c r="A939" s="11"/>
      <c r="B939" s="10"/>
    </row>
    <row r="940" spans="1:2" x14ac:dyDescent="0.2">
      <c r="A940" s="11"/>
      <c r="B940" s="10"/>
    </row>
    <row r="941" spans="1:2" x14ac:dyDescent="0.2">
      <c r="A941" s="11"/>
      <c r="B941" s="10"/>
    </row>
    <row r="942" spans="1:2" x14ac:dyDescent="0.2">
      <c r="A942" s="11"/>
      <c r="B942" s="10"/>
    </row>
    <row r="943" spans="1:2" x14ac:dyDescent="0.2">
      <c r="A943" s="11"/>
      <c r="B943" s="10"/>
    </row>
    <row r="944" spans="1:2" x14ac:dyDescent="0.2">
      <c r="A944" s="11"/>
      <c r="B944" s="10"/>
    </row>
    <row r="945" spans="1:2" x14ac:dyDescent="0.2">
      <c r="A945" s="11"/>
      <c r="B945" s="10"/>
    </row>
    <row r="946" spans="1:2" x14ac:dyDescent="0.2">
      <c r="A946" s="11"/>
      <c r="B946" s="10"/>
    </row>
    <row r="947" spans="1:2" x14ac:dyDescent="0.2">
      <c r="A947" s="11"/>
      <c r="B947" s="10"/>
    </row>
    <row r="948" spans="1:2" x14ac:dyDescent="0.2">
      <c r="A948" s="11"/>
      <c r="B948" s="10"/>
    </row>
    <row r="949" spans="1:2" x14ac:dyDescent="0.2">
      <c r="A949" s="11"/>
      <c r="B949" s="10"/>
    </row>
    <row r="950" spans="1:2" x14ac:dyDescent="0.2">
      <c r="A950" s="11"/>
      <c r="B950" s="10"/>
    </row>
    <row r="951" spans="1:2" x14ac:dyDescent="0.2">
      <c r="A951" s="11"/>
      <c r="B951" s="10"/>
    </row>
    <row r="952" spans="1:2" x14ac:dyDescent="0.2">
      <c r="A952" s="11"/>
      <c r="B952" s="10"/>
    </row>
    <row r="953" spans="1:2" x14ac:dyDescent="0.2">
      <c r="A953" s="11"/>
      <c r="B953" s="10"/>
    </row>
    <row r="954" spans="1:2" x14ac:dyDescent="0.2">
      <c r="A954" s="11"/>
      <c r="B954" s="10"/>
    </row>
    <row r="955" spans="1:2" x14ac:dyDescent="0.2">
      <c r="A955" s="11"/>
      <c r="B955" s="10"/>
    </row>
    <row r="956" spans="1:2" x14ac:dyDescent="0.2">
      <c r="A956" s="11"/>
      <c r="B956" s="10"/>
    </row>
    <row r="957" spans="1:2" x14ac:dyDescent="0.2">
      <c r="A957" s="11"/>
      <c r="B957" s="10"/>
    </row>
    <row r="958" spans="1:2" x14ac:dyDescent="0.2">
      <c r="A958" s="11"/>
      <c r="B958" s="10"/>
    </row>
    <row r="959" spans="1:2" x14ac:dyDescent="0.2">
      <c r="A959" s="11"/>
      <c r="B959" s="10"/>
    </row>
    <row r="960" spans="1:2" x14ac:dyDescent="0.2">
      <c r="A960" s="11"/>
      <c r="B960" s="10"/>
    </row>
    <row r="961" spans="1:2" x14ac:dyDescent="0.2">
      <c r="A961" s="11"/>
      <c r="B961" s="10"/>
    </row>
    <row r="962" spans="1:2" x14ac:dyDescent="0.2">
      <c r="A962" s="11"/>
      <c r="B962" s="10"/>
    </row>
    <row r="963" spans="1:2" x14ac:dyDescent="0.2">
      <c r="A963" s="11"/>
      <c r="B963" s="10"/>
    </row>
    <row r="964" spans="1:2" x14ac:dyDescent="0.2">
      <c r="A964" s="11"/>
      <c r="B964" s="10"/>
    </row>
    <row r="965" spans="1:2" x14ac:dyDescent="0.2">
      <c r="A965" s="11"/>
      <c r="B965" s="10"/>
    </row>
    <row r="966" spans="1:2" x14ac:dyDescent="0.2">
      <c r="A966" s="11"/>
      <c r="B966" s="10"/>
    </row>
    <row r="967" spans="1:2" x14ac:dyDescent="0.2">
      <c r="A967" s="11"/>
      <c r="B967" s="10"/>
    </row>
    <row r="968" spans="1:2" x14ac:dyDescent="0.2">
      <c r="A968" s="11"/>
      <c r="B968" s="10"/>
    </row>
    <row r="969" spans="1:2" x14ac:dyDescent="0.2">
      <c r="A969" s="11"/>
      <c r="B969" s="10"/>
    </row>
    <row r="970" spans="1:2" x14ac:dyDescent="0.2">
      <c r="A970" s="11"/>
      <c r="B970" s="10"/>
    </row>
    <row r="971" spans="1:2" x14ac:dyDescent="0.2">
      <c r="A971" s="11"/>
      <c r="B971" s="10"/>
    </row>
    <row r="972" spans="1:2" x14ac:dyDescent="0.2">
      <c r="A972" s="11"/>
      <c r="B972" s="10"/>
    </row>
    <row r="973" spans="1:2" x14ac:dyDescent="0.2">
      <c r="A973" s="11"/>
      <c r="B973" s="10"/>
    </row>
    <row r="974" spans="1:2" x14ac:dyDescent="0.2">
      <c r="A974" s="11"/>
      <c r="B974" s="10"/>
    </row>
    <row r="975" spans="1:2" x14ac:dyDescent="0.2">
      <c r="A975" s="11"/>
      <c r="B975" s="10"/>
    </row>
    <row r="976" spans="1:2" x14ac:dyDescent="0.2">
      <c r="A976" s="11"/>
      <c r="B976" s="10"/>
    </row>
    <row r="977" spans="1:2" x14ac:dyDescent="0.2">
      <c r="A977" s="11"/>
      <c r="B977" s="10"/>
    </row>
    <row r="978" spans="1:2" x14ac:dyDescent="0.2">
      <c r="A978" s="11"/>
      <c r="B978" s="10"/>
    </row>
    <row r="979" spans="1:2" x14ac:dyDescent="0.2">
      <c r="A979" s="11"/>
      <c r="B979" s="10"/>
    </row>
    <row r="980" spans="1:2" x14ac:dyDescent="0.2">
      <c r="A980" s="11"/>
      <c r="B980" s="10"/>
    </row>
    <row r="981" spans="1:2" x14ac:dyDescent="0.2">
      <c r="A981" s="11"/>
      <c r="B981" s="10"/>
    </row>
    <row r="982" spans="1:2" x14ac:dyDescent="0.2">
      <c r="A982" s="11"/>
      <c r="B982" s="10"/>
    </row>
    <row r="983" spans="1:2" x14ac:dyDescent="0.2">
      <c r="A983" s="11"/>
      <c r="B983" s="10"/>
    </row>
    <row r="984" spans="1:2" x14ac:dyDescent="0.2">
      <c r="A984" s="11"/>
      <c r="B984" s="10"/>
    </row>
    <row r="985" spans="1:2" x14ac:dyDescent="0.2">
      <c r="A985" s="11"/>
      <c r="B985" s="10"/>
    </row>
    <row r="986" spans="1:2" x14ac:dyDescent="0.2">
      <c r="A986" s="11"/>
      <c r="B986" s="10"/>
    </row>
    <row r="987" spans="1:2" x14ac:dyDescent="0.2">
      <c r="A987" s="11"/>
      <c r="B987" s="10"/>
    </row>
    <row r="988" spans="1:2" x14ac:dyDescent="0.2">
      <c r="A988" s="11"/>
      <c r="B988" s="10"/>
    </row>
    <row r="989" spans="1:2" x14ac:dyDescent="0.2">
      <c r="A989" s="11"/>
      <c r="B989" s="10"/>
    </row>
    <row r="990" spans="1:2" x14ac:dyDescent="0.2">
      <c r="A990" s="11"/>
      <c r="B990" s="10"/>
    </row>
    <row r="991" spans="1:2" x14ac:dyDescent="0.2">
      <c r="A991" s="11"/>
      <c r="B991" s="10"/>
    </row>
    <row r="992" spans="1:2" x14ac:dyDescent="0.2">
      <c r="A992" s="11"/>
      <c r="B992" s="10"/>
    </row>
    <row r="993" spans="1:2" x14ac:dyDescent="0.2">
      <c r="A993" s="11"/>
      <c r="B993" s="10"/>
    </row>
    <row r="994" spans="1:2" x14ac:dyDescent="0.2">
      <c r="A994" s="11"/>
      <c r="B994" s="10"/>
    </row>
    <row r="995" spans="1:2" x14ac:dyDescent="0.2">
      <c r="A995" s="11"/>
      <c r="B995" s="10"/>
    </row>
    <row r="996" spans="1:2" x14ac:dyDescent="0.2">
      <c r="A996" s="11"/>
      <c r="B996" s="10"/>
    </row>
    <row r="997" spans="1:2" x14ac:dyDescent="0.2">
      <c r="A997" s="11"/>
      <c r="B997" s="10"/>
    </row>
    <row r="998" spans="1:2" x14ac:dyDescent="0.2">
      <c r="A998" s="11"/>
      <c r="B998" s="10"/>
    </row>
    <row r="999" spans="1:2" x14ac:dyDescent="0.2">
      <c r="A999" s="11"/>
      <c r="B999" s="10"/>
    </row>
    <row r="1000" spans="1:2" x14ac:dyDescent="0.2">
      <c r="A1000" s="11"/>
      <c r="B1000" s="10"/>
    </row>
    <row r="1001" spans="1:2" x14ac:dyDescent="0.2">
      <c r="A1001" s="11"/>
      <c r="B1001" s="10"/>
    </row>
    <row r="1002" spans="1:2" x14ac:dyDescent="0.2">
      <c r="A1002" s="11"/>
      <c r="B1002" s="10"/>
    </row>
    <row r="1003" spans="1:2" x14ac:dyDescent="0.2">
      <c r="A1003" s="11"/>
      <c r="B1003" s="10"/>
    </row>
    <row r="1004" spans="1:2" x14ac:dyDescent="0.2">
      <c r="A1004" s="11"/>
      <c r="B1004" s="10"/>
    </row>
    <row r="1005" spans="1:2" x14ac:dyDescent="0.2">
      <c r="A1005" s="11"/>
      <c r="B1005" s="10"/>
    </row>
    <row r="1006" spans="1:2" x14ac:dyDescent="0.2">
      <c r="A1006" s="11"/>
      <c r="B1006" s="10"/>
    </row>
    <row r="1007" spans="1:2" x14ac:dyDescent="0.2">
      <c r="A1007" s="11"/>
      <c r="B1007" s="10"/>
    </row>
    <row r="1008" spans="1:2" x14ac:dyDescent="0.2">
      <c r="A1008" s="11"/>
      <c r="B1008" s="10"/>
    </row>
    <row r="1009" spans="1:2" x14ac:dyDescent="0.2">
      <c r="A1009" s="11"/>
      <c r="B1009" s="10"/>
    </row>
    <row r="1010" spans="1:2" x14ac:dyDescent="0.2">
      <c r="A1010" s="11"/>
      <c r="B1010" s="10"/>
    </row>
    <row r="1011" spans="1:2" x14ac:dyDescent="0.2">
      <c r="A1011" s="11"/>
      <c r="B1011" s="10"/>
    </row>
    <row r="1012" spans="1:2" x14ac:dyDescent="0.2">
      <c r="A1012" s="11"/>
      <c r="B1012" s="10"/>
    </row>
    <row r="1013" spans="1:2" x14ac:dyDescent="0.2">
      <c r="A1013" s="11"/>
      <c r="B1013" s="10"/>
    </row>
    <row r="1014" spans="1:2" x14ac:dyDescent="0.2">
      <c r="A1014" s="11"/>
      <c r="B1014" s="10"/>
    </row>
    <row r="1015" spans="1:2" x14ac:dyDescent="0.2">
      <c r="A1015" s="11"/>
      <c r="B1015" s="10"/>
    </row>
    <row r="1016" spans="1:2" x14ac:dyDescent="0.2">
      <c r="A1016" s="11"/>
      <c r="B1016" s="10"/>
    </row>
    <row r="1017" spans="1:2" x14ac:dyDescent="0.2">
      <c r="A1017" s="11"/>
      <c r="B1017" s="10"/>
    </row>
    <row r="1018" spans="1:2" x14ac:dyDescent="0.2">
      <c r="A1018" s="11"/>
      <c r="B1018" s="10"/>
    </row>
    <row r="1019" spans="1:2" x14ac:dyDescent="0.2">
      <c r="A1019" s="11"/>
      <c r="B1019" s="10"/>
    </row>
    <row r="1020" spans="1:2" x14ac:dyDescent="0.2">
      <c r="A1020" s="11"/>
      <c r="B1020" s="10"/>
    </row>
    <row r="1021" spans="1:2" x14ac:dyDescent="0.2">
      <c r="A1021" s="11"/>
      <c r="B1021" s="10"/>
    </row>
    <row r="1022" spans="1:2" x14ac:dyDescent="0.2">
      <c r="A1022" s="11"/>
      <c r="B1022" s="10"/>
    </row>
    <row r="1023" spans="1:2" x14ac:dyDescent="0.2">
      <c r="A1023" s="11"/>
      <c r="B1023" s="10"/>
    </row>
    <row r="1024" spans="1:2" x14ac:dyDescent="0.2">
      <c r="A1024" s="11"/>
      <c r="B1024" s="10"/>
    </row>
    <row r="1025" spans="1:2" x14ac:dyDescent="0.2">
      <c r="A1025" s="11"/>
      <c r="B1025" s="10"/>
    </row>
    <row r="1026" spans="1:2" x14ac:dyDescent="0.2">
      <c r="A1026" s="11"/>
      <c r="B1026" s="10"/>
    </row>
    <row r="1027" spans="1:2" x14ac:dyDescent="0.2">
      <c r="A1027" s="11"/>
      <c r="B1027" s="10"/>
    </row>
    <row r="1028" spans="1:2" x14ac:dyDescent="0.2">
      <c r="A1028" s="11"/>
      <c r="B1028" s="10"/>
    </row>
    <row r="1029" spans="1:2" x14ac:dyDescent="0.2">
      <c r="A1029" s="11"/>
      <c r="B1029" s="10"/>
    </row>
    <row r="1030" spans="1:2" x14ac:dyDescent="0.2">
      <c r="A1030" s="11"/>
      <c r="B1030" s="10"/>
    </row>
    <row r="1031" spans="1:2" x14ac:dyDescent="0.2">
      <c r="A1031" s="11"/>
      <c r="B1031" s="10"/>
    </row>
    <row r="1032" spans="1:2" x14ac:dyDescent="0.2">
      <c r="A1032" s="11"/>
      <c r="B1032" s="10"/>
    </row>
    <row r="1033" spans="1:2" x14ac:dyDescent="0.2">
      <c r="A1033" s="11"/>
      <c r="B1033" s="10"/>
    </row>
    <row r="1034" spans="1:2" x14ac:dyDescent="0.2">
      <c r="A1034" s="11"/>
      <c r="B1034" s="10"/>
    </row>
    <row r="1035" spans="1:2" x14ac:dyDescent="0.2">
      <c r="A1035" s="11"/>
      <c r="B1035" s="10"/>
    </row>
    <row r="1036" spans="1:2" x14ac:dyDescent="0.2">
      <c r="A1036" s="11"/>
      <c r="B1036" s="10"/>
    </row>
    <row r="1037" spans="1:2" x14ac:dyDescent="0.2">
      <c r="A1037" s="11"/>
      <c r="B1037" s="10"/>
    </row>
    <row r="1038" spans="1:2" x14ac:dyDescent="0.2">
      <c r="A1038" s="11"/>
      <c r="B1038" s="10"/>
    </row>
    <row r="1039" spans="1:2" x14ac:dyDescent="0.2">
      <c r="A1039" s="11"/>
      <c r="B1039" s="10"/>
    </row>
    <row r="1040" spans="1:2" x14ac:dyDescent="0.2">
      <c r="A1040" s="11"/>
      <c r="B1040" s="10"/>
    </row>
    <row r="1041" spans="1:2" x14ac:dyDescent="0.2">
      <c r="A1041" s="11"/>
      <c r="B1041" s="10"/>
    </row>
    <row r="1042" spans="1:2" x14ac:dyDescent="0.2">
      <c r="A1042" s="11"/>
      <c r="B1042" s="10"/>
    </row>
    <row r="1043" spans="1:2" x14ac:dyDescent="0.2">
      <c r="A1043" s="11"/>
      <c r="B1043" s="10"/>
    </row>
    <row r="1044" spans="1:2" x14ac:dyDescent="0.2">
      <c r="A1044" s="11"/>
      <c r="B1044" s="10"/>
    </row>
    <row r="1045" spans="1:2" x14ac:dyDescent="0.2">
      <c r="A1045" s="11"/>
      <c r="B1045" s="10"/>
    </row>
    <row r="1046" spans="1:2" x14ac:dyDescent="0.2">
      <c r="A1046" s="11"/>
      <c r="B1046" s="10"/>
    </row>
    <row r="1047" spans="1:2" x14ac:dyDescent="0.2">
      <c r="A1047" s="11"/>
      <c r="B1047" s="10"/>
    </row>
    <row r="1048" spans="1:2" x14ac:dyDescent="0.2">
      <c r="A1048" s="11"/>
      <c r="B1048" s="10"/>
    </row>
    <row r="1049" spans="1:2" x14ac:dyDescent="0.2">
      <c r="A1049" s="11"/>
      <c r="B1049" s="10"/>
    </row>
    <row r="1050" spans="1:2" x14ac:dyDescent="0.2">
      <c r="A1050" s="11"/>
      <c r="B1050" s="10"/>
    </row>
    <row r="1051" spans="1:2" x14ac:dyDescent="0.2">
      <c r="A1051" s="11"/>
      <c r="B1051" s="10"/>
    </row>
    <row r="1052" spans="1:2" x14ac:dyDescent="0.2">
      <c r="A1052" s="11"/>
      <c r="B1052" s="10"/>
    </row>
    <row r="1053" spans="1:2" x14ac:dyDescent="0.2">
      <c r="A1053" s="11"/>
      <c r="B1053" s="10"/>
    </row>
    <row r="1054" spans="1:2" x14ac:dyDescent="0.2">
      <c r="A1054" s="11"/>
      <c r="B1054" s="10"/>
    </row>
    <row r="1055" spans="1:2" x14ac:dyDescent="0.2">
      <c r="A1055" s="11"/>
      <c r="B1055" s="10"/>
    </row>
    <row r="1056" spans="1:2" x14ac:dyDescent="0.2">
      <c r="A1056" s="11"/>
      <c r="B1056" s="10"/>
    </row>
    <row r="1057" spans="1:2" x14ac:dyDescent="0.2">
      <c r="A1057" s="11"/>
      <c r="B1057" s="10"/>
    </row>
    <row r="1058" spans="1:2" x14ac:dyDescent="0.2">
      <c r="A1058" s="11"/>
      <c r="B1058" s="10"/>
    </row>
    <row r="1059" spans="1:2" x14ac:dyDescent="0.2">
      <c r="A1059" s="11"/>
      <c r="B1059" s="10"/>
    </row>
    <row r="1060" spans="1:2" x14ac:dyDescent="0.2">
      <c r="A1060" s="11"/>
      <c r="B1060" s="10"/>
    </row>
    <row r="1061" spans="1:2" x14ac:dyDescent="0.2">
      <c r="A1061" s="11"/>
      <c r="B1061" s="10"/>
    </row>
    <row r="1062" spans="1:2" x14ac:dyDescent="0.2">
      <c r="A1062" s="11"/>
      <c r="B1062" s="10"/>
    </row>
    <row r="1063" spans="1:2" x14ac:dyDescent="0.2">
      <c r="A1063" s="11"/>
      <c r="B1063" s="10"/>
    </row>
    <row r="1064" spans="1:2" x14ac:dyDescent="0.2">
      <c r="A1064" s="11"/>
      <c r="B1064" s="10"/>
    </row>
    <row r="1065" spans="1:2" x14ac:dyDescent="0.2">
      <c r="A1065" s="11"/>
      <c r="B1065" s="10"/>
    </row>
    <row r="1066" spans="1:2" x14ac:dyDescent="0.2">
      <c r="A1066" s="11"/>
      <c r="B1066" s="10"/>
    </row>
    <row r="1067" spans="1:2" x14ac:dyDescent="0.2">
      <c r="A1067" s="11"/>
      <c r="B1067" s="10"/>
    </row>
    <row r="1068" spans="1:2" x14ac:dyDescent="0.2">
      <c r="A1068" s="11"/>
      <c r="B1068" s="10"/>
    </row>
    <row r="1069" spans="1:2" x14ac:dyDescent="0.2">
      <c r="A1069" s="11"/>
      <c r="B1069" s="10"/>
    </row>
    <row r="1070" spans="1:2" x14ac:dyDescent="0.2">
      <c r="A1070" s="11"/>
      <c r="B1070" s="10"/>
    </row>
    <row r="1071" spans="1:2" x14ac:dyDescent="0.2">
      <c r="A1071" s="11"/>
      <c r="B1071" s="10"/>
    </row>
    <row r="1072" spans="1:2" x14ac:dyDescent="0.2">
      <c r="A1072" s="11"/>
      <c r="B1072" s="10"/>
    </row>
    <row r="1073" spans="1:2" x14ac:dyDescent="0.2">
      <c r="A1073" s="11"/>
      <c r="B1073" s="10"/>
    </row>
    <row r="1074" spans="1:2" x14ac:dyDescent="0.2">
      <c r="A1074" s="11"/>
      <c r="B1074" s="10"/>
    </row>
    <row r="1075" spans="1:2" x14ac:dyDescent="0.2">
      <c r="A1075" s="11"/>
      <c r="B1075" s="10"/>
    </row>
    <row r="1076" spans="1:2" x14ac:dyDescent="0.2">
      <c r="A1076" s="11"/>
      <c r="B1076" s="10"/>
    </row>
    <row r="1077" spans="1:2" x14ac:dyDescent="0.2">
      <c r="A1077" s="11"/>
      <c r="B1077" s="10"/>
    </row>
    <row r="1078" spans="1:2" x14ac:dyDescent="0.2">
      <c r="A1078" s="11"/>
      <c r="B1078" s="10"/>
    </row>
    <row r="1079" spans="1:2" x14ac:dyDescent="0.2">
      <c r="A1079" s="11"/>
      <c r="B1079" s="10"/>
    </row>
    <row r="1080" spans="1:2" x14ac:dyDescent="0.2">
      <c r="A1080" s="11"/>
      <c r="B1080" s="10"/>
    </row>
    <row r="1081" spans="1:2" x14ac:dyDescent="0.2">
      <c r="A1081" s="11"/>
      <c r="B1081" s="10"/>
    </row>
    <row r="1082" spans="1:2" x14ac:dyDescent="0.2">
      <c r="A1082" s="11"/>
      <c r="B1082" s="10"/>
    </row>
    <row r="1083" spans="1:2" x14ac:dyDescent="0.2">
      <c r="A1083" s="11"/>
      <c r="B1083" s="10"/>
    </row>
    <row r="1084" spans="1:2" x14ac:dyDescent="0.2">
      <c r="A1084" s="11"/>
      <c r="B1084" s="10"/>
    </row>
    <row r="1085" spans="1:2" x14ac:dyDescent="0.2">
      <c r="A1085" s="11"/>
      <c r="B1085" s="10"/>
    </row>
    <row r="1086" spans="1:2" x14ac:dyDescent="0.2">
      <c r="A1086" s="11"/>
      <c r="B1086" s="10"/>
    </row>
    <row r="1087" spans="1:2" x14ac:dyDescent="0.2">
      <c r="A1087" s="11"/>
      <c r="B1087" s="10"/>
    </row>
    <row r="1088" spans="1:2" x14ac:dyDescent="0.2">
      <c r="A1088" s="11"/>
      <c r="B1088" s="10"/>
    </row>
    <row r="1089" spans="1:2" x14ac:dyDescent="0.2">
      <c r="A1089" s="11"/>
      <c r="B1089" s="10"/>
    </row>
    <row r="1090" spans="1:2" x14ac:dyDescent="0.2">
      <c r="A1090" s="11"/>
      <c r="B1090" s="10"/>
    </row>
    <row r="1091" spans="1:2" x14ac:dyDescent="0.2">
      <c r="A1091" s="11"/>
      <c r="B1091" s="10"/>
    </row>
    <row r="1092" spans="1:2" x14ac:dyDescent="0.2">
      <c r="A1092" s="11"/>
      <c r="B1092" s="10"/>
    </row>
    <row r="1093" spans="1:2" x14ac:dyDescent="0.2">
      <c r="A1093" s="11"/>
      <c r="B1093" s="10"/>
    </row>
    <row r="1094" spans="1:2" x14ac:dyDescent="0.2">
      <c r="A1094" s="11"/>
      <c r="B1094" s="10"/>
    </row>
    <row r="1095" spans="1:2" x14ac:dyDescent="0.2">
      <c r="A1095" s="11"/>
      <c r="B1095" s="10"/>
    </row>
    <row r="1096" spans="1:2" x14ac:dyDescent="0.2">
      <c r="A1096" s="11"/>
      <c r="B1096" s="10"/>
    </row>
    <row r="1097" spans="1:2" x14ac:dyDescent="0.2">
      <c r="A1097" s="11"/>
      <c r="B1097" s="10"/>
    </row>
    <row r="1098" spans="1:2" x14ac:dyDescent="0.2">
      <c r="A1098" s="11"/>
      <c r="B1098" s="10"/>
    </row>
    <row r="1099" spans="1:2" x14ac:dyDescent="0.2">
      <c r="A1099" s="11"/>
      <c r="B1099" s="10"/>
    </row>
    <row r="1100" spans="1:2" x14ac:dyDescent="0.2">
      <c r="A1100" s="11"/>
      <c r="B1100" s="10"/>
    </row>
    <row r="1101" spans="1:2" x14ac:dyDescent="0.2">
      <c r="A1101" s="11"/>
      <c r="B1101" s="10"/>
    </row>
    <row r="1102" spans="1:2" x14ac:dyDescent="0.2">
      <c r="A1102" s="11"/>
      <c r="B1102" s="10"/>
    </row>
    <row r="1103" spans="1:2" x14ac:dyDescent="0.2">
      <c r="A1103" s="11"/>
      <c r="B1103" s="10"/>
    </row>
    <row r="1104" spans="1:2" x14ac:dyDescent="0.2">
      <c r="A1104" s="11"/>
      <c r="B1104" s="10"/>
    </row>
    <row r="1105" spans="1:2" x14ac:dyDescent="0.2">
      <c r="A1105" s="11"/>
      <c r="B1105" s="10"/>
    </row>
    <row r="1106" spans="1:2" x14ac:dyDescent="0.2">
      <c r="A1106" s="11"/>
      <c r="B1106" s="10"/>
    </row>
    <row r="1107" spans="1:2" x14ac:dyDescent="0.2">
      <c r="A1107" s="11"/>
      <c r="B1107" s="10"/>
    </row>
    <row r="1108" spans="1:2" x14ac:dyDescent="0.2">
      <c r="A1108" s="11"/>
      <c r="B1108" s="10"/>
    </row>
    <row r="1109" spans="1:2" x14ac:dyDescent="0.2">
      <c r="A1109" s="11"/>
      <c r="B1109" s="10"/>
    </row>
    <row r="1110" spans="1:2" x14ac:dyDescent="0.2">
      <c r="A1110" s="11"/>
      <c r="B1110" s="10"/>
    </row>
    <row r="1111" spans="1:2" x14ac:dyDescent="0.2">
      <c r="A1111" s="11"/>
      <c r="B1111" s="10"/>
    </row>
    <row r="1112" spans="1:2" x14ac:dyDescent="0.2">
      <c r="A1112" s="11"/>
      <c r="B1112" s="10"/>
    </row>
    <row r="1113" spans="1:2" x14ac:dyDescent="0.2">
      <c r="A1113" s="11"/>
      <c r="B1113" s="10"/>
    </row>
    <row r="1114" spans="1:2" x14ac:dyDescent="0.2">
      <c r="A1114" s="11"/>
      <c r="B1114" s="10"/>
    </row>
    <row r="1115" spans="1:2" x14ac:dyDescent="0.2">
      <c r="A1115" s="11"/>
      <c r="B1115" s="10"/>
    </row>
    <row r="1116" spans="1:2" x14ac:dyDescent="0.2">
      <c r="A1116" s="11"/>
      <c r="B1116" s="10"/>
    </row>
    <row r="1117" spans="1:2" x14ac:dyDescent="0.2">
      <c r="A1117" s="11"/>
      <c r="B1117" s="10"/>
    </row>
    <row r="1118" spans="1:2" x14ac:dyDescent="0.2">
      <c r="A1118" s="11"/>
      <c r="B1118" s="10"/>
    </row>
    <row r="1119" spans="1:2" x14ac:dyDescent="0.2">
      <c r="A1119" s="11"/>
      <c r="B1119" s="10"/>
    </row>
    <row r="1120" spans="1:2" x14ac:dyDescent="0.2">
      <c r="A1120" s="11"/>
      <c r="B1120" s="10"/>
    </row>
    <row r="1121" spans="1:2" x14ac:dyDescent="0.2">
      <c r="A1121" s="11"/>
      <c r="B1121" s="10"/>
    </row>
    <row r="1122" spans="1:2" x14ac:dyDescent="0.2">
      <c r="A1122" s="11"/>
      <c r="B1122" s="10"/>
    </row>
    <row r="1123" spans="1:2" x14ac:dyDescent="0.2">
      <c r="A1123" s="11"/>
      <c r="B1123" s="10"/>
    </row>
    <row r="1124" spans="1:2" x14ac:dyDescent="0.2">
      <c r="A1124" s="11"/>
      <c r="B1124" s="10"/>
    </row>
    <row r="1125" spans="1:2" x14ac:dyDescent="0.2">
      <c r="A1125" s="11"/>
      <c r="B1125" s="10"/>
    </row>
    <row r="1126" spans="1:2" x14ac:dyDescent="0.2">
      <c r="A1126" s="11"/>
      <c r="B1126" s="10"/>
    </row>
    <row r="1127" spans="1:2" x14ac:dyDescent="0.2">
      <c r="A1127" s="11"/>
      <c r="B1127" s="10"/>
    </row>
    <row r="1128" spans="1:2" x14ac:dyDescent="0.2">
      <c r="A1128" s="11"/>
      <c r="B1128" s="10"/>
    </row>
    <row r="1129" spans="1:2" x14ac:dyDescent="0.2">
      <c r="A1129" s="11"/>
      <c r="B1129" s="10"/>
    </row>
    <row r="1130" spans="1:2" x14ac:dyDescent="0.2">
      <c r="A1130" s="11"/>
      <c r="B1130" s="10"/>
    </row>
    <row r="1131" spans="1:2" x14ac:dyDescent="0.2">
      <c r="A1131" s="11"/>
      <c r="B1131" s="10"/>
    </row>
    <row r="1132" spans="1:2" x14ac:dyDescent="0.2">
      <c r="A1132" s="11"/>
      <c r="B1132" s="10"/>
    </row>
    <row r="1133" spans="1:2" x14ac:dyDescent="0.2">
      <c r="A1133" s="11"/>
      <c r="B1133" s="10"/>
    </row>
    <row r="1134" spans="1:2" x14ac:dyDescent="0.2">
      <c r="A1134" s="11"/>
      <c r="B1134" s="10"/>
    </row>
    <row r="1135" spans="1:2" x14ac:dyDescent="0.2">
      <c r="A1135" s="11"/>
      <c r="B1135" s="10"/>
    </row>
    <row r="1136" spans="1:2" x14ac:dyDescent="0.2">
      <c r="A1136" s="11"/>
      <c r="B1136" s="10"/>
    </row>
    <row r="1137" spans="1:2" x14ac:dyDescent="0.2">
      <c r="A1137" s="11"/>
      <c r="B1137" s="10"/>
    </row>
    <row r="1138" spans="1:2" x14ac:dyDescent="0.2">
      <c r="A1138" s="11"/>
      <c r="B1138" s="10"/>
    </row>
    <row r="1139" spans="1:2" x14ac:dyDescent="0.2">
      <c r="A1139" s="11"/>
      <c r="B1139" s="10"/>
    </row>
    <row r="1140" spans="1:2" x14ac:dyDescent="0.2">
      <c r="A1140" s="11"/>
      <c r="B1140" s="10"/>
    </row>
    <row r="1141" spans="1:2" x14ac:dyDescent="0.2">
      <c r="A1141" s="11"/>
      <c r="B1141" s="10"/>
    </row>
    <row r="1142" spans="1:2" x14ac:dyDescent="0.2">
      <c r="A1142" s="11"/>
      <c r="B1142" s="10"/>
    </row>
    <row r="1143" spans="1:2" x14ac:dyDescent="0.2">
      <c r="A1143" s="11"/>
      <c r="B1143" s="10"/>
    </row>
    <row r="1144" spans="1:2" x14ac:dyDescent="0.2">
      <c r="A1144" s="11"/>
      <c r="B1144" s="10"/>
    </row>
    <row r="1145" spans="1:2" x14ac:dyDescent="0.2">
      <c r="A1145" s="11"/>
      <c r="B1145" s="10"/>
    </row>
    <row r="1146" spans="1:2" x14ac:dyDescent="0.2">
      <c r="A1146" s="11"/>
      <c r="B1146" s="10"/>
    </row>
    <row r="1147" spans="1:2" x14ac:dyDescent="0.2">
      <c r="A1147" s="11"/>
      <c r="B1147" s="10"/>
    </row>
    <row r="1148" spans="1:2" x14ac:dyDescent="0.2">
      <c r="A1148" s="11"/>
      <c r="B1148" s="10"/>
    </row>
    <row r="1149" spans="1:2" x14ac:dyDescent="0.2">
      <c r="A1149" s="11"/>
      <c r="B1149" s="10"/>
    </row>
    <row r="1150" spans="1:2" x14ac:dyDescent="0.2">
      <c r="A1150" s="11"/>
      <c r="B1150" s="10"/>
    </row>
    <row r="1151" spans="1:2" x14ac:dyDescent="0.2">
      <c r="A1151" s="11"/>
      <c r="B1151" s="10"/>
    </row>
    <row r="1152" spans="1:2" x14ac:dyDescent="0.2">
      <c r="A1152" s="11"/>
      <c r="B1152" s="10"/>
    </row>
    <row r="1153" spans="1:2" x14ac:dyDescent="0.2">
      <c r="A1153" s="11"/>
      <c r="B1153" s="10"/>
    </row>
    <row r="1154" spans="1:2" x14ac:dyDescent="0.2">
      <c r="A1154" s="11"/>
      <c r="B1154" s="10"/>
    </row>
    <row r="1155" spans="1:2" x14ac:dyDescent="0.2">
      <c r="A1155" s="11"/>
      <c r="B1155" s="10"/>
    </row>
    <row r="1156" spans="1:2" x14ac:dyDescent="0.2">
      <c r="A1156" s="11"/>
      <c r="B1156" s="10"/>
    </row>
    <row r="1157" spans="1:2" x14ac:dyDescent="0.2">
      <c r="A1157" s="11"/>
      <c r="B1157" s="10"/>
    </row>
    <row r="1158" spans="1:2" x14ac:dyDescent="0.2">
      <c r="A1158" s="11"/>
      <c r="B1158" s="10"/>
    </row>
    <row r="1159" spans="1:2" x14ac:dyDescent="0.2">
      <c r="A1159" s="11"/>
      <c r="B1159" s="10"/>
    </row>
    <row r="1160" spans="1:2" x14ac:dyDescent="0.2">
      <c r="A1160" s="11"/>
      <c r="B1160" s="10"/>
    </row>
    <row r="1161" spans="1:2" x14ac:dyDescent="0.2">
      <c r="A1161" s="11"/>
      <c r="B1161" s="10"/>
    </row>
    <row r="1162" spans="1:2" x14ac:dyDescent="0.2">
      <c r="A1162" s="11"/>
      <c r="B1162" s="10"/>
    </row>
    <row r="1163" spans="1:2" x14ac:dyDescent="0.2">
      <c r="A1163" s="11"/>
      <c r="B1163" s="10"/>
    </row>
    <row r="1164" spans="1:2" x14ac:dyDescent="0.2">
      <c r="A1164" s="11"/>
      <c r="B1164" s="10"/>
    </row>
    <row r="1165" spans="1:2" x14ac:dyDescent="0.2">
      <c r="A1165" s="11"/>
      <c r="B1165" s="10"/>
    </row>
    <row r="1166" spans="1:2" x14ac:dyDescent="0.2">
      <c r="A1166" s="11"/>
      <c r="B1166" s="10"/>
    </row>
    <row r="1167" spans="1:2" x14ac:dyDescent="0.2">
      <c r="A1167" s="11"/>
      <c r="B1167" s="10"/>
    </row>
    <row r="1168" spans="1:2" x14ac:dyDescent="0.2">
      <c r="A1168" s="11"/>
      <c r="B1168" s="10"/>
    </row>
    <row r="1169" spans="1:2" x14ac:dyDescent="0.2">
      <c r="A1169" s="11"/>
      <c r="B1169" s="10"/>
    </row>
    <row r="1170" spans="1:2" x14ac:dyDescent="0.2">
      <c r="A1170" s="11"/>
      <c r="B1170" s="10"/>
    </row>
    <row r="1171" spans="1:2" x14ac:dyDescent="0.2">
      <c r="A1171" s="11"/>
      <c r="B1171" s="10"/>
    </row>
    <row r="1172" spans="1:2" x14ac:dyDescent="0.2">
      <c r="A1172" s="11"/>
      <c r="B1172" s="10"/>
    </row>
    <row r="1173" spans="1:2" x14ac:dyDescent="0.2">
      <c r="A1173" s="11"/>
      <c r="B1173" s="10"/>
    </row>
    <row r="1174" spans="1:2" x14ac:dyDescent="0.2">
      <c r="A1174" s="11"/>
      <c r="B1174" s="10"/>
    </row>
    <row r="1175" spans="1:2" x14ac:dyDescent="0.2">
      <c r="A1175" s="11"/>
      <c r="B1175" s="10"/>
    </row>
    <row r="1176" spans="1:2" x14ac:dyDescent="0.2">
      <c r="A1176" s="11"/>
      <c r="B1176" s="10"/>
    </row>
    <row r="1177" spans="1:2" x14ac:dyDescent="0.2">
      <c r="A1177" s="11"/>
      <c r="B1177" s="10"/>
    </row>
    <row r="1178" spans="1:2" x14ac:dyDescent="0.2">
      <c r="A1178" s="11"/>
      <c r="B1178" s="10"/>
    </row>
    <row r="1179" spans="1:2" x14ac:dyDescent="0.2">
      <c r="A1179" s="11"/>
      <c r="B1179" s="10"/>
    </row>
    <row r="1180" spans="1:2" x14ac:dyDescent="0.2">
      <c r="A1180" s="11"/>
      <c r="B1180" s="10"/>
    </row>
    <row r="1181" spans="1:2" x14ac:dyDescent="0.2">
      <c r="A1181" s="11"/>
      <c r="B1181" s="10"/>
    </row>
    <row r="1182" spans="1:2" x14ac:dyDescent="0.2">
      <c r="A1182" s="11"/>
      <c r="B1182" s="10"/>
    </row>
    <row r="1183" spans="1:2" x14ac:dyDescent="0.2">
      <c r="A1183" s="11"/>
      <c r="B1183" s="10"/>
    </row>
    <row r="1184" spans="1:2" x14ac:dyDescent="0.2">
      <c r="A1184" s="11"/>
      <c r="B1184" s="10"/>
    </row>
    <row r="1185" spans="1:2" x14ac:dyDescent="0.2">
      <c r="A1185" s="11"/>
      <c r="B1185" s="10"/>
    </row>
    <row r="1186" spans="1:2" x14ac:dyDescent="0.2">
      <c r="A1186" s="11"/>
      <c r="B1186" s="10"/>
    </row>
    <row r="1187" spans="1:2" x14ac:dyDescent="0.2">
      <c r="A1187" s="11"/>
      <c r="B1187" s="10"/>
    </row>
    <row r="1188" spans="1:2" x14ac:dyDescent="0.2">
      <c r="A1188" s="11"/>
      <c r="B1188" s="10"/>
    </row>
    <row r="1189" spans="1:2" x14ac:dyDescent="0.2">
      <c r="A1189" s="11"/>
      <c r="B1189" s="10"/>
    </row>
    <row r="1190" spans="1:2" x14ac:dyDescent="0.2">
      <c r="A1190" s="11"/>
      <c r="B1190" s="10"/>
    </row>
    <row r="1191" spans="1:2" x14ac:dyDescent="0.2">
      <c r="A1191" s="11"/>
      <c r="B1191" s="10"/>
    </row>
    <row r="1192" spans="1:2" x14ac:dyDescent="0.2">
      <c r="A1192" s="11"/>
      <c r="B1192" s="10"/>
    </row>
    <row r="1193" spans="1:2" x14ac:dyDescent="0.2">
      <c r="A1193" s="11"/>
      <c r="B1193" s="10"/>
    </row>
    <row r="1194" spans="1:2" x14ac:dyDescent="0.2">
      <c r="A1194" s="11"/>
      <c r="B1194" s="10"/>
    </row>
    <row r="1195" spans="1:2" x14ac:dyDescent="0.2">
      <c r="A1195" s="11"/>
      <c r="B1195" s="10"/>
    </row>
    <row r="1196" spans="1:2" x14ac:dyDescent="0.2">
      <c r="A1196" s="11"/>
      <c r="B1196" s="10"/>
    </row>
    <row r="1197" spans="1:2" x14ac:dyDescent="0.2">
      <c r="A1197" s="11"/>
      <c r="B1197" s="10"/>
    </row>
    <row r="1198" spans="1:2" x14ac:dyDescent="0.2">
      <c r="A1198" s="11"/>
      <c r="B1198" s="10"/>
    </row>
    <row r="1199" spans="1:2" x14ac:dyDescent="0.2">
      <c r="A1199" s="11"/>
      <c r="B1199" s="10"/>
    </row>
    <row r="1200" spans="1:2" x14ac:dyDescent="0.2">
      <c r="A1200" s="11"/>
      <c r="B1200" s="10"/>
    </row>
    <row r="1201" spans="1:2" x14ac:dyDescent="0.2">
      <c r="A1201" s="11"/>
      <c r="B1201" s="10"/>
    </row>
    <row r="1202" spans="1:2" x14ac:dyDescent="0.2">
      <c r="A1202" s="11"/>
      <c r="B1202" s="10"/>
    </row>
    <row r="1203" spans="1:2" x14ac:dyDescent="0.2">
      <c r="A1203" s="11"/>
      <c r="B1203" s="10"/>
    </row>
    <row r="1204" spans="1:2" x14ac:dyDescent="0.2">
      <c r="A1204" s="11"/>
      <c r="B1204" s="10"/>
    </row>
    <row r="1205" spans="1:2" x14ac:dyDescent="0.2">
      <c r="A1205" s="11"/>
      <c r="B1205" s="10"/>
    </row>
    <row r="1206" spans="1:2" x14ac:dyDescent="0.2">
      <c r="A1206" s="11"/>
      <c r="B1206" s="10"/>
    </row>
    <row r="1207" spans="1:2" x14ac:dyDescent="0.2">
      <c r="A1207" s="11"/>
      <c r="B1207" s="10"/>
    </row>
    <row r="1208" spans="1:2" x14ac:dyDescent="0.2">
      <c r="A1208" s="11"/>
      <c r="B1208" s="10"/>
    </row>
    <row r="1209" spans="1:2" x14ac:dyDescent="0.2">
      <c r="A1209" s="11"/>
      <c r="B1209" s="10"/>
    </row>
    <row r="1210" spans="1:2" x14ac:dyDescent="0.2">
      <c r="A1210" s="11"/>
      <c r="B1210" s="10"/>
    </row>
    <row r="1211" spans="1:2" x14ac:dyDescent="0.2">
      <c r="A1211" s="11"/>
      <c r="B1211" s="10"/>
    </row>
    <row r="1212" spans="1:2" x14ac:dyDescent="0.2">
      <c r="A1212" s="11"/>
      <c r="B1212" s="10"/>
    </row>
    <row r="1213" spans="1:2" x14ac:dyDescent="0.2">
      <c r="A1213" s="11"/>
      <c r="B1213" s="10"/>
    </row>
    <row r="1214" spans="1:2" x14ac:dyDescent="0.2">
      <c r="A1214" s="11"/>
      <c r="B1214" s="10"/>
    </row>
    <row r="1215" spans="1:2" x14ac:dyDescent="0.2">
      <c r="A1215" s="11"/>
      <c r="B1215" s="10"/>
    </row>
    <row r="1216" spans="1:2" x14ac:dyDescent="0.2">
      <c r="A1216" s="11"/>
      <c r="B1216" s="10"/>
    </row>
    <row r="1217" spans="1:2" x14ac:dyDescent="0.2">
      <c r="A1217" s="11"/>
      <c r="B1217" s="10"/>
    </row>
    <row r="1218" spans="1:2" x14ac:dyDescent="0.2">
      <c r="A1218" s="11"/>
      <c r="B1218" s="10"/>
    </row>
    <row r="1219" spans="1:2" x14ac:dyDescent="0.2">
      <c r="A1219" s="11"/>
      <c r="B1219" s="10"/>
    </row>
    <row r="1220" spans="1:2" x14ac:dyDescent="0.2">
      <c r="A1220" s="11"/>
      <c r="B1220" s="10"/>
    </row>
    <row r="1221" spans="1:2" x14ac:dyDescent="0.2">
      <c r="A1221" s="11"/>
      <c r="B1221" s="10"/>
    </row>
    <row r="1222" spans="1:2" x14ac:dyDescent="0.2">
      <c r="A1222" s="11"/>
      <c r="B1222" s="10"/>
    </row>
    <row r="1223" spans="1:2" x14ac:dyDescent="0.2">
      <c r="A1223" s="11"/>
      <c r="B1223" s="10"/>
    </row>
    <row r="1224" spans="1:2" x14ac:dyDescent="0.2">
      <c r="A1224" s="11"/>
      <c r="B1224" s="10"/>
    </row>
    <row r="1225" spans="1:2" x14ac:dyDescent="0.2">
      <c r="A1225" s="11"/>
      <c r="B1225" s="10"/>
    </row>
    <row r="1226" spans="1:2" x14ac:dyDescent="0.2">
      <c r="A1226" s="11"/>
      <c r="B1226" s="10"/>
    </row>
    <row r="1227" spans="1:2" x14ac:dyDescent="0.2">
      <c r="A1227" s="11"/>
      <c r="B1227" s="10"/>
    </row>
    <row r="1228" spans="1:2" x14ac:dyDescent="0.2">
      <c r="A1228" s="11"/>
      <c r="B1228" s="10"/>
    </row>
    <row r="1229" spans="1:2" x14ac:dyDescent="0.2">
      <c r="A1229" s="11"/>
      <c r="B1229" s="10"/>
    </row>
    <row r="1230" spans="1:2" x14ac:dyDescent="0.2">
      <c r="A1230" s="11"/>
      <c r="B1230" s="10"/>
    </row>
    <row r="1231" spans="1:2" x14ac:dyDescent="0.2">
      <c r="A1231" s="11"/>
      <c r="B1231" s="10"/>
    </row>
    <row r="1232" spans="1:2" x14ac:dyDescent="0.2">
      <c r="A1232" s="11"/>
      <c r="B1232" s="10"/>
    </row>
    <row r="1233" spans="1:2" x14ac:dyDescent="0.2">
      <c r="A1233" s="11"/>
      <c r="B1233" s="10"/>
    </row>
    <row r="1234" spans="1:2" x14ac:dyDescent="0.2">
      <c r="A1234" s="11"/>
      <c r="B1234" s="10"/>
    </row>
    <row r="1235" spans="1:2" x14ac:dyDescent="0.2">
      <c r="A1235" s="11"/>
      <c r="B1235" s="10"/>
    </row>
    <row r="1236" spans="1:2" x14ac:dyDescent="0.2">
      <c r="A1236" s="11"/>
      <c r="B1236" s="10"/>
    </row>
    <row r="1237" spans="1:2" x14ac:dyDescent="0.2">
      <c r="A1237" s="11"/>
      <c r="B1237" s="10"/>
    </row>
    <row r="1238" spans="1:2" x14ac:dyDescent="0.2">
      <c r="A1238" s="11"/>
      <c r="B1238" s="10"/>
    </row>
    <row r="1239" spans="1:2" x14ac:dyDescent="0.2">
      <c r="A1239" s="11"/>
      <c r="B1239" s="10"/>
    </row>
    <row r="1240" spans="1:2" x14ac:dyDescent="0.2">
      <c r="A1240" s="11"/>
      <c r="B1240" s="10"/>
    </row>
    <row r="1241" spans="1:2" x14ac:dyDescent="0.2">
      <c r="A1241" s="11"/>
      <c r="B1241" s="10"/>
    </row>
    <row r="1242" spans="1:2" x14ac:dyDescent="0.2">
      <c r="A1242" s="11"/>
      <c r="B1242" s="10"/>
    </row>
    <row r="1243" spans="1:2" x14ac:dyDescent="0.2">
      <c r="A1243" s="11"/>
      <c r="B1243" s="10"/>
    </row>
    <row r="1244" spans="1:2" x14ac:dyDescent="0.2">
      <c r="A1244" s="11"/>
      <c r="B1244" s="10"/>
    </row>
    <row r="1245" spans="1:2" x14ac:dyDescent="0.2">
      <c r="A1245" s="11"/>
      <c r="B1245" s="10"/>
    </row>
    <row r="1246" spans="1:2" x14ac:dyDescent="0.2">
      <c r="A1246" s="11"/>
      <c r="B1246" s="10"/>
    </row>
    <row r="1247" spans="1:2" x14ac:dyDescent="0.2">
      <c r="A1247" s="11"/>
      <c r="B1247" s="10"/>
    </row>
    <row r="1248" spans="1:2" x14ac:dyDescent="0.2">
      <c r="A1248" s="11"/>
      <c r="B1248" s="10"/>
    </row>
    <row r="1249" spans="1:2" x14ac:dyDescent="0.2">
      <c r="A1249" s="11"/>
      <c r="B1249" s="10"/>
    </row>
    <row r="1250" spans="1:2" x14ac:dyDescent="0.2">
      <c r="A1250" s="11"/>
      <c r="B1250" s="10"/>
    </row>
    <row r="1251" spans="1:2" x14ac:dyDescent="0.2">
      <c r="A1251" s="11"/>
      <c r="B1251" s="10"/>
    </row>
    <row r="1252" spans="1:2" x14ac:dyDescent="0.2">
      <c r="A1252" s="11"/>
      <c r="B1252" s="10"/>
    </row>
    <row r="1253" spans="1:2" x14ac:dyDescent="0.2">
      <c r="A1253" s="11"/>
      <c r="B1253" s="10"/>
    </row>
    <row r="1254" spans="1:2" x14ac:dyDescent="0.2">
      <c r="A1254" s="11"/>
      <c r="B1254" s="10"/>
    </row>
    <row r="1255" spans="1:2" x14ac:dyDescent="0.2">
      <c r="A1255" s="11"/>
      <c r="B1255" s="10"/>
    </row>
    <row r="1256" spans="1:2" x14ac:dyDescent="0.2">
      <c r="A1256" s="11"/>
      <c r="B1256" s="10"/>
    </row>
    <row r="1257" spans="1:2" x14ac:dyDescent="0.2">
      <c r="A1257" s="11"/>
      <c r="B1257" s="10"/>
    </row>
    <row r="1258" spans="1:2" x14ac:dyDescent="0.2">
      <c r="A1258" s="11"/>
      <c r="B1258" s="10"/>
    </row>
    <row r="1259" spans="1:2" x14ac:dyDescent="0.2">
      <c r="A1259" s="11"/>
      <c r="B1259" s="10"/>
    </row>
    <row r="1260" spans="1:2" x14ac:dyDescent="0.2">
      <c r="A1260" s="11"/>
      <c r="B1260" s="10"/>
    </row>
    <row r="1261" spans="1:2" x14ac:dyDescent="0.2">
      <c r="A1261" s="11"/>
      <c r="B1261" s="10"/>
    </row>
    <row r="1262" spans="1:2" x14ac:dyDescent="0.2">
      <c r="A1262" s="11"/>
      <c r="B1262" s="10"/>
    </row>
    <row r="1263" spans="1:2" x14ac:dyDescent="0.2">
      <c r="A1263" s="11"/>
      <c r="B1263" s="10"/>
    </row>
    <row r="1264" spans="1:2" x14ac:dyDescent="0.2">
      <c r="A1264" s="11"/>
      <c r="B1264" s="10"/>
    </row>
    <row r="1265" spans="1:2" x14ac:dyDescent="0.2">
      <c r="A1265" s="11"/>
      <c r="B1265" s="10"/>
    </row>
    <row r="1266" spans="1:2" x14ac:dyDescent="0.2">
      <c r="A1266" s="11"/>
      <c r="B1266" s="10"/>
    </row>
    <row r="1267" spans="1:2" x14ac:dyDescent="0.2">
      <c r="A1267" s="11"/>
      <c r="B1267" s="10"/>
    </row>
    <row r="1268" spans="1:2" x14ac:dyDescent="0.2">
      <c r="A1268" s="11"/>
      <c r="B1268" s="10"/>
    </row>
    <row r="1269" spans="1:2" x14ac:dyDescent="0.2">
      <c r="A1269" s="11"/>
      <c r="B1269" s="10"/>
    </row>
    <row r="1270" spans="1:2" x14ac:dyDescent="0.2">
      <c r="A1270" s="11"/>
      <c r="B1270" s="10"/>
    </row>
    <row r="1271" spans="1:2" x14ac:dyDescent="0.2">
      <c r="A1271" s="11"/>
      <c r="B1271" s="10"/>
    </row>
    <row r="1272" spans="1:2" x14ac:dyDescent="0.2">
      <c r="A1272" s="11"/>
      <c r="B1272" s="10"/>
    </row>
    <row r="1273" spans="1:2" x14ac:dyDescent="0.2">
      <c r="A1273" s="11"/>
      <c r="B1273" s="10"/>
    </row>
    <row r="1274" spans="1:2" x14ac:dyDescent="0.2">
      <c r="A1274" s="11"/>
      <c r="B1274" s="10"/>
    </row>
    <row r="1275" spans="1:2" x14ac:dyDescent="0.2">
      <c r="A1275" s="11"/>
      <c r="B1275" s="10"/>
    </row>
    <row r="1276" spans="1:2" x14ac:dyDescent="0.2">
      <c r="A1276" s="11"/>
      <c r="B1276" s="10"/>
    </row>
    <row r="1277" spans="1:2" x14ac:dyDescent="0.2">
      <c r="A1277" s="11"/>
      <c r="B1277" s="10"/>
    </row>
    <row r="1278" spans="1:2" x14ac:dyDescent="0.2">
      <c r="A1278" s="11"/>
      <c r="B1278" s="10"/>
    </row>
    <row r="1279" spans="1:2" x14ac:dyDescent="0.2">
      <c r="A1279" s="11"/>
      <c r="B1279" s="10"/>
    </row>
    <row r="1280" spans="1:2" x14ac:dyDescent="0.2">
      <c r="A1280" s="11"/>
      <c r="B1280" s="10"/>
    </row>
    <row r="1281" spans="1:2" x14ac:dyDescent="0.2">
      <c r="A1281" s="11"/>
      <c r="B1281" s="10"/>
    </row>
    <row r="1282" spans="1:2" x14ac:dyDescent="0.2">
      <c r="A1282" s="11"/>
      <c r="B1282" s="10"/>
    </row>
    <row r="1283" spans="1:2" x14ac:dyDescent="0.2">
      <c r="A1283" s="11"/>
      <c r="B1283" s="10"/>
    </row>
    <row r="1284" spans="1:2" x14ac:dyDescent="0.2">
      <c r="A1284" s="11"/>
      <c r="B1284" s="10"/>
    </row>
    <row r="1285" spans="1:2" x14ac:dyDescent="0.2">
      <c r="A1285" s="11"/>
      <c r="B1285" s="10"/>
    </row>
    <row r="1286" spans="1:2" x14ac:dyDescent="0.2">
      <c r="A1286" s="11"/>
      <c r="B1286" s="10"/>
    </row>
    <row r="1287" spans="1:2" x14ac:dyDescent="0.2">
      <c r="A1287" s="11"/>
      <c r="B1287" s="10"/>
    </row>
    <row r="1288" spans="1:2" x14ac:dyDescent="0.2">
      <c r="A1288" s="11"/>
      <c r="B1288" s="10"/>
    </row>
    <row r="1289" spans="1:2" x14ac:dyDescent="0.2">
      <c r="A1289" s="11"/>
      <c r="B1289" s="10"/>
    </row>
    <row r="1290" spans="1:2" x14ac:dyDescent="0.2">
      <c r="A1290" s="11"/>
      <c r="B1290" s="10"/>
    </row>
    <row r="1291" spans="1:2" x14ac:dyDescent="0.2">
      <c r="A1291" s="11"/>
      <c r="B1291" s="10"/>
    </row>
    <row r="1292" spans="1:2" x14ac:dyDescent="0.2">
      <c r="A1292" s="11"/>
      <c r="B1292" s="10"/>
    </row>
    <row r="1293" spans="1:2" x14ac:dyDescent="0.2">
      <c r="A1293" s="11"/>
      <c r="B1293" s="10"/>
    </row>
    <row r="1294" spans="1:2" x14ac:dyDescent="0.2">
      <c r="A1294" s="11"/>
      <c r="B1294" s="10"/>
    </row>
    <row r="1295" spans="1:2" x14ac:dyDescent="0.2">
      <c r="A1295" s="11"/>
      <c r="B1295" s="10"/>
    </row>
    <row r="1296" spans="1:2" x14ac:dyDescent="0.2">
      <c r="A1296" s="11"/>
      <c r="B1296" s="10"/>
    </row>
    <row r="1297" spans="1:2" x14ac:dyDescent="0.2">
      <c r="A1297" s="11"/>
      <c r="B1297" s="10"/>
    </row>
    <row r="1298" spans="1:2" x14ac:dyDescent="0.2">
      <c r="A1298" s="11"/>
      <c r="B1298" s="10"/>
    </row>
    <row r="1299" spans="1:2" x14ac:dyDescent="0.2">
      <c r="A1299" s="11"/>
      <c r="B1299" s="10"/>
    </row>
    <row r="1300" spans="1:2" x14ac:dyDescent="0.2">
      <c r="A1300" s="11"/>
      <c r="B1300" s="10"/>
    </row>
    <row r="1301" spans="1:2" x14ac:dyDescent="0.2">
      <c r="A1301" s="11"/>
      <c r="B1301" s="10"/>
    </row>
    <row r="1302" spans="1:2" x14ac:dyDescent="0.2">
      <c r="A1302" s="11"/>
      <c r="B1302" s="10"/>
    </row>
    <row r="1303" spans="1:2" x14ac:dyDescent="0.2">
      <c r="A1303" s="11"/>
      <c r="B1303" s="10"/>
    </row>
    <row r="1304" spans="1:2" x14ac:dyDescent="0.2">
      <c r="A1304" s="11"/>
      <c r="B1304" s="10"/>
    </row>
    <row r="1305" spans="1:2" x14ac:dyDescent="0.2">
      <c r="A1305" s="11"/>
      <c r="B1305" s="10"/>
    </row>
    <row r="1306" spans="1:2" x14ac:dyDescent="0.2">
      <c r="A1306" s="11"/>
      <c r="B1306" s="10"/>
    </row>
    <row r="1307" spans="1:2" x14ac:dyDescent="0.2">
      <c r="A1307" s="11"/>
      <c r="B1307" s="10"/>
    </row>
    <row r="1308" spans="1:2" x14ac:dyDescent="0.2">
      <c r="A1308" s="11"/>
      <c r="B1308" s="10"/>
    </row>
    <row r="1309" spans="1:2" x14ac:dyDescent="0.2">
      <c r="A1309" s="11"/>
      <c r="B1309" s="10"/>
    </row>
    <row r="1310" spans="1:2" x14ac:dyDescent="0.2">
      <c r="A1310" s="11"/>
      <c r="B1310" s="10"/>
    </row>
    <row r="1311" spans="1:2" x14ac:dyDescent="0.2">
      <c r="A1311" s="11"/>
      <c r="B1311" s="10"/>
    </row>
    <row r="1312" spans="1:2" x14ac:dyDescent="0.2">
      <c r="A1312" s="11"/>
      <c r="B1312" s="10"/>
    </row>
    <row r="1313" spans="1:2" x14ac:dyDescent="0.2">
      <c r="A1313" s="11"/>
      <c r="B1313" s="10"/>
    </row>
    <row r="1314" spans="1:2" x14ac:dyDescent="0.2">
      <c r="A1314" s="11"/>
      <c r="B1314" s="10"/>
    </row>
    <row r="1315" spans="1:2" x14ac:dyDescent="0.2">
      <c r="A1315" s="11"/>
      <c r="B1315" s="10"/>
    </row>
    <row r="1316" spans="1:2" x14ac:dyDescent="0.2">
      <c r="A1316" s="11"/>
      <c r="B1316" s="10"/>
    </row>
    <row r="1317" spans="1:2" x14ac:dyDescent="0.2">
      <c r="A1317" s="11"/>
      <c r="B1317" s="10"/>
    </row>
    <row r="1318" spans="1:2" x14ac:dyDescent="0.2">
      <c r="A1318" s="11"/>
      <c r="B1318" s="10"/>
    </row>
    <row r="1319" spans="1:2" x14ac:dyDescent="0.2">
      <c r="A1319" s="11"/>
      <c r="B1319" s="10"/>
    </row>
    <row r="1320" spans="1:2" x14ac:dyDescent="0.2">
      <c r="A1320" s="11"/>
      <c r="B1320" s="10"/>
    </row>
    <row r="1321" spans="1:2" x14ac:dyDescent="0.2">
      <c r="A1321" s="11"/>
      <c r="B1321" s="10"/>
    </row>
    <row r="1322" spans="1:2" x14ac:dyDescent="0.2">
      <c r="A1322" s="11"/>
      <c r="B1322" s="10"/>
    </row>
    <row r="1323" spans="1:2" x14ac:dyDescent="0.2">
      <c r="A1323" s="11"/>
      <c r="B1323" s="10"/>
    </row>
    <row r="1324" spans="1:2" x14ac:dyDescent="0.2">
      <c r="A1324" s="11"/>
      <c r="B1324" s="10"/>
    </row>
    <row r="1325" spans="1:2" x14ac:dyDescent="0.2">
      <c r="A1325" s="11"/>
      <c r="B1325" s="10"/>
    </row>
    <row r="1326" spans="1:2" x14ac:dyDescent="0.2">
      <c r="A1326" s="11"/>
      <c r="B1326" s="10"/>
    </row>
    <row r="1327" spans="1:2" x14ac:dyDescent="0.2">
      <c r="A1327" s="11"/>
      <c r="B1327" s="10"/>
    </row>
    <row r="1328" spans="1:2" x14ac:dyDescent="0.2">
      <c r="A1328" s="11"/>
      <c r="B1328" s="10"/>
    </row>
    <row r="1329" spans="1:2" x14ac:dyDescent="0.2">
      <c r="A1329" s="11"/>
      <c r="B1329" s="10"/>
    </row>
    <row r="1330" spans="1:2" x14ac:dyDescent="0.2">
      <c r="A1330" s="11"/>
      <c r="B1330" s="10"/>
    </row>
    <row r="1331" spans="1:2" x14ac:dyDescent="0.2">
      <c r="A1331" s="11"/>
      <c r="B1331" s="10"/>
    </row>
    <row r="1332" spans="1:2" x14ac:dyDescent="0.2">
      <c r="A1332" s="11"/>
      <c r="B1332" s="10"/>
    </row>
    <row r="1333" spans="1:2" x14ac:dyDescent="0.2">
      <c r="A1333" s="11"/>
      <c r="B1333" s="10"/>
    </row>
    <row r="1334" spans="1:2" x14ac:dyDescent="0.2">
      <c r="A1334" s="11"/>
      <c r="B1334" s="10"/>
    </row>
    <row r="1335" spans="1:2" x14ac:dyDescent="0.2">
      <c r="A1335" s="11"/>
      <c r="B1335" s="10"/>
    </row>
    <row r="1336" spans="1:2" x14ac:dyDescent="0.2">
      <c r="A1336" s="11"/>
      <c r="B1336" s="10"/>
    </row>
    <row r="1337" spans="1:2" x14ac:dyDescent="0.2">
      <c r="A1337" s="11"/>
      <c r="B1337" s="10"/>
    </row>
    <row r="1338" spans="1:2" x14ac:dyDescent="0.2">
      <c r="A1338" s="11"/>
      <c r="B1338" s="10"/>
    </row>
    <row r="1339" spans="1:2" x14ac:dyDescent="0.2">
      <c r="A1339" s="11"/>
      <c r="B1339" s="10"/>
    </row>
    <row r="1340" spans="1:2" x14ac:dyDescent="0.2">
      <c r="A1340" s="11"/>
      <c r="B1340" s="10"/>
    </row>
    <row r="1341" spans="1:2" x14ac:dyDescent="0.2">
      <c r="A1341" s="11"/>
      <c r="B1341" s="10"/>
    </row>
    <row r="1342" spans="1:2" x14ac:dyDescent="0.2">
      <c r="A1342" s="11"/>
      <c r="B1342" s="10"/>
    </row>
    <row r="1343" spans="1:2" x14ac:dyDescent="0.2">
      <c r="A1343" s="11"/>
      <c r="B1343" s="10"/>
    </row>
    <row r="1344" spans="1:2" x14ac:dyDescent="0.2">
      <c r="A1344" s="11"/>
      <c r="B1344" s="10"/>
    </row>
    <row r="1345" spans="1:2" x14ac:dyDescent="0.2">
      <c r="A1345" s="11"/>
      <c r="B1345" s="10"/>
    </row>
    <row r="1346" spans="1:2" x14ac:dyDescent="0.2">
      <c r="A1346" s="11"/>
      <c r="B1346" s="10"/>
    </row>
    <row r="1347" spans="1:2" x14ac:dyDescent="0.2">
      <c r="A1347" s="11"/>
      <c r="B1347" s="10"/>
    </row>
    <row r="1348" spans="1:2" x14ac:dyDescent="0.2">
      <c r="A1348" s="11"/>
      <c r="B1348" s="10"/>
    </row>
    <row r="1349" spans="1:2" x14ac:dyDescent="0.2">
      <c r="A1349" s="11"/>
      <c r="B1349" s="10"/>
    </row>
    <row r="1350" spans="1:2" x14ac:dyDescent="0.2">
      <c r="A1350" s="11"/>
      <c r="B1350" s="10"/>
    </row>
    <row r="1351" spans="1:2" x14ac:dyDescent="0.2">
      <c r="A1351" s="11"/>
      <c r="B1351" s="10"/>
    </row>
    <row r="1352" spans="1:2" x14ac:dyDescent="0.2">
      <c r="A1352" s="11"/>
      <c r="B1352" s="10"/>
    </row>
    <row r="1353" spans="1:2" x14ac:dyDescent="0.2">
      <c r="A1353" s="11"/>
      <c r="B1353" s="10"/>
    </row>
    <row r="1354" spans="1:2" x14ac:dyDescent="0.2">
      <c r="A1354" s="11"/>
      <c r="B1354" s="10"/>
    </row>
    <row r="1355" spans="1:2" x14ac:dyDescent="0.2">
      <c r="A1355" s="11"/>
      <c r="B1355" s="10"/>
    </row>
    <row r="1356" spans="1:2" x14ac:dyDescent="0.2">
      <c r="A1356" s="11"/>
      <c r="B1356" s="10"/>
    </row>
    <row r="1357" spans="1:2" x14ac:dyDescent="0.2">
      <c r="A1357" s="11"/>
      <c r="B1357" s="10"/>
    </row>
    <row r="1358" spans="1:2" x14ac:dyDescent="0.2">
      <c r="A1358" s="11"/>
      <c r="B1358" s="10"/>
    </row>
    <row r="1359" spans="1:2" x14ac:dyDescent="0.2">
      <c r="A1359" s="11"/>
      <c r="B1359" s="10"/>
    </row>
    <row r="1360" spans="1:2" x14ac:dyDescent="0.2">
      <c r="A1360" s="11"/>
      <c r="B1360" s="10"/>
    </row>
    <row r="1361" spans="1:2" x14ac:dyDescent="0.2">
      <c r="A1361" s="11"/>
      <c r="B1361" s="10"/>
    </row>
    <row r="1362" spans="1:2" x14ac:dyDescent="0.2">
      <c r="A1362" s="11"/>
      <c r="B1362" s="10"/>
    </row>
    <row r="1363" spans="1:2" x14ac:dyDescent="0.2">
      <c r="A1363" s="11"/>
      <c r="B1363" s="10"/>
    </row>
    <row r="1364" spans="1:2" x14ac:dyDescent="0.2">
      <c r="A1364" s="11"/>
      <c r="B1364" s="10"/>
    </row>
    <row r="1365" spans="1:2" x14ac:dyDescent="0.2">
      <c r="A1365" s="11"/>
      <c r="B1365" s="10"/>
    </row>
    <row r="1366" spans="1:2" x14ac:dyDescent="0.2">
      <c r="A1366" s="11"/>
      <c r="B1366" s="10"/>
    </row>
    <row r="1367" spans="1:2" x14ac:dyDescent="0.2">
      <c r="A1367" s="11"/>
      <c r="B1367" s="10"/>
    </row>
    <row r="1368" spans="1:2" x14ac:dyDescent="0.2">
      <c r="A1368" s="11"/>
      <c r="B1368" s="10"/>
    </row>
    <row r="1369" spans="1:2" x14ac:dyDescent="0.2">
      <c r="A1369" s="11"/>
      <c r="B1369" s="10"/>
    </row>
    <row r="1370" spans="1:2" x14ac:dyDescent="0.2">
      <c r="A1370" s="11"/>
      <c r="B1370" s="10"/>
    </row>
    <row r="1371" spans="1:2" x14ac:dyDescent="0.2">
      <c r="A1371" s="11"/>
      <c r="B1371" s="10"/>
    </row>
    <row r="1372" spans="1:2" x14ac:dyDescent="0.2">
      <c r="A1372" s="11"/>
      <c r="B1372" s="10"/>
    </row>
    <row r="1373" spans="1:2" x14ac:dyDescent="0.2">
      <c r="A1373" s="11"/>
      <c r="B1373" s="10"/>
    </row>
    <row r="1374" spans="1:2" x14ac:dyDescent="0.2">
      <c r="A1374" s="11"/>
      <c r="B1374" s="10"/>
    </row>
    <row r="1375" spans="1:2" x14ac:dyDescent="0.2">
      <c r="A1375" s="11"/>
      <c r="B1375" s="10"/>
    </row>
    <row r="1376" spans="1:2" x14ac:dyDescent="0.2">
      <c r="A1376" s="11"/>
      <c r="B1376" s="10"/>
    </row>
    <row r="1377" spans="1:2" x14ac:dyDescent="0.2">
      <c r="A1377" s="11"/>
      <c r="B1377" s="10"/>
    </row>
    <row r="1378" spans="1:2" x14ac:dyDescent="0.2">
      <c r="A1378" s="11"/>
      <c r="B1378" s="10"/>
    </row>
    <row r="1379" spans="1:2" x14ac:dyDescent="0.2">
      <c r="A1379" s="11"/>
      <c r="B1379" s="10"/>
    </row>
    <row r="1380" spans="1:2" x14ac:dyDescent="0.2">
      <c r="A1380" s="11"/>
      <c r="B1380" s="10"/>
    </row>
    <row r="1381" spans="1:2" x14ac:dyDescent="0.2">
      <c r="A1381" s="11"/>
      <c r="B1381" s="10"/>
    </row>
    <row r="1382" spans="1:2" x14ac:dyDescent="0.2">
      <c r="A1382" s="11"/>
      <c r="B1382" s="10"/>
    </row>
    <row r="1383" spans="1:2" x14ac:dyDescent="0.2">
      <c r="A1383" s="11"/>
      <c r="B1383" s="10"/>
    </row>
    <row r="1384" spans="1:2" x14ac:dyDescent="0.2">
      <c r="A1384" s="11"/>
      <c r="B1384" s="10"/>
    </row>
    <row r="1385" spans="1:2" x14ac:dyDescent="0.2">
      <c r="A1385" s="11"/>
      <c r="B1385" s="10"/>
    </row>
    <row r="1386" spans="1:2" x14ac:dyDescent="0.2">
      <c r="A1386" s="11"/>
      <c r="B1386" s="10"/>
    </row>
    <row r="1387" spans="1:2" x14ac:dyDescent="0.2">
      <c r="A1387" s="11"/>
      <c r="B1387" s="10"/>
    </row>
    <row r="1388" spans="1:2" x14ac:dyDescent="0.2">
      <c r="A1388" s="11"/>
      <c r="B1388" s="10"/>
    </row>
    <row r="1389" spans="1:2" x14ac:dyDescent="0.2">
      <c r="A1389" s="11"/>
      <c r="B1389" s="10"/>
    </row>
    <row r="1390" spans="1:2" x14ac:dyDescent="0.2">
      <c r="A1390" s="11"/>
      <c r="B1390" s="10"/>
    </row>
    <row r="1391" spans="1:2" x14ac:dyDescent="0.2">
      <c r="A1391" s="11"/>
      <c r="B1391" s="10"/>
    </row>
    <row r="1392" spans="1:2" x14ac:dyDescent="0.2">
      <c r="A1392" s="11"/>
      <c r="B1392" s="10"/>
    </row>
    <row r="1393" spans="1:2" x14ac:dyDescent="0.2">
      <c r="A1393" s="11"/>
      <c r="B1393" s="10"/>
    </row>
    <row r="1394" spans="1:2" x14ac:dyDescent="0.2">
      <c r="A1394" s="11"/>
      <c r="B1394" s="10"/>
    </row>
    <row r="1395" spans="1:2" x14ac:dyDescent="0.2">
      <c r="A1395" s="11"/>
      <c r="B1395" s="10"/>
    </row>
    <row r="1396" spans="1:2" x14ac:dyDescent="0.2">
      <c r="A1396" s="11"/>
      <c r="B1396" s="10"/>
    </row>
    <row r="1397" spans="1:2" x14ac:dyDescent="0.2">
      <c r="A1397" s="11"/>
      <c r="B1397" s="10"/>
    </row>
    <row r="1398" spans="1:2" x14ac:dyDescent="0.2">
      <c r="A1398" s="11"/>
      <c r="B1398" s="10"/>
    </row>
    <row r="1399" spans="1:2" x14ac:dyDescent="0.2">
      <c r="A1399" s="11"/>
      <c r="B1399" s="10"/>
    </row>
    <row r="1400" spans="1:2" x14ac:dyDescent="0.2">
      <c r="A1400" s="11"/>
      <c r="B1400" s="10"/>
    </row>
    <row r="1401" spans="1:2" x14ac:dyDescent="0.2">
      <c r="A1401" s="11"/>
      <c r="B1401" s="10"/>
    </row>
    <row r="1402" spans="1:2" x14ac:dyDescent="0.2">
      <c r="A1402" s="11"/>
      <c r="B1402" s="10"/>
    </row>
    <row r="1403" spans="1:2" x14ac:dyDescent="0.2">
      <c r="A1403" s="11"/>
      <c r="B1403" s="10"/>
    </row>
    <row r="1404" spans="1:2" x14ac:dyDescent="0.2">
      <c r="A1404" s="11"/>
      <c r="B1404" s="10"/>
    </row>
    <row r="1405" spans="1:2" x14ac:dyDescent="0.2">
      <c r="A1405" s="11"/>
      <c r="B1405" s="10"/>
    </row>
    <row r="1406" spans="1:2" x14ac:dyDescent="0.2">
      <c r="A1406" s="11"/>
      <c r="B1406" s="10"/>
    </row>
    <row r="1407" spans="1:2" x14ac:dyDescent="0.2">
      <c r="A1407" s="11"/>
      <c r="B1407" s="10"/>
    </row>
    <row r="1408" spans="1:2" x14ac:dyDescent="0.2">
      <c r="A1408" s="11"/>
      <c r="B1408" s="10"/>
    </row>
    <row r="1409" spans="1:2" x14ac:dyDescent="0.2">
      <c r="A1409" s="11"/>
      <c r="B1409" s="10"/>
    </row>
    <row r="1410" spans="1:2" x14ac:dyDescent="0.2">
      <c r="A1410" s="11"/>
      <c r="B1410" s="10"/>
    </row>
    <row r="1411" spans="1:2" x14ac:dyDescent="0.2">
      <c r="A1411" s="11"/>
      <c r="B1411" s="10"/>
    </row>
    <row r="1412" spans="1:2" x14ac:dyDescent="0.2">
      <c r="A1412" s="11"/>
      <c r="B1412" s="10"/>
    </row>
    <row r="1413" spans="1:2" x14ac:dyDescent="0.2">
      <c r="A1413" s="11"/>
      <c r="B1413" s="10"/>
    </row>
    <row r="1414" spans="1:2" x14ac:dyDescent="0.2">
      <c r="A1414" s="11"/>
      <c r="B1414" s="10"/>
    </row>
    <row r="1415" spans="1:2" x14ac:dyDescent="0.2">
      <c r="A1415" s="11"/>
      <c r="B1415" s="10"/>
    </row>
    <row r="1416" spans="1:2" x14ac:dyDescent="0.2">
      <c r="A1416" s="11"/>
      <c r="B1416" s="10"/>
    </row>
    <row r="1417" spans="1:2" x14ac:dyDescent="0.2">
      <c r="A1417" s="11"/>
      <c r="B1417" s="10"/>
    </row>
    <row r="1418" spans="1:2" x14ac:dyDescent="0.2">
      <c r="A1418" s="11"/>
      <c r="B1418" s="10"/>
    </row>
    <row r="1419" spans="1:2" x14ac:dyDescent="0.2">
      <c r="A1419" s="11"/>
      <c r="B1419" s="10"/>
    </row>
    <row r="1420" spans="1:2" x14ac:dyDescent="0.2">
      <c r="A1420" s="11"/>
      <c r="B1420" s="10"/>
    </row>
    <row r="1421" spans="1:2" x14ac:dyDescent="0.2">
      <c r="A1421" s="11"/>
      <c r="B1421" s="10"/>
    </row>
    <row r="1422" spans="1:2" x14ac:dyDescent="0.2">
      <c r="A1422" s="11"/>
      <c r="B1422" s="10"/>
    </row>
    <row r="1423" spans="1:2" x14ac:dyDescent="0.2">
      <c r="A1423" s="11"/>
      <c r="B1423" s="10"/>
    </row>
    <row r="1424" spans="1:2" x14ac:dyDescent="0.2">
      <c r="A1424" s="11"/>
      <c r="B1424" s="10"/>
    </row>
    <row r="1425" spans="1:2" x14ac:dyDescent="0.2">
      <c r="A1425" s="11"/>
      <c r="B1425" s="10"/>
    </row>
    <row r="1426" spans="1:2" x14ac:dyDescent="0.2">
      <c r="A1426" s="11"/>
      <c r="B1426" s="10"/>
    </row>
    <row r="1427" spans="1:2" x14ac:dyDescent="0.2">
      <c r="A1427" s="11"/>
      <c r="B1427" s="10"/>
    </row>
    <row r="1428" spans="1:2" x14ac:dyDescent="0.2">
      <c r="A1428" s="11"/>
      <c r="B1428" s="10"/>
    </row>
    <row r="1429" spans="1:2" x14ac:dyDescent="0.2">
      <c r="A1429" s="11"/>
      <c r="B1429" s="10"/>
    </row>
    <row r="1430" spans="1:2" x14ac:dyDescent="0.2">
      <c r="A1430" s="11"/>
      <c r="B1430" s="10"/>
    </row>
    <row r="1431" spans="1:2" x14ac:dyDescent="0.2">
      <c r="A1431" s="11"/>
      <c r="B1431" s="10"/>
    </row>
    <row r="1432" spans="1:2" x14ac:dyDescent="0.2">
      <c r="A1432" s="11"/>
      <c r="B1432" s="10"/>
    </row>
    <row r="1433" spans="1:2" x14ac:dyDescent="0.2">
      <c r="A1433" s="11"/>
      <c r="B1433" s="10"/>
    </row>
    <row r="1434" spans="1:2" x14ac:dyDescent="0.2">
      <c r="A1434" s="11"/>
      <c r="B1434" s="10"/>
    </row>
    <row r="1435" spans="1:2" x14ac:dyDescent="0.2">
      <c r="A1435" s="11"/>
      <c r="B1435" s="10"/>
    </row>
    <row r="1436" spans="1:2" x14ac:dyDescent="0.2">
      <c r="A1436" s="11"/>
      <c r="B1436" s="10"/>
    </row>
    <row r="1437" spans="1:2" x14ac:dyDescent="0.2">
      <c r="A1437" s="11"/>
      <c r="B1437" s="10"/>
    </row>
    <row r="1438" spans="1:2" x14ac:dyDescent="0.2">
      <c r="A1438" s="11"/>
      <c r="B1438" s="10"/>
    </row>
    <row r="1439" spans="1:2" x14ac:dyDescent="0.2">
      <c r="A1439" s="11"/>
      <c r="B1439" s="10"/>
    </row>
    <row r="1440" spans="1:2" x14ac:dyDescent="0.2">
      <c r="A1440" s="11"/>
      <c r="B1440" s="10"/>
    </row>
    <row r="1441" spans="1:2" x14ac:dyDescent="0.2">
      <c r="A1441" s="11"/>
      <c r="B1441" s="10"/>
    </row>
    <row r="1442" spans="1:2" x14ac:dyDescent="0.2">
      <c r="A1442" s="11"/>
      <c r="B1442" s="10"/>
    </row>
    <row r="1443" spans="1:2" x14ac:dyDescent="0.2">
      <c r="A1443" s="11"/>
      <c r="B1443" s="10"/>
    </row>
    <row r="1444" spans="1:2" x14ac:dyDescent="0.2">
      <c r="A1444" s="11"/>
      <c r="B1444" s="10"/>
    </row>
    <row r="1445" spans="1:2" x14ac:dyDescent="0.2">
      <c r="A1445" s="11"/>
      <c r="B1445" s="10"/>
    </row>
    <row r="1446" spans="1:2" x14ac:dyDescent="0.2">
      <c r="A1446" s="11"/>
      <c r="B1446" s="10"/>
    </row>
    <row r="1447" spans="1:2" x14ac:dyDescent="0.2">
      <c r="A1447" s="11"/>
      <c r="B1447" s="10"/>
    </row>
    <row r="1448" spans="1:2" x14ac:dyDescent="0.2">
      <c r="A1448" s="11"/>
      <c r="B1448" s="10"/>
    </row>
    <row r="1449" spans="1:2" x14ac:dyDescent="0.2">
      <c r="A1449" s="11"/>
      <c r="B1449" s="10"/>
    </row>
    <row r="1450" spans="1:2" x14ac:dyDescent="0.2">
      <c r="A1450" s="11"/>
      <c r="B1450" s="10"/>
    </row>
    <row r="1451" spans="1:2" x14ac:dyDescent="0.2">
      <c r="A1451" s="11"/>
      <c r="B1451" s="10"/>
    </row>
    <row r="1452" spans="1:2" x14ac:dyDescent="0.2">
      <c r="A1452" s="11"/>
      <c r="B1452" s="10"/>
    </row>
    <row r="1453" spans="1:2" x14ac:dyDescent="0.2">
      <c r="A1453" s="11"/>
      <c r="B1453" s="10"/>
    </row>
    <row r="1454" spans="1:2" x14ac:dyDescent="0.2">
      <c r="A1454" s="11"/>
      <c r="B1454" s="10"/>
    </row>
    <row r="1455" spans="1:2" x14ac:dyDescent="0.2">
      <c r="A1455" s="11"/>
      <c r="B1455" s="10"/>
    </row>
    <row r="1456" spans="1:2" x14ac:dyDescent="0.2">
      <c r="A1456" s="11"/>
      <c r="B1456" s="10"/>
    </row>
    <row r="1457" spans="1:2" x14ac:dyDescent="0.2">
      <c r="A1457" s="11"/>
      <c r="B1457" s="10"/>
    </row>
    <row r="1458" spans="1:2" x14ac:dyDescent="0.2">
      <c r="A1458" s="11"/>
      <c r="B1458" s="10"/>
    </row>
    <row r="1459" spans="1:2" x14ac:dyDescent="0.2">
      <c r="A1459" s="11"/>
      <c r="B1459" s="10"/>
    </row>
    <row r="1460" spans="1:2" x14ac:dyDescent="0.2">
      <c r="A1460" s="11"/>
      <c r="B1460" s="10"/>
    </row>
    <row r="1461" spans="1:2" x14ac:dyDescent="0.2">
      <c r="A1461" s="11"/>
      <c r="B1461" s="10"/>
    </row>
    <row r="1462" spans="1:2" x14ac:dyDescent="0.2">
      <c r="A1462" s="11"/>
      <c r="B1462" s="10"/>
    </row>
    <row r="1463" spans="1:2" x14ac:dyDescent="0.2">
      <c r="A1463" s="11"/>
      <c r="B1463" s="10"/>
    </row>
    <row r="1464" spans="1:2" x14ac:dyDescent="0.2">
      <c r="A1464" s="11"/>
      <c r="B1464" s="10"/>
    </row>
    <row r="1465" spans="1:2" x14ac:dyDescent="0.2">
      <c r="A1465" s="11"/>
      <c r="B1465" s="10"/>
    </row>
    <row r="1466" spans="1:2" x14ac:dyDescent="0.2">
      <c r="A1466" s="11"/>
      <c r="B1466" s="10"/>
    </row>
    <row r="1467" spans="1:2" x14ac:dyDescent="0.2">
      <c r="A1467" s="11"/>
      <c r="B1467" s="10"/>
    </row>
    <row r="1468" spans="1:2" x14ac:dyDescent="0.2">
      <c r="A1468" s="11"/>
      <c r="B1468" s="10"/>
    </row>
    <row r="1469" spans="1:2" x14ac:dyDescent="0.2">
      <c r="A1469" s="11"/>
      <c r="B1469" s="10"/>
    </row>
    <row r="1470" spans="1:2" x14ac:dyDescent="0.2">
      <c r="A1470" s="11"/>
      <c r="B1470" s="10"/>
    </row>
    <row r="1471" spans="1:2" x14ac:dyDescent="0.2">
      <c r="A1471" s="11"/>
      <c r="B1471" s="10"/>
    </row>
    <row r="1472" spans="1:2" x14ac:dyDescent="0.2">
      <c r="A1472" s="11"/>
      <c r="B1472" s="10"/>
    </row>
    <row r="1473" spans="1:2" x14ac:dyDescent="0.2">
      <c r="A1473" s="11"/>
      <c r="B1473" s="10"/>
    </row>
    <row r="1474" spans="1:2" x14ac:dyDescent="0.2">
      <c r="A1474" s="11"/>
      <c r="B1474" s="10"/>
    </row>
    <row r="1475" spans="1:2" x14ac:dyDescent="0.2">
      <c r="A1475" s="11"/>
      <c r="B1475" s="10"/>
    </row>
    <row r="1476" spans="1:2" x14ac:dyDescent="0.2">
      <c r="A1476" s="11"/>
      <c r="B1476" s="10"/>
    </row>
    <row r="1477" spans="1:2" x14ac:dyDescent="0.2">
      <c r="A1477" s="11"/>
      <c r="B1477" s="10"/>
    </row>
    <row r="1478" spans="1:2" x14ac:dyDescent="0.2">
      <c r="A1478" s="11"/>
      <c r="B1478" s="10"/>
    </row>
    <row r="1479" spans="1:2" x14ac:dyDescent="0.2">
      <c r="A1479" s="11"/>
      <c r="B1479" s="10"/>
    </row>
    <row r="1480" spans="1:2" x14ac:dyDescent="0.2">
      <c r="A1480" s="11"/>
      <c r="B1480" s="10"/>
    </row>
    <row r="1481" spans="1:2" x14ac:dyDescent="0.2">
      <c r="A1481" s="11"/>
      <c r="B1481" s="10"/>
    </row>
    <row r="1482" spans="1:2" x14ac:dyDescent="0.2">
      <c r="A1482" s="11"/>
      <c r="B1482" s="10"/>
    </row>
    <row r="1483" spans="1:2" x14ac:dyDescent="0.2">
      <c r="A1483" s="11"/>
      <c r="B1483" s="10"/>
    </row>
    <row r="1484" spans="1:2" x14ac:dyDescent="0.2">
      <c r="A1484" s="11"/>
      <c r="B1484" s="10"/>
    </row>
    <row r="1485" spans="1:2" x14ac:dyDescent="0.2">
      <c r="A1485" s="11"/>
      <c r="B1485" s="10"/>
    </row>
    <row r="1486" spans="1:2" x14ac:dyDescent="0.2">
      <c r="A1486" s="11"/>
      <c r="B1486" s="10"/>
    </row>
    <row r="1487" spans="1:2" x14ac:dyDescent="0.2">
      <c r="A1487" s="11"/>
      <c r="B1487" s="10"/>
    </row>
    <row r="1488" spans="1:2" x14ac:dyDescent="0.2">
      <c r="A1488" s="11"/>
      <c r="B1488" s="10"/>
    </row>
    <row r="1489" spans="1:2" x14ac:dyDescent="0.2">
      <c r="A1489" s="11"/>
      <c r="B1489" s="10"/>
    </row>
    <row r="1490" spans="1:2" x14ac:dyDescent="0.2">
      <c r="A1490" s="11"/>
      <c r="B1490" s="10"/>
    </row>
    <row r="1491" spans="1:2" x14ac:dyDescent="0.2">
      <c r="A1491" s="11"/>
      <c r="B1491" s="10"/>
    </row>
    <row r="1492" spans="1:2" x14ac:dyDescent="0.2">
      <c r="A1492" s="11"/>
      <c r="B1492" s="10"/>
    </row>
    <row r="1493" spans="1:2" x14ac:dyDescent="0.2">
      <c r="A1493" s="11"/>
      <c r="B1493" s="10"/>
    </row>
    <row r="1494" spans="1:2" x14ac:dyDescent="0.2">
      <c r="A1494" s="11"/>
      <c r="B1494" s="10"/>
    </row>
    <row r="1495" spans="1:2" x14ac:dyDescent="0.2">
      <c r="A1495" s="11"/>
      <c r="B1495" s="10"/>
    </row>
    <row r="1496" spans="1:2" x14ac:dyDescent="0.2">
      <c r="A1496" s="11"/>
      <c r="B1496" s="10"/>
    </row>
    <row r="1497" spans="1:2" x14ac:dyDescent="0.2">
      <c r="A1497" s="11"/>
      <c r="B1497" s="10"/>
    </row>
    <row r="1498" spans="1:2" x14ac:dyDescent="0.2">
      <c r="A1498" s="11"/>
      <c r="B1498" s="10"/>
    </row>
    <row r="1499" spans="1:2" x14ac:dyDescent="0.2">
      <c r="A1499" s="11"/>
      <c r="B1499" s="10"/>
    </row>
    <row r="1500" spans="1:2" x14ac:dyDescent="0.2">
      <c r="A1500" s="11"/>
      <c r="B1500" s="10"/>
    </row>
    <row r="1501" spans="1:2" x14ac:dyDescent="0.2">
      <c r="A1501" s="11"/>
      <c r="B1501" s="10"/>
    </row>
    <row r="1502" spans="1:2" x14ac:dyDescent="0.2">
      <c r="A1502" s="11"/>
      <c r="B1502" s="10"/>
    </row>
    <row r="1503" spans="1:2" x14ac:dyDescent="0.2">
      <c r="A1503" s="11"/>
      <c r="B1503" s="10"/>
    </row>
    <row r="1504" spans="1:2" x14ac:dyDescent="0.2">
      <c r="A1504" s="11"/>
      <c r="B1504" s="10"/>
    </row>
    <row r="1505" spans="1:2" x14ac:dyDescent="0.2">
      <c r="A1505" s="11"/>
      <c r="B1505" s="10"/>
    </row>
    <row r="1506" spans="1:2" x14ac:dyDescent="0.2">
      <c r="A1506" s="11"/>
      <c r="B1506" s="10"/>
    </row>
    <row r="1507" spans="1:2" x14ac:dyDescent="0.2">
      <c r="A1507" s="11"/>
      <c r="B1507" s="10"/>
    </row>
    <row r="1508" spans="1:2" x14ac:dyDescent="0.2">
      <c r="A1508" s="11"/>
      <c r="B1508" s="10"/>
    </row>
    <row r="1509" spans="1:2" x14ac:dyDescent="0.2">
      <c r="A1509" s="11"/>
      <c r="B1509" s="10"/>
    </row>
    <row r="1510" spans="1:2" x14ac:dyDescent="0.2">
      <c r="A1510" s="11"/>
      <c r="B1510" s="10"/>
    </row>
    <row r="1511" spans="1:2" x14ac:dyDescent="0.2">
      <c r="A1511" s="11"/>
      <c r="B1511" s="10"/>
    </row>
    <row r="1512" spans="1:2" x14ac:dyDescent="0.2">
      <c r="A1512" s="11"/>
      <c r="B1512" s="10"/>
    </row>
    <row r="1513" spans="1:2" x14ac:dyDescent="0.2">
      <c r="A1513" s="11"/>
      <c r="B1513" s="10"/>
    </row>
    <row r="1514" spans="1:2" x14ac:dyDescent="0.2">
      <c r="A1514" s="11"/>
      <c r="B1514" s="10"/>
    </row>
    <row r="1515" spans="1:2" x14ac:dyDescent="0.2">
      <c r="A1515" s="11"/>
      <c r="B1515" s="10"/>
    </row>
    <row r="1516" spans="1:2" x14ac:dyDescent="0.2">
      <c r="A1516" s="11"/>
      <c r="B1516" s="10"/>
    </row>
    <row r="1517" spans="1:2" x14ac:dyDescent="0.2">
      <c r="A1517" s="11"/>
      <c r="B1517" s="10"/>
    </row>
    <row r="1518" spans="1:2" x14ac:dyDescent="0.2">
      <c r="A1518" s="11"/>
      <c r="B1518" s="10"/>
    </row>
    <row r="1519" spans="1:2" x14ac:dyDescent="0.2">
      <c r="A1519" s="11"/>
      <c r="B1519" s="10"/>
    </row>
    <row r="1520" spans="1:2" x14ac:dyDescent="0.2">
      <c r="A1520" s="11"/>
      <c r="B1520" s="10"/>
    </row>
    <row r="1521" spans="1:2" x14ac:dyDescent="0.2">
      <c r="A1521" s="11"/>
      <c r="B1521" s="10"/>
    </row>
    <row r="1522" spans="1:2" x14ac:dyDescent="0.2">
      <c r="A1522" s="11"/>
      <c r="B1522" s="10"/>
    </row>
    <row r="1523" spans="1:2" x14ac:dyDescent="0.2">
      <c r="A1523" s="11"/>
      <c r="B1523" s="10"/>
    </row>
    <row r="1524" spans="1:2" x14ac:dyDescent="0.2">
      <c r="A1524" s="11"/>
      <c r="B1524" s="10"/>
    </row>
    <row r="1525" spans="1:2" x14ac:dyDescent="0.2">
      <c r="A1525" s="11"/>
      <c r="B1525" s="10"/>
    </row>
    <row r="1526" spans="1:2" x14ac:dyDescent="0.2">
      <c r="A1526" s="11"/>
      <c r="B1526" s="10"/>
    </row>
    <row r="1527" spans="1:2" x14ac:dyDescent="0.2">
      <c r="A1527" s="11"/>
      <c r="B1527" s="10"/>
    </row>
    <row r="1528" spans="1:2" x14ac:dyDescent="0.2">
      <c r="A1528" s="11"/>
      <c r="B1528" s="10"/>
    </row>
    <row r="1529" spans="1:2" x14ac:dyDescent="0.2">
      <c r="A1529" s="11"/>
      <c r="B1529" s="10"/>
    </row>
    <row r="1530" spans="1:2" x14ac:dyDescent="0.2">
      <c r="A1530" s="11"/>
      <c r="B1530" s="10"/>
    </row>
    <row r="1531" spans="1:2" x14ac:dyDescent="0.2">
      <c r="A1531" s="11"/>
      <c r="B1531" s="10"/>
    </row>
    <row r="1532" spans="1:2" x14ac:dyDescent="0.2">
      <c r="A1532" s="11"/>
      <c r="B1532" s="10"/>
    </row>
    <row r="1533" spans="1:2" x14ac:dyDescent="0.2">
      <c r="A1533" s="11"/>
      <c r="B1533" s="10"/>
    </row>
    <row r="1534" spans="1:2" x14ac:dyDescent="0.2">
      <c r="A1534" s="11"/>
      <c r="B1534" s="10"/>
    </row>
    <row r="1535" spans="1:2" x14ac:dyDescent="0.2">
      <c r="A1535" s="11"/>
      <c r="B1535" s="10"/>
    </row>
    <row r="1536" spans="1:2" x14ac:dyDescent="0.2">
      <c r="A1536" s="11"/>
      <c r="B1536" s="10"/>
    </row>
    <row r="1537" spans="1:2" x14ac:dyDescent="0.2">
      <c r="A1537" s="11"/>
      <c r="B1537" s="10"/>
    </row>
    <row r="1538" spans="1:2" x14ac:dyDescent="0.2">
      <c r="A1538" s="11"/>
      <c r="B1538" s="10"/>
    </row>
    <row r="1539" spans="1:2" x14ac:dyDescent="0.2">
      <c r="A1539" s="11"/>
      <c r="B1539" s="10"/>
    </row>
    <row r="1540" spans="1:2" x14ac:dyDescent="0.2">
      <c r="A1540" s="11"/>
      <c r="B1540" s="10"/>
    </row>
    <row r="1541" spans="1:2" x14ac:dyDescent="0.2">
      <c r="A1541" s="11"/>
      <c r="B1541" s="10"/>
    </row>
    <row r="1542" spans="1:2" x14ac:dyDescent="0.2">
      <c r="A1542" s="11"/>
      <c r="B1542" s="10"/>
    </row>
    <row r="1543" spans="1:2" x14ac:dyDescent="0.2">
      <c r="A1543" s="11"/>
      <c r="B1543" s="10"/>
    </row>
    <row r="1544" spans="1:2" x14ac:dyDescent="0.2">
      <c r="A1544" s="11"/>
      <c r="B1544" s="10"/>
    </row>
    <row r="1545" spans="1:2" x14ac:dyDescent="0.2">
      <c r="A1545" s="11"/>
      <c r="B1545" s="10"/>
    </row>
    <row r="1546" spans="1:2" x14ac:dyDescent="0.2">
      <c r="A1546" s="11"/>
      <c r="B1546" s="10"/>
    </row>
    <row r="1547" spans="1:2" x14ac:dyDescent="0.2">
      <c r="A1547" s="11"/>
      <c r="B1547" s="10"/>
    </row>
    <row r="1548" spans="1:2" x14ac:dyDescent="0.2">
      <c r="A1548" s="11"/>
      <c r="B1548" s="10"/>
    </row>
    <row r="1549" spans="1:2" x14ac:dyDescent="0.2">
      <c r="A1549" s="11"/>
      <c r="B1549" s="10"/>
    </row>
    <row r="1550" spans="1:2" x14ac:dyDescent="0.2">
      <c r="A1550" s="11"/>
      <c r="B1550" s="10"/>
    </row>
    <row r="1551" spans="1:2" x14ac:dyDescent="0.2">
      <c r="A1551" s="11"/>
      <c r="B1551" s="10"/>
    </row>
    <row r="1552" spans="1:2" x14ac:dyDescent="0.2">
      <c r="A1552" s="11"/>
      <c r="B1552" s="10"/>
    </row>
    <row r="1553" spans="1:2" x14ac:dyDescent="0.2">
      <c r="A1553" s="11"/>
      <c r="B1553" s="10"/>
    </row>
    <row r="1554" spans="1:2" x14ac:dyDescent="0.2">
      <c r="A1554" s="11"/>
      <c r="B1554" s="10"/>
    </row>
    <row r="1555" spans="1:2" x14ac:dyDescent="0.2">
      <c r="A1555" s="11"/>
      <c r="B1555" s="10"/>
    </row>
    <row r="1556" spans="1:2" x14ac:dyDescent="0.2">
      <c r="A1556" s="11"/>
      <c r="B1556" s="10"/>
    </row>
    <row r="1557" spans="1:2" x14ac:dyDescent="0.2">
      <c r="A1557" s="11"/>
      <c r="B1557" s="10"/>
    </row>
    <row r="1558" spans="1:2" x14ac:dyDescent="0.2">
      <c r="A1558" s="11"/>
      <c r="B1558" s="10"/>
    </row>
    <row r="1559" spans="1:2" x14ac:dyDescent="0.2">
      <c r="A1559" s="11"/>
      <c r="B1559" s="10"/>
    </row>
    <row r="1560" spans="1:2" x14ac:dyDescent="0.2">
      <c r="A1560" s="11"/>
      <c r="B1560" s="10"/>
    </row>
    <row r="1561" spans="1:2" x14ac:dyDescent="0.2">
      <c r="A1561" s="11"/>
      <c r="B1561" s="10"/>
    </row>
    <row r="1562" spans="1:2" x14ac:dyDescent="0.2">
      <c r="A1562" s="11"/>
      <c r="B1562" s="10"/>
    </row>
    <row r="1563" spans="1:2" x14ac:dyDescent="0.2">
      <c r="A1563" s="11"/>
      <c r="B1563" s="10"/>
    </row>
    <row r="1564" spans="1:2" x14ac:dyDescent="0.2">
      <c r="A1564" s="11"/>
      <c r="B1564" s="10"/>
    </row>
    <row r="1565" spans="1:2" x14ac:dyDescent="0.2">
      <c r="A1565" s="11"/>
      <c r="B1565" s="10"/>
    </row>
    <row r="1566" spans="1:2" x14ac:dyDescent="0.2">
      <c r="A1566" s="11"/>
      <c r="B1566" s="10"/>
    </row>
    <row r="1567" spans="1:2" x14ac:dyDescent="0.2">
      <c r="A1567" s="11"/>
      <c r="B1567" s="10"/>
    </row>
    <row r="1568" spans="1:2" x14ac:dyDescent="0.2">
      <c r="A1568" s="11"/>
      <c r="B1568" s="10"/>
    </row>
    <row r="1569" spans="1:2" x14ac:dyDescent="0.2">
      <c r="A1569" s="11"/>
      <c r="B1569" s="10"/>
    </row>
    <row r="1570" spans="1:2" x14ac:dyDescent="0.2">
      <c r="A1570" s="11"/>
      <c r="B1570" s="10"/>
    </row>
    <row r="1571" spans="1:2" x14ac:dyDescent="0.2">
      <c r="A1571" s="11"/>
      <c r="B1571" s="10"/>
    </row>
    <row r="1572" spans="1:2" x14ac:dyDescent="0.2">
      <c r="A1572" s="11"/>
      <c r="B1572" s="10"/>
    </row>
    <row r="1573" spans="1:2" x14ac:dyDescent="0.2">
      <c r="A1573" s="11"/>
      <c r="B1573" s="10"/>
    </row>
    <row r="1574" spans="1:2" x14ac:dyDescent="0.2">
      <c r="A1574" s="11"/>
      <c r="B1574" s="10"/>
    </row>
    <row r="1575" spans="1:2" x14ac:dyDescent="0.2">
      <c r="A1575" s="11"/>
      <c r="B1575" s="10"/>
    </row>
    <row r="1576" spans="1:2" x14ac:dyDescent="0.2">
      <c r="A1576" s="11"/>
      <c r="B1576" s="10"/>
    </row>
    <row r="1577" spans="1:2" x14ac:dyDescent="0.2">
      <c r="A1577" s="11"/>
      <c r="B1577" s="10"/>
    </row>
    <row r="1578" spans="1:2" x14ac:dyDescent="0.2">
      <c r="A1578" s="11"/>
      <c r="B1578" s="10"/>
    </row>
    <row r="1579" spans="1:2" x14ac:dyDescent="0.2">
      <c r="A1579" s="11"/>
      <c r="B1579" s="10"/>
    </row>
    <row r="1580" spans="1:2" x14ac:dyDescent="0.2">
      <c r="A1580" s="11"/>
      <c r="B1580" s="10"/>
    </row>
    <row r="1581" spans="1:2" x14ac:dyDescent="0.2">
      <c r="A1581" s="11"/>
      <c r="B1581" s="10"/>
    </row>
    <row r="1582" spans="1:2" x14ac:dyDescent="0.2">
      <c r="A1582" s="11"/>
      <c r="B1582" s="10"/>
    </row>
    <row r="1583" spans="1:2" x14ac:dyDescent="0.2">
      <c r="A1583" s="11"/>
      <c r="B1583" s="10"/>
    </row>
    <row r="1584" spans="1:2" x14ac:dyDescent="0.2">
      <c r="A1584" s="11"/>
      <c r="B1584" s="10"/>
    </row>
    <row r="1585" spans="1:2" x14ac:dyDescent="0.2">
      <c r="A1585" s="11"/>
      <c r="B1585" s="10"/>
    </row>
    <row r="1586" spans="1:2" x14ac:dyDescent="0.2">
      <c r="A1586" s="11"/>
      <c r="B1586" s="10"/>
    </row>
    <row r="1587" spans="1:2" x14ac:dyDescent="0.2">
      <c r="A1587" s="11"/>
      <c r="B1587" s="10"/>
    </row>
    <row r="1588" spans="1:2" x14ac:dyDescent="0.2">
      <c r="A1588" s="11"/>
      <c r="B1588" s="10"/>
    </row>
    <row r="1589" spans="1:2" x14ac:dyDescent="0.2">
      <c r="A1589" s="11"/>
      <c r="B1589" s="10"/>
    </row>
    <row r="1590" spans="1:2" x14ac:dyDescent="0.2">
      <c r="A1590" s="11"/>
      <c r="B1590" s="10"/>
    </row>
    <row r="1591" spans="1:2" x14ac:dyDescent="0.2">
      <c r="A1591" s="11"/>
      <c r="B1591" s="10"/>
    </row>
    <row r="1592" spans="1:2" x14ac:dyDescent="0.2">
      <c r="A1592" s="11"/>
      <c r="B1592" s="10"/>
    </row>
    <row r="1593" spans="1:2" x14ac:dyDescent="0.2">
      <c r="A1593" s="11"/>
      <c r="B1593" s="10"/>
    </row>
    <row r="1594" spans="1:2" x14ac:dyDescent="0.2">
      <c r="A1594" s="11"/>
      <c r="B1594" s="10"/>
    </row>
    <row r="1595" spans="1:2" x14ac:dyDescent="0.2">
      <c r="A1595" s="11"/>
      <c r="B1595" s="10"/>
    </row>
    <row r="1596" spans="1:2" x14ac:dyDescent="0.2">
      <c r="A1596" s="11"/>
      <c r="B1596" s="10"/>
    </row>
    <row r="1597" spans="1:2" x14ac:dyDescent="0.2">
      <c r="A1597" s="11"/>
      <c r="B1597" s="10"/>
    </row>
    <row r="1598" spans="1:2" x14ac:dyDescent="0.2">
      <c r="A1598" s="11"/>
      <c r="B1598" s="10"/>
    </row>
    <row r="1599" spans="1:2" x14ac:dyDescent="0.2">
      <c r="A1599" s="11"/>
      <c r="B1599" s="10"/>
    </row>
    <row r="1600" spans="1:2" x14ac:dyDescent="0.2">
      <c r="A1600" s="11"/>
      <c r="B1600" s="10"/>
    </row>
    <row r="1601" spans="1:2" x14ac:dyDescent="0.2">
      <c r="A1601" s="11"/>
      <c r="B1601" s="10"/>
    </row>
    <row r="1602" spans="1:2" x14ac:dyDescent="0.2">
      <c r="A1602" s="11"/>
      <c r="B1602" s="10"/>
    </row>
    <row r="1603" spans="1:2" x14ac:dyDescent="0.2">
      <c r="A1603" s="11"/>
      <c r="B1603" s="10"/>
    </row>
    <row r="1604" spans="1:2" x14ac:dyDescent="0.2">
      <c r="A1604" s="11"/>
      <c r="B1604" s="10"/>
    </row>
    <row r="1605" spans="1:2" x14ac:dyDescent="0.2">
      <c r="A1605" s="11"/>
      <c r="B1605" s="10"/>
    </row>
    <row r="1606" spans="1:2" x14ac:dyDescent="0.2">
      <c r="A1606" s="11"/>
      <c r="B1606" s="10"/>
    </row>
    <row r="1607" spans="1:2" x14ac:dyDescent="0.2">
      <c r="A1607" s="11"/>
      <c r="B1607" s="10"/>
    </row>
    <row r="1608" spans="1:2" x14ac:dyDescent="0.2">
      <c r="A1608" s="11"/>
      <c r="B1608" s="10"/>
    </row>
    <row r="1609" spans="1:2" x14ac:dyDescent="0.2">
      <c r="A1609" s="11"/>
      <c r="B1609" s="10"/>
    </row>
    <row r="1610" spans="1:2" x14ac:dyDescent="0.2">
      <c r="A1610" s="11"/>
      <c r="B1610" s="10"/>
    </row>
    <row r="1611" spans="1:2" x14ac:dyDescent="0.2">
      <c r="A1611" s="11"/>
      <c r="B1611" s="10"/>
    </row>
    <row r="1612" spans="1:2" x14ac:dyDescent="0.2">
      <c r="A1612" s="11"/>
      <c r="B1612" s="10"/>
    </row>
    <row r="1613" spans="1:2" x14ac:dyDescent="0.2">
      <c r="A1613" s="11"/>
      <c r="B1613" s="10"/>
    </row>
    <row r="1614" spans="1:2" x14ac:dyDescent="0.2">
      <c r="A1614" s="11"/>
      <c r="B1614" s="10"/>
    </row>
    <row r="1615" spans="1:2" x14ac:dyDescent="0.2">
      <c r="A1615" s="11"/>
      <c r="B1615" s="10"/>
    </row>
    <row r="1616" spans="1:2" x14ac:dyDescent="0.2">
      <c r="A1616" s="11"/>
      <c r="B1616" s="10"/>
    </row>
    <row r="1617" spans="1:2" x14ac:dyDescent="0.2">
      <c r="A1617" s="11"/>
      <c r="B1617" s="10"/>
    </row>
    <row r="1618" spans="1:2" x14ac:dyDescent="0.2">
      <c r="A1618" s="11"/>
      <c r="B1618" s="10"/>
    </row>
    <row r="1619" spans="1:2" x14ac:dyDescent="0.2">
      <c r="A1619" s="11"/>
      <c r="B1619" s="10"/>
    </row>
    <row r="1620" spans="1:2" x14ac:dyDescent="0.2">
      <c r="A1620" s="11"/>
      <c r="B1620" s="10"/>
    </row>
    <row r="1621" spans="1:2" x14ac:dyDescent="0.2">
      <c r="A1621" s="11"/>
      <c r="B1621" s="10"/>
    </row>
    <row r="1622" spans="1:2" x14ac:dyDescent="0.2">
      <c r="A1622" s="11"/>
      <c r="B1622" s="10"/>
    </row>
    <row r="1623" spans="1:2" x14ac:dyDescent="0.2">
      <c r="A1623" s="11"/>
      <c r="B1623" s="10"/>
    </row>
    <row r="1624" spans="1:2" x14ac:dyDescent="0.2">
      <c r="A1624" s="11"/>
      <c r="B1624" s="10"/>
    </row>
    <row r="1625" spans="1:2" x14ac:dyDescent="0.2">
      <c r="A1625" s="11"/>
      <c r="B1625" s="10"/>
    </row>
    <row r="1626" spans="1:2" x14ac:dyDescent="0.2">
      <c r="A1626" s="11" t="e">
        <f t="array" ref="A1626">IF(ISERROR(INDEX(List,MATCH(0,COUNTIF(List,"&lt;"&amp;List)-SUM(COUNTIF(List,$A$815:A1625)),0))),"",INDEX(List,MATCH(0,COUNTIF(List,"&lt;"&amp;List)-SUM(COUNTIF(List,$A$815:A1625),0))))</f>
        <v>#N/A</v>
      </c>
      <c r="B1626" s="10" t="e">
        <f>IF(A1626="","",MAX(B$815:B1625)+1)</f>
        <v>#N/A</v>
      </c>
    </row>
    <row r="1627" spans="1:2" x14ac:dyDescent="0.2">
      <c r="A1627" s="11" t="e">
        <f t="array" ref="A1627">IF(ISERROR(INDEX(List,MATCH(0,COUNTIF(List,"&lt;"&amp;List)-SUM(COUNTIF(List,$A$815:A1626)),0))),"",INDEX(List,MATCH(0,COUNTIF(List,"&lt;"&amp;List)-SUM(COUNTIF(List,$A$815:A1626),0))))</f>
        <v>#N/A</v>
      </c>
      <c r="B1627" s="10" t="e">
        <f>IF(A1627="","",MAX(B$815:B1626)+1)</f>
        <v>#N/A</v>
      </c>
    </row>
    <row r="1628" spans="1:2" x14ac:dyDescent="0.2">
      <c r="A1628" s="11" t="e">
        <f t="array" ref="A1628">IF(ISERROR(INDEX(List,MATCH(0,COUNTIF(List,"&lt;"&amp;List)-SUM(COUNTIF(List,$A$815:A1627)),0))),"",INDEX(List,MATCH(0,COUNTIF(List,"&lt;"&amp;List)-SUM(COUNTIF(List,$A$815:A1627),0))))</f>
        <v>#N/A</v>
      </c>
      <c r="B1628" s="10" t="e">
        <f>IF(A1628="","",MAX(B$815:B1627)+1)</f>
        <v>#N/A</v>
      </c>
    </row>
    <row r="1629" spans="1:2" x14ac:dyDescent="0.2">
      <c r="A1629" s="11" t="e">
        <f t="array" ref="A1629">IF(ISERROR(INDEX(List,MATCH(0,COUNTIF(List,"&lt;"&amp;List)-SUM(COUNTIF(List,$A$815:A1628)),0))),"",INDEX(List,MATCH(0,COUNTIF(List,"&lt;"&amp;List)-SUM(COUNTIF(List,$A$815:A1628),0))))</f>
        <v>#N/A</v>
      </c>
      <c r="B1629" s="10" t="e">
        <f>IF(A1629="","",MAX(B$815:B1628)+1)</f>
        <v>#N/A</v>
      </c>
    </row>
  </sheetData>
  <sheetProtection algorithmName="SHA-512" hashValue="xLTuY6cH5dQC4Ps51do85NKPiKXGMC3TfY/TE54T7f1C0P31T9bI3cBrlUrstlP1Dv5+LUOQNBsUqgqWUfwKFw==" saltValue="aj2J9a12mVASkoxqOjKzkA==" spinCount="100000" sheet="1" objects="1" scenarios="1" selectLockedCells="1" selectUnlockedCells="1"/>
  <mergeCells count="2">
    <mergeCell ref="A1:D1"/>
    <mergeCell ref="A29:D29"/>
  </mergeCells>
  <dataValidations count="1">
    <dataValidation type="custom" allowBlank="1" showInputMessage="1" showErrorMessage="1" errorTitle="X-Author for Excel" error="Id and Lookup fields are not editable." promptTitle="X-Author for Excel" sqref="D3:D22 D31:D812" xr:uid="{00000000-0002-0000-0C00-000000000000}">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R25"/>
  <sheetViews>
    <sheetView workbookViewId="0"/>
  </sheetViews>
  <sheetFormatPr defaultRowHeight="15.75" x14ac:dyDescent="0.25"/>
  <sheetData>
    <row r="1" spans="1:44" x14ac:dyDescent="0.25">
      <c r="A1" s="366" t="s">
        <v>350</v>
      </c>
      <c r="B1" t="s">
        <v>351</v>
      </c>
      <c r="Y1" s="396" t="s">
        <v>403</v>
      </c>
      <c r="Z1" s="396" t="s">
        <v>404</v>
      </c>
      <c r="AA1" t="s">
        <v>352</v>
      </c>
      <c r="AB1" t="s">
        <v>354</v>
      </c>
      <c r="AC1" t="s">
        <v>355</v>
      </c>
      <c r="AD1" t="s">
        <v>360</v>
      </c>
      <c r="AE1" t="s">
        <v>385</v>
      </c>
      <c r="AF1" t="s">
        <v>386</v>
      </c>
      <c r="AG1" t="s">
        <v>388</v>
      </c>
      <c r="AH1" t="s">
        <v>389</v>
      </c>
      <c r="AI1" t="s">
        <v>390</v>
      </c>
      <c r="AJ1" t="s">
        <v>391</v>
      </c>
      <c r="AK1" t="s">
        <v>392</v>
      </c>
      <c r="AL1" t="s">
        <v>393</v>
      </c>
      <c r="AM1" t="s">
        <v>394</v>
      </c>
      <c r="AN1" t="s">
        <v>395</v>
      </c>
      <c r="AO1" t="s">
        <v>396</v>
      </c>
      <c r="AP1" t="s">
        <v>397</v>
      </c>
      <c r="AQ1" t="s">
        <v>398</v>
      </c>
      <c r="AR1" t="s">
        <v>399</v>
      </c>
    </row>
    <row r="2" spans="1:44" x14ac:dyDescent="0.25">
      <c r="Y2" s="396"/>
      <c r="Z2" s="396"/>
      <c r="AA2" s="396" t="s">
        <v>353</v>
      </c>
      <c r="AB2" s="396" t="s">
        <v>209</v>
      </c>
      <c r="AC2" s="396" t="s">
        <v>356</v>
      </c>
      <c r="AD2" s="396" t="s">
        <v>361</v>
      </c>
      <c r="AE2" s="396" t="s">
        <v>353</v>
      </c>
      <c r="AF2" s="396" t="s">
        <v>387</v>
      </c>
      <c r="AG2" s="396" t="s">
        <v>361</v>
      </c>
      <c r="AH2" s="396" t="s">
        <v>361</v>
      </c>
      <c r="AI2" s="396" t="s">
        <v>353</v>
      </c>
      <c r="AJ2" s="396" t="s">
        <v>361</v>
      </c>
      <c r="AK2" s="396" t="s">
        <v>387</v>
      </c>
      <c r="AL2" s="396" t="s">
        <v>361</v>
      </c>
      <c r="AM2" s="396" t="s">
        <v>361</v>
      </c>
      <c r="AN2" s="396" t="s">
        <v>353</v>
      </c>
      <c r="AO2" s="396" t="s">
        <v>361</v>
      </c>
      <c r="AP2" s="396" t="s">
        <v>361</v>
      </c>
      <c r="AQ2" s="396" t="s">
        <v>387</v>
      </c>
      <c r="AR2" s="396" t="s">
        <v>400</v>
      </c>
    </row>
    <row r="3" spans="1:44" x14ac:dyDescent="0.25">
      <c r="AB3" s="396" t="s">
        <v>405</v>
      </c>
      <c r="AC3" s="396" t="s">
        <v>357</v>
      </c>
      <c r="AD3" s="396" t="s">
        <v>362</v>
      </c>
      <c r="AG3" s="396" t="s">
        <v>362</v>
      </c>
      <c r="AH3" s="396" t="s">
        <v>362</v>
      </c>
      <c r="AJ3" s="396" t="s">
        <v>362</v>
      </c>
      <c r="AL3" s="396" t="s">
        <v>362</v>
      </c>
      <c r="AM3" s="396" t="s">
        <v>362</v>
      </c>
      <c r="AO3" s="396" t="s">
        <v>362</v>
      </c>
      <c r="AP3" s="396" t="s">
        <v>362</v>
      </c>
      <c r="AR3" s="396" t="s">
        <v>401</v>
      </c>
    </row>
    <row r="4" spans="1:44" x14ac:dyDescent="0.25">
      <c r="AC4" s="396" t="s">
        <v>358</v>
      </c>
      <c r="AD4" s="396" t="s">
        <v>363</v>
      </c>
      <c r="AG4" s="396" t="s">
        <v>363</v>
      </c>
      <c r="AH4" s="396" t="s">
        <v>363</v>
      </c>
      <c r="AJ4" s="396" t="s">
        <v>363</v>
      </c>
      <c r="AL4" s="396" t="s">
        <v>363</v>
      </c>
      <c r="AM4" s="396" t="s">
        <v>363</v>
      </c>
      <c r="AO4" s="396" t="s">
        <v>363</v>
      </c>
      <c r="AP4" s="396" t="s">
        <v>363</v>
      </c>
      <c r="AR4" s="396" t="s">
        <v>406</v>
      </c>
    </row>
    <row r="5" spans="1:44" x14ac:dyDescent="0.25">
      <c r="AC5" s="396" t="s">
        <v>359</v>
      </c>
      <c r="AD5" s="396" t="s">
        <v>364</v>
      </c>
      <c r="AG5" s="396" t="s">
        <v>364</v>
      </c>
      <c r="AH5" s="396" t="s">
        <v>364</v>
      </c>
      <c r="AJ5" s="396" t="s">
        <v>364</v>
      </c>
      <c r="AL5" s="396" t="s">
        <v>364</v>
      </c>
      <c r="AM5" s="396" t="s">
        <v>364</v>
      </c>
      <c r="AO5" s="396" t="s">
        <v>364</v>
      </c>
      <c r="AP5" s="396" t="s">
        <v>364</v>
      </c>
      <c r="AR5" s="396" t="s">
        <v>402</v>
      </c>
    </row>
    <row r="6" spans="1:44" x14ac:dyDescent="0.25">
      <c r="AD6" s="396" t="s">
        <v>365</v>
      </c>
      <c r="AG6" s="396" t="s">
        <v>365</v>
      </c>
      <c r="AH6" s="396" t="s">
        <v>365</v>
      </c>
      <c r="AJ6" s="396" t="s">
        <v>365</v>
      </c>
      <c r="AL6" s="396" t="s">
        <v>365</v>
      </c>
      <c r="AM6" s="396" t="s">
        <v>365</v>
      </c>
      <c r="AO6" s="396" t="s">
        <v>365</v>
      </c>
      <c r="AP6" s="396" t="s">
        <v>365</v>
      </c>
    </row>
    <row r="7" spans="1:44" x14ac:dyDescent="0.25">
      <c r="AD7" s="396" t="s">
        <v>366</v>
      </c>
      <c r="AG7" s="396" t="s">
        <v>366</v>
      </c>
      <c r="AH7" s="396" t="s">
        <v>366</v>
      </c>
      <c r="AJ7" s="396" t="s">
        <v>366</v>
      </c>
      <c r="AL7" s="396" t="s">
        <v>366</v>
      </c>
      <c r="AM7" s="396" t="s">
        <v>366</v>
      </c>
      <c r="AO7" s="396" t="s">
        <v>366</v>
      </c>
      <c r="AP7" s="396" t="s">
        <v>366</v>
      </c>
    </row>
    <row r="8" spans="1:44" x14ac:dyDescent="0.25">
      <c r="AD8" s="396" t="s">
        <v>367</v>
      </c>
      <c r="AG8" s="396" t="s">
        <v>367</v>
      </c>
      <c r="AH8" s="396" t="s">
        <v>367</v>
      </c>
      <c r="AJ8" s="396" t="s">
        <v>367</v>
      </c>
      <c r="AL8" s="396" t="s">
        <v>367</v>
      </c>
      <c r="AM8" s="396" t="s">
        <v>367</v>
      </c>
      <c r="AO8" s="396" t="s">
        <v>367</v>
      </c>
      <c r="AP8" s="396" t="s">
        <v>367</v>
      </c>
    </row>
    <row r="9" spans="1:44" x14ac:dyDescent="0.25">
      <c r="AD9" s="396" t="s">
        <v>368</v>
      </c>
      <c r="AG9" s="396" t="s">
        <v>368</v>
      </c>
      <c r="AH9" s="396" t="s">
        <v>368</v>
      </c>
      <c r="AJ9" s="396" t="s">
        <v>368</v>
      </c>
      <c r="AL9" s="396" t="s">
        <v>368</v>
      </c>
      <c r="AM9" s="396" t="s">
        <v>368</v>
      </c>
      <c r="AO9" s="396" t="s">
        <v>368</v>
      </c>
      <c r="AP9" s="396" t="s">
        <v>368</v>
      </c>
    </row>
    <row r="10" spans="1:44" x14ac:dyDescent="0.25">
      <c r="AD10" s="396" t="s">
        <v>369</v>
      </c>
      <c r="AG10" s="396" t="s">
        <v>369</v>
      </c>
      <c r="AH10" s="396" t="s">
        <v>369</v>
      </c>
      <c r="AJ10" s="396" t="s">
        <v>369</v>
      </c>
      <c r="AL10" s="396" t="s">
        <v>369</v>
      </c>
      <c r="AM10" s="396" t="s">
        <v>369</v>
      </c>
      <c r="AO10" s="396" t="s">
        <v>369</v>
      </c>
      <c r="AP10" s="396" t="s">
        <v>369</v>
      </c>
    </row>
    <row r="11" spans="1:44" x14ac:dyDescent="0.25">
      <c r="AD11" s="396" t="s">
        <v>370</v>
      </c>
      <c r="AG11" s="396" t="s">
        <v>370</v>
      </c>
      <c r="AH11" s="396" t="s">
        <v>370</v>
      </c>
      <c r="AJ11" s="396" t="s">
        <v>370</v>
      </c>
      <c r="AL11" s="396" t="s">
        <v>370</v>
      </c>
      <c r="AM11" s="396" t="s">
        <v>370</v>
      </c>
      <c r="AO11" s="396" t="s">
        <v>370</v>
      </c>
      <c r="AP11" s="396" t="s">
        <v>370</v>
      </c>
    </row>
    <row r="12" spans="1:44" x14ac:dyDescent="0.25">
      <c r="AD12" s="396" t="s">
        <v>371</v>
      </c>
      <c r="AG12" s="396" t="s">
        <v>371</v>
      </c>
      <c r="AH12" s="396" t="s">
        <v>371</v>
      </c>
      <c r="AJ12" s="396" t="s">
        <v>371</v>
      </c>
      <c r="AL12" s="396" t="s">
        <v>371</v>
      </c>
      <c r="AM12" s="396" t="s">
        <v>371</v>
      </c>
      <c r="AO12" s="396" t="s">
        <v>371</v>
      </c>
      <c r="AP12" s="396" t="s">
        <v>371</v>
      </c>
    </row>
    <row r="13" spans="1:44" x14ac:dyDescent="0.25">
      <c r="AD13" s="396" t="s">
        <v>372</v>
      </c>
      <c r="AG13" s="396" t="s">
        <v>372</v>
      </c>
      <c r="AH13" s="396" t="s">
        <v>372</v>
      </c>
      <c r="AJ13" s="396" t="s">
        <v>372</v>
      </c>
      <c r="AL13" s="396" t="s">
        <v>372</v>
      </c>
      <c r="AM13" s="396" t="s">
        <v>372</v>
      </c>
      <c r="AO13" s="396" t="s">
        <v>372</v>
      </c>
      <c r="AP13" s="396" t="s">
        <v>372</v>
      </c>
    </row>
    <row r="14" spans="1:44" x14ac:dyDescent="0.25">
      <c r="AD14" s="396" t="s">
        <v>373</v>
      </c>
      <c r="AG14" s="396" t="s">
        <v>373</v>
      </c>
      <c r="AH14" s="396" t="s">
        <v>373</v>
      </c>
      <c r="AJ14" s="396" t="s">
        <v>373</v>
      </c>
      <c r="AL14" s="396" t="s">
        <v>373</v>
      </c>
      <c r="AM14" s="396" t="s">
        <v>373</v>
      </c>
      <c r="AO14" s="396" t="s">
        <v>373</v>
      </c>
      <c r="AP14" s="396" t="s">
        <v>373</v>
      </c>
    </row>
    <row r="15" spans="1:44" x14ac:dyDescent="0.25">
      <c r="AD15" s="396" t="s">
        <v>374</v>
      </c>
      <c r="AG15" s="396" t="s">
        <v>374</v>
      </c>
      <c r="AH15" s="396" t="s">
        <v>374</v>
      </c>
      <c r="AJ15" s="396" t="s">
        <v>374</v>
      </c>
      <c r="AL15" s="396" t="s">
        <v>374</v>
      </c>
      <c r="AM15" s="396" t="s">
        <v>374</v>
      </c>
      <c r="AO15" s="396" t="s">
        <v>374</v>
      </c>
      <c r="AP15" s="396" t="s">
        <v>374</v>
      </c>
    </row>
    <row r="16" spans="1:44" x14ac:dyDescent="0.25">
      <c r="AD16" s="396" t="s">
        <v>375</v>
      </c>
      <c r="AG16" s="396" t="s">
        <v>375</v>
      </c>
      <c r="AH16" s="396" t="s">
        <v>375</v>
      </c>
      <c r="AJ16" s="396" t="s">
        <v>375</v>
      </c>
      <c r="AL16" s="396" t="s">
        <v>375</v>
      </c>
      <c r="AM16" s="396" t="s">
        <v>375</v>
      </c>
      <c r="AO16" s="396" t="s">
        <v>375</v>
      </c>
      <c r="AP16" s="396" t="s">
        <v>375</v>
      </c>
    </row>
    <row r="17" spans="30:42" x14ac:dyDescent="0.25">
      <c r="AD17" s="396" t="s">
        <v>376</v>
      </c>
      <c r="AG17" s="396" t="s">
        <v>376</v>
      </c>
      <c r="AH17" s="396" t="s">
        <v>376</v>
      </c>
      <c r="AJ17" s="396" t="s">
        <v>376</v>
      </c>
      <c r="AL17" s="396" t="s">
        <v>376</v>
      </c>
      <c r="AM17" s="396" t="s">
        <v>376</v>
      </c>
      <c r="AO17" s="396" t="s">
        <v>376</v>
      </c>
      <c r="AP17" s="396" t="s">
        <v>376</v>
      </c>
    </row>
    <row r="18" spans="30:42" x14ac:dyDescent="0.25">
      <c r="AD18" s="396" t="s">
        <v>377</v>
      </c>
      <c r="AG18" s="396" t="s">
        <v>377</v>
      </c>
      <c r="AH18" s="396" t="s">
        <v>377</v>
      </c>
      <c r="AJ18" s="396" t="s">
        <v>377</v>
      </c>
      <c r="AL18" s="396" t="s">
        <v>377</v>
      </c>
      <c r="AM18" s="396" t="s">
        <v>377</v>
      </c>
      <c r="AO18" s="396" t="s">
        <v>377</v>
      </c>
      <c r="AP18" s="396" t="s">
        <v>377</v>
      </c>
    </row>
    <row r="19" spans="30:42" x14ac:dyDescent="0.25">
      <c r="AD19" s="396" t="s">
        <v>378</v>
      </c>
      <c r="AG19" s="396" t="s">
        <v>378</v>
      </c>
      <c r="AH19" s="396" t="s">
        <v>378</v>
      </c>
      <c r="AJ19" s="396" t="s">
        <v>378</v>
      </c>
      <c r="AL19" s="396" t="s">
        <v>378</v>
      </c>
      <c r="AM19" s="396" t="s">
        <v>378</v>
      </c>
      <c r="AO19" s="396" t="s">
        <v>378</v>
      </c>
      <c r="AP19" s="396" t="s">
        <v>378</v>
      </c>
    </row>
    <row r="20" spans="30:42" x14ac:dyDescent="0.25">
      <c r="AD20" s="396" t="s">
        <v>379</v>
      </c>
      <c r="AG20" s="396" t="s">
        <v>379</v>
      </c>
      <c r="AH20" s="396" t="s">
        <v>379</v>
      </c>
      <c r="AJ20" s="396" t="s">
        <v>379</v>
      </c>
      <c r="AL20" s="396" t="s">
        <v>379</v>
      </c>
      <c r="AM20" s="396" t="s">
        <v>379</v>
      </c>
      <c r="AO20" s="396" t="s">
        <v>379</v>
      </c>
      <c r="AP20" s="396" t="s">
        <v>379</v>
      </c>
    </row>
    <row r="21" spans="30:42" x14ac:dyDescent="0.25">
      <c r="AD21" s="396" t="s">
        <v>380</v>
      </c>
      <c r="AG21" s="396" t="s">
        <v>380</v>
      </c>
      <c r="AH21" s="396" t="s">
        <v>380</v>
      </c>
      <c r="AJ21" s="396" t="s">
        <v>380</v>
      </c>
      <c r="AL21" s="396" t="s">
        <v>380</v>
      </c>
      <c r="AM21" s="396" t="s">
        <v>380</v>
      </c>
      <c r="AO21" s="396" t="s">
        <v>380</v>
      </c>
      <c r="AP21" s="396" t="s">
        <v>380</v>
      </c>
    </row>
    <row r="22" spans="30:42" x14ac:dyDescent="0.25">
      <c r="AD22" s="396" t="s">
        <v>381</v>
      </c>
      <c r="AG22" s="396" t="s">
        <v>381</v>
      </c>
      <c r="AH22" s="396" t="s">
        <v>381</v>
      </c>
      <c r="AJ22" s="396" t="s">
        <v>381</v>
      </c>
      <c r="AL22" s="396" t="s">
        <v>381</v>
      </c>
      <c r="AM22" s="396" t="s">
        <v>381</v>
      </c>
      <c r="AO22" s="396" t="s">
        <v>381</v>
      </c>
      <c r="AP22" s="396" t="s">
        <v>381</v>
      </c>
    </row>
    <row r="23" spans="30:42" x14ac:dyDescent="0.25">
      <c r="AD23" s="396" t="s">
        <v>382</v>
      </c>
      <c r="AG23" s="396" t="s">
        <v>382</v>
      </c>
      <c r="AH23" s="396" t="s">
        <v>382</v>
      </c>
      <c r="AJ23" s="396" t="s">
        <v>382</v>
      </c>
      <c r="AL23" s="396" t="s">
        <v>382</v>
      </c>
      <c r="AM23" s="396" t="s">
        <v>382</v>
      </c>
      <c r="AO23" s="396" t="s">
        <v>382</v>
      </c>
      <c r="AP23" s="396" t="s">
        <v>382</v>
      </c>
    </row>
    <row r="24" spans="30:42" x14ac:dyDescent="0.25">
      <c r="AD24" s="396" t="s">
        <v>383</v>
      </c>
      <c r="AG24" s="396" t="s">
        <v>383</v>
      </c>
      <c r="AH24" s="396" t="s">
        <v>383</v>
      </c>
      <c r="AJ24" s="396" t="s">
        <v>383</v>
      </c>
      <c r="AL24" s="396" t="s">
        <v>383</v>
      </c>
      <c r="AM24" s="396" t="s">
        <v>383</v>
      </c>
      <c r="AO24" s="396" t="s">
        <v>383</v>
      </c>
      <c r="AP24" s="396" t="s">
        <v>383</v>
      </c>
    </row>
    <row r="25" spans="30:42" x14ac:dyDescent="0.25">
      <c r="AD25" s="396" t="s">
        <v>384</v>
      </c>
      <c r="AG25" s="396" t="s">
        <v>384</v>
      </c>
      <c r="AH25" s="396" t="s">
        <v>384</v>
      </c>
      <c r="AJ25" s="396" t="s">
        <v>384</v>
      </c>
      <c r="AL25" s="396" t="s">
        <v>384</v>
      </c>
      <c r="AM25" s="396" t="s">
        <v>384</v>
      </c>
      <c r="AO25" s="396" t="s">
        <v>384</v>
      </c>
      <c r="AP25" s="396" t="s">
        <v>384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561975</xdr:colOff>
                <xdr:row>2</xdr:row>
                <xdr:rowOff>123825</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70" r:id="rId6">
          <objectPr defaultSize="0" r:id="rId7">
            <anchor moveWithCells="1">
              <from>
                <xdr:col>0</xdr:col>
                <xdr:colOff>0</xdr:colOff>
                <xdr:row>0</xdr:row>
                <xdr:rowOff>0</xdr:rowOff>
              </from>
              <to>
                <xdr:col>0</xdr:col>
                <xdr:colOff>552450</xdr:colOff>
                <xdr:row>2</xdr:row>
                <xdr:rowOff>123825</xdr:rowOff>
              </to>
            </anchor>
          </objectPr>
        </oleObject>
      </mc:Choice>
      <mc:Fallback>
        <oleObject progId="Packager Shell Object" dvAspect="DVASPECT_ICON" shapeId="11270" r:id="rId6"/>
      </mc:Fallback>
    </mc:AlternateContent>
    <mc:AlternateContent xmlns:mc="http://schemas.openxmlformats.org/markup-compatibility/2006">
      <mc:Choice Requires="x14">
        <oleObject progId="Packager Shell Object" dvAspect="DVASPECT_ICON" shapeId="11271" r:id="rId8">
          <objectPr defaultSize="0" r:id="rId9">
            <anchor moveWithCells="1">
              <from>
                <xdr:col>0</xdr:col>
                <xdr:colOff>0</xdr:colOff>
                <xdr:row>0</xdr:row>
                <xdr:rowOff>0</xdr:rowOff>
              </from>
              <to>
                <xdr:col>1</xdr:col>
                <xdr:colOff>314325</xdr:colOff>
                <xdr:row>2</xdr:row>
                <xdr:rowOff>123825</xdr:rowOff>
              </to>
            </anchor>
          </objectPr>
        </oleObject>
      </mc:Choice>
      <mc:Fallback>
        <oleObject progId="Packager Shell Object" dvAspect="DVASPECT_ICON" shapeId="11271"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2:I697"/>
  <sheetViews>
    <sheetView topLeftCell="A17" zoomScale="80" zoomScaleNormal="80" workbookViewId="0">
      <selection activeCell="C57" sqref="C57"/>
    </sheetView>
  </sheetViews>
  <sheetFormatPr defaultColWidth="8.875" defaultRowHeight="12.75" x14ac:dyDescent="0.2"/>
  <cols>
    <col min="1" max="1" width="25.875" style="1" customWidth="1"/>
    <col min="2" max="2" width="30.625" style="1" customWidth="1"/>
    <col min="3" max="3" width="52.375" style="1" customWidth="1"/>
    <col min="4" max="4" width="23.5" style="1" customWidth="1"/>
    <col min="5" max="5" width="19.625" style="1" customWidth="1"/>
    <col min="6" max="6" width="18.375" style="1" customWidth="1"/>
    <col min="7" max="7" width="10.375" style="1" customWidth="1"/>
    <col min="8" max="11" width="8.875" style="1"/>
    <col min="12" max="12" width="14.75" style="1" bestFit="1" customWidth="1"/>
    <col min="13" max="13" width="15" style="1" bestFit="1" customWidth="1"/>
    <col min="14" max="16384" width="8.875" style="1"/>
  </cols>
  <sheetData>
    <row r="2" spans="2:7" x14ac:dyDescent="0.2">
      <c r="B2" s="2" t="s">
        <v>82</v>
      </c>
    </row>
    <row r="3" spans="2:7" x14ac:dyDescent="0.2">
      <c r="B3" s="537" t="s">
        <v>79</v>
      </c>
      <c r="C3" s="537" t="s">
        <v>196</v>
      </c>
      <c r="D3" s="537" t="s">
        <v>198</v>
      </c>
      <c r="E3" s="537" t="s">
        <v>81</v>
      </c>
      <c r="F3" s="537" t="s">
        <v>127</v>
      </c>
      <c r="G3" s="537" t="s">
        <v>30</v>
      </c>
    </row>
    <row r="4" spans="2:7" hidden="1" x14ac:dyDescent="0.2">
      <c r="B4" s="537" t="s">
        <v>78</v>
      </c>
      <c r="C4" s="540" t="s">
        <v>35</v>
      </c>
      <c r="D4" s="538" t="s">
        <v>197</v>
      </c>
      <c r="E4" s="537" t="s">
        <v>80</v>
      </c>
      <c r="F4" s="537" t="str">
        <f t="array" ref="F4">IFERROR(INDEX($C$4:$C$29, MATCH(0, COUNTIF($F$3:F3, $C$4:$C$29&amp;"") + IF($C$4:$C$29="",1,0), 0)), "")</f>
        <v>--Select--</v>
      </c>
      <c r="G4" s="537" t="s">
        <v>29</v>
      </c>
    </row>
    <row r="5" spans="2:7" s="11" customFormat="1" x14ac:dyDescent="0.2">
      <c r="B5" s="537" t="s">
        <v>2416</v>
      </c>
      <c r="C5" s="540" t="s">
        <v>2417</v>
      </c>
      <c r="D5" s="538"/>
      <c r="E5" s="537" t="s">
        <v>2091</v>
      </c>
      <c r="F5" s="537" t="str">
        <f t="array" ref="F5">IFERROR(INDEX($C$4:$C$29, MATCH(0, COUNTIF($F$3:F4, $C$4:$C$29&amp;"") + IF($C$4:$C$29="",1,0), 0)), "")</f>
        <v>HIV I-3b: Pourcentage des hommes avec syphilis active ayant des rapports sexuels avec d'autres hommes</v>
      </c>
      <c r="G5" s="537" t="s">
        <v>2418</v>
      </c>
    </row>
    <row r="6" spans="2:7" s="11" customFormat="1" x14ac:dyDescent="0.2">
      <c r="B6" s="537" t="s">
        <v>2419</v>
      </c>
      <c r="C6" s="540" t="s">
        <v>2420</v>
      </c>
      <c r="D6" s="538"/>
      <c r="E6" s="537" t="s">
        <v>2091</v>
      </c>
      <c r="F6" s="537" t="str">
        <f t="array" ref="F6">IFERROR(INDEX($C$4:$C$29, MATCH(0, COUNTIF($F$3:F5, $C$4:$C$29&amp;"") + IF($C$4:$C$29="",1,0), 0)), "")</f>
        <v>HIV I-3c: Pourcentage de professionnels du sexe avec syphilis active</v>
      </c>
      <c r="G6" s="537" t="s">
        <v>2421</v>
      </c>
    </row>
    <row r="7" spans="2:7" s="11" customFormat="1" x14ac:dyDescent="0.2">
      <c r="B7" s="537" t="s">
        <v>2422</v>
      </c>
      <c r="C7" s="540" t="s">
        <v>2423</v>
      </c>
      <c r="D7" s="538"/>
      <c r="E7" s="537" t="s">
        <v>2091</v>
      </c>
      <c r="F7" s="537" t="str">
        <f t="array" ref="F7">IFERROR(INDEX($C$4:$C$29, MATCH(0, COUNTIF($F$3:F6, $C$4:$C$29&amp;"") + IF($C$4:$C$29="",1,0), 0)), "")</f>
        <v>HIV I-6: Estimation du pourcentage d'infections à VIH parmi les enfants nés de femmes séropositives au VIH ayant accouché au cours des 12 derniers  mois</v>
      </c>
      <c r="G7" s="537" t="s">
        <v>2424</v>
      </c>
    </row>
    <row r="8" spans="2:7" s="11" customFormat="1" x14ac:dyDescent="0.2">
      <c r="B8" s="537" t="s">
        <v>2094</v>
      </c>
      <c r="C8" s="540" t="s">
        <v>2095</v>
      </c>
      <c r="D8" s="538" t="s">
        <v>2096</v>
      </c>
      <c r="E8" s="537" t="s">
        <v>2091</v>
      </c>
      <c r="F8" s="537" t="str">
        <f t="array" ref="F8">IFERROR(INDEX($C$4:$C$29, MATCH(0, COUNTIF($F$3:F7, $C$4:$C$29&amp;"") + IF($C$4:$C$29="",1,0), 0)), "")</f>
        <v>HIV I-9a(M): Pourcentage d'hommes ayant des rapports sexuels avec des hommes vivant avec le VIH</v>
      </c>
      <c r="G8" s="537" t="s">
        <v>2425</v>
      </c>
    </row>
    <row r="9" spans="2:7" s="11" customFormat="1" x14ac:dyDescent="0.2">
      <c r="B9" s="537" t="s">
        <v>2101</v>
      </c>
      <c r="C9" s="540" t="s">
        <v>2102</v>
      </c>
      <c r="D9" s="538" t="s">
        <v>2096</v>
      </c>
      <c r="E9" s="537" t="s">
        <v>2091</v>
      </c>
      <c r="F9" s="537" t="str">
        <f t="array" ref="F9">IFERROR(INDEX($C$4:$C$29, MATCH(0, COUNTIF($F$3:F8, $C$4:$C$29&amp;"") + IF($C$4:$C$29="",1,0), 0)), "")</f>
        <v>HIV I-9b(M): Pourcentage de personnes transgenres vivant avec le VIH</v>
      </c>
      <c r="G9" s="537" t="s">
        <v>2426</v>
      </c>
    </row>
    <row r="10" spans="2:7" s="11" customFormat="1" x14ac:dyDescent="0.2">
      <c r="B10" s="537" t="s">
        <v>2105</v>
      </c>
      <c r="C10" s="540" t="s">
        <v>2106</v>
      </c>
      <c r="D10" s="538" t="s">
        <v>2096</v>
      </c>
      <c r="E10" s="537" t="s">
        <v>2091</v>
      </c>
      <c r="F10" s="537" t="str">
        <f t="array" ref="F10">IFERROR(INDEX($C$4:$C$29, MATCH(0, COUNTIF($F$3:F9, $C$4:$C$29&amp;"") + IF($C$4:$C$29="",1,0), 0)), "")</f>
        <v>HIV I-10(M): Pourcentage de professionnels du sexe vivant avec le VIH</v>
      </c>
      <c r="G10" s="537" t="s">
        <v>2427</v>
      </c>
    </row>
    <row r="11" spans="2:7" s="11" customFormat="1" x14ac:dyDescent="0.2">
      <c r="B11" s="537" t="s">
        <v>2109</v>
      </c>
      <c r="C11" s="540" t="s">
        <v>2110</v>
      </c>
      <c r="D11" s="538" t="s">
        <v>2096</v>
      </c>
      <c r="E11" s="537" t="s">
        <v>2091</v>
      </c>
      <c r="F11" s="537" t="str">
        <f t="array" ref="F11">IFERROR(INDEX($C$4:$C$29, MATCH(0, COUNTIF($F$3:F10, $C$4:$C$29&amp;"") + IF($C$4:$C$29="",1,0), 0)), "")</f>
        <v>HIV I-11(M): Pourcentage de consommateurs de drogues injectables vivant avec le VIH</v>
      </c>
      <c r="G11" s="537" t="s">
        <v>2428</v>
      </c>
    </row>
    <row r="12" spans="2:7" s="11" customFormat="1" x14ac:dyDescent="0.2">
      <c r="B12" s="537" t="s">
        <v>2429</v>
      </c>
      <c r="C12" s="540" t="s">
        <v>2430</v>
      </c>
      <c r="D12" s="538"/>
      <c r="E12" s="537" t="s">
        <v>2091</v>
      </c>
      <c r="F12" s="537" t="str">
        <f t="array" ref="F12">IFERROR(INDEX($C$4:$C$29, MATCH(0, COUNTIF($F$3:F11, $C$4:$C$29&amp;"") + IF($C$4:$C$29="",1,0), 0)), "")</f>
        <v>HIV I-12: Pourcentage d'autres populations vulnérables (veuillez préciser) vivant avec le VIH</v>
      </c>
      <c r="G12" s="537" t="s">
        <v>2431</v>
      </c>
    </row>
    <row r="13" spans="2:7" s="11" customFormat="1" x14ac:dyDescent="0.2">
      <c r="B13" s="537" t="s">
        <v>2432</v>
      </c>
      <c r="C13" s="540" t="s">
        <v>2433</v>
      </c>
      <c r="D13" s="538"/>
      <c r="E13" s="537" t="s">
        <v>2093</v>
      </c>
      <c r="F13" s="537" t="str">
        <f t="array" ref="F13">IFERROR(INDEX($C$4:$C$29, MATCH(0, COUNTIF($F$3:F12, $C$4:$C$29&amp;"") + IF($C$4:$C$29="",1,0), 0)), "")</f>
        <v>TB I-4(M): Prévalence de TB-RR et/ou TB-MR parmi les nouveaux cas détectés: Proportion de nouveaux cas de tuberculose avec TB-RR et/ou TB-MR</v>
      </c>
      <c r="G13" s="537" t="s">
        <v>2434</v>
      </c>
    </row>
    <row r="14" spans="2:7" s="11" customFormat="1" x14ac:dyDescent="0.2">
      <c r="B14" s="537" t="s">
        <v>2130</v>
      </c>
      <c r="C14" s="540" t="s">
        <v>2131</v>
      </c>
      <c r="D14" s="538" t="s">
        <v>2435</v>
      </c>
      <c r="E14" s="537" t="s">
        <v>2091</v>
      </c>
      <c r="F14" s="537" t="str">
        <f t="array" ref="F14">IFERROR(INDEX($C$4:$C$29, MATCH(0, COUNTIF($F$3:F13, $C$4:$C$29&amp;"") + IF($C$4:$C$29="",1,0), 0)), "")</f>
        <v>HIV I-4: Nombre de décès liés au SIDA pour 100,000 habitants</v>
      </c>
      <c r="G14" s="537" t="s">
        <v>2436</v>
      </c>
    </row>
    <row r="15" spans="2:7" s="11" customFormat="1" x14ac:dyDescent="0.2">
      <c r="B15" s="537" t="s">
        <v>2437</v>
      </c>
      <c r="C15" s="540" t="s">
        <v>2438</v>
      </c>
      <c r="D15" s="538"/>
      <c r="E15" s="537" t="s">
        <v>2093</v>
      </c>
      <c r="F15" s="537" t="str">
        <f t="array" ref="F15">IFERROR(INDEX($C$4:$C$29, MATCH(0, COUNTIF($F$3:F14, $C$4:$C$29&amp;"") + IF($C$4:$C$29="",1,0), 0)), "")</f>
        <v>TB I-1: Taux de prévalence de la tuberculose (pour 100 000 habitants)</v>
      </c>
      <c r="G15" s="537" t="s">
        <v>2439</v>
      </c>
    </row>
    <row r="16" spans="2:7" s="11" customFormat="1" x14ac:dyDescent="0.2">
      <c r="B16" s="537" t="s">
        <v>2440</v>
      </c>
      <c r="C16" s="540" t="s">
        <v>2441</v>
      </c>
      <c r="D16" s="538"/>
      <c r="E16" s="537" t="s">
        <v>2093</v>
      </c>
      <c r="F16" s="537" t="str">
        <f t="array" ref="F16">IFERROR(INDEX($C$4:$C$29, MATCH(0, COUNTIF($F$3:F15, $C$4:$C$29&amp;"") + IF($C$4:$C$29="",1,0), 0)), "")</f>
        <v>TB I-2: Taux d'incidence de la tuberculose (pour 100 000 habitants)</v>
      </c>
      <c r="G16" s="537" t="s">
        <v>2442</v>
      </c>
    </row>
    <row r="17" spans="2:7" s="11" customFormat="1" x14ac:dyDescent="0.2">
      <c r="B17" s="537" t="s">
        <v>2443</v>
      </c>
      <c r="C17" s="540" t="s">
        <v>2444</v>
      </c>
      <c r="D17" s="538"/>
      <c r="E17" s="537" t="s">
        <v>2093</v>
      </c>
      <c r="F17" s="537" t="str">
        <f t="array" ref="F17">IFERROR(INDEX($C$4:$C$29, MATCH(0, COUNTIF($F$3:F16, $C$4:$C$29&amp;"") + IF($C$4:$C$29="",1,0), 0)), "")</f>
        <v>TB I-3(M): Taux de mortalité par tuberculose (pour 100 000 habitants)</v>
      </c>
      <c r="G17" s="537" t="s">
        <v>2445</v>
      </c>
    </row>
    <row r="18" spans="2:7" s="11" customFormat="1" x14ac:dyDescent="0.2">
      <c r="B18" s="537" t="s">
        <v>2446</v>
      </c>
      <c r="C18" s="540" t="s">
        <v>2447</v>
      </c>
      <c r="D18" s="538"/>
      <c r="E18" s="537" t="s">
        <v>2091</v>
      </c>
      <c r="F18" s="537" t="str">
        <f t="array" ref="F18">IFERROR(INDEX($C$4:$C$29, MATCH(0, COUNTIF($F$3:F17, $C$4:$C$29&amp;"") + IF($C$4:$C$29="",1,0), 0)), "")</f>
        <v>TB/HIV I-1: Taux de mortalité par tuberculose/VIH (pour 100 000 habitants)</v>
      </c>
      <c r="G18" s="537" t="s">
        <v>2448</v>
      </c>
    </row>
    <row r="19" spans="2:7" s="11" customFormat="1" x14ac:dyDescent="0.2">
      <c r="B19" s="537" t="s">
        <v>2446</v>
      </c>
      <c r="C19" s="540" t="s">
        <v>2447</v>
      </c>
      <c r="D19" s="538"/>
      <c r="E19" s="537" t="s">
        <v>2093</v>
      </c>
      <c r="F19" s="537" t="str">
        <f t="array" ref="F19">IFERROR(INDEX($C$4:$C$29, MATCH(0, COUNTIF($F$3:F18, $C$4:$C$29&amp;"") + IF($C$4:$C$29="",1,0), 0)), "")</f>
        <v>HSS I-1: Taux de mortalité infantile pour 1 000 naissances vivantes</v>
      </c>
      <c r="G19" s="537" t="s">
        <v>2448</v>
      </c>
    </row>
    <row r="20" spans="2:7" s="11" customFormat="1" x14ac:dyDescent="0.2">
      <c r="B20" s="537" t="s">
        <v>2449</v>
      </c>
      <c r="C20" s="540" t="s">
        <v>2450</v>
      </c>
      <c r="D20" s="538"/>
      <c r="E20" s="537" t="s">
        <v>2091</v>
      </c>
      <c r="F20" s="537" t="str">
        <f t="array" ref="F20">IFERROR(INDEX($C$4:$C$29, MATCH(0, COUNTIF($F$3:F19, $C$4:$C$29&amp;"") + IF($C$4:$C$29="",1,0), 0)), "")</f>
        <v>HSS I-2: Taux de mortalité néonatal (pour 100 000 habitants)</v>
      </c>
      <c r="G20" s="537" t="s">
        <v>2451</v>
      </c>
    </row>
    <row r="21" spans="2:7" s="11" customFormat="1" x14ac:dyDescent="0.2">
      <c r="B21" s="537" t="s">
        <v>2449</v>
      </c>
      <c r="C21" s="540" t="s">
        <v>2450</v>
      </c>
      <c r="D21" s="538"/>
      <c r="E21" s="537" t="s">
        <v>2093</v>
      </c>
      <c r="F21" s="537" t="str">
        <f t="array" ref="F21">IFERROR(INDEX($C$4:$C$29, MATCH(0, COUNTIF($F$3:F20, $C$4:$C$29&amp;"") + IF($C$4:$C$29="",1,0), 0)), "")</f>
        <v>HSS I-3: Taux de mortalité maternelle (pour 100 000 habitants)</v>
      </c>
      <c r="G21" s="537" t="s">
        <v>2451</v>
      </c>
    </row>
    <row r="22" spans="2:7" s="11" customFormat="1" x14ac:dyDescent="0.2">
      <c r="B22" s="537" t="s">
        <v>2452</v>
      </c>
      <c r="C22" s="540" t="s">
        <v>2453</v>
      </c>
      <c r="D22" s="538"/>
      <c r="E22" s="537" t="s">
        <v>2091</v>
      </c>
      <c r="F22" s="537" t="str">
        <f t="array" ref="F22">IFERROR(INDEX($C$4:$C$29, MATCH(0, COUNTIF($F$3:F21, $C$4:$C$29&amp;"") + IF($C$4:$C$29="",1,0), 0)), "")</f>
        <v>HIV I-14: Nombre de nouvelles infections par le VIH pour 1000 habitants non-infectés</v>
      </c>
      <c r="G22" s="537" t="s">
        <v>2454</v>
      </c>
    </row>
    <row r="23" spans="2:7" s="11" customFormat="1" x14ac:dyDescent="0.2">
      <c r="B23" s="537" t="s">
        <v>2452</v>
      </c>
      <c r="C23" s="540" t="s">
        <v>2453</v>
      </c>
      <c r="D23" s="538"/>
      <c r="E23" s="537" t="s">
        <v>2093</v>
      </c>
      <c r="F23" s="537" t="str">
        <f t="array" ref="F23">IFERROR(INDEX($C$4:$C$29, MATCH(0, COUNTIF($F$3:F22, $C$4:$C$29&amp;"") + IF($C$4:$C$29="",1,0), 0)), "")</f>
        <v>HIV I-3.1a: Pourcentage d'individus séropositifs pour la syphilis</v>
      </c>
      <c r="G23" s="537" t="s">
        <v>2454</v>
      </c>
    </row>
    <row r="24" spans="2:7" s="11" customFormat="1" x14ac:dyDescent="0.2">
      <c r="B24" s="537" t="s">
        <v>2455</v>
      </c>
      <c r="C24" s="540" t="s">
        <v>2456</v>
      </c>
      <c r="D24" s="538"/>
      <c r="E24" s="537" t="s">
        <v>2091</v>
      </c>
      <c r="F24" s="537" t="str">
        <f t="array" ref="F24">IFERROR(INDEX($C$4:$C$29, MATCH(0, COUNTIF($F$3:F23, $C$4:$C$29&amp;"") + IF($C$4:$C$29="",1,0), 0)), "")</f>
        <v>HIV I-13: Nombre et % de personnes vivant avec le VIH</v>
      </c>
      <c r="G24" s="537" t="s">
        <v>2457</v>
      </c>
    </row>
    <row r="25" spans="2:7" s="11" customFormat="1" x14ac:dyDescent="0.2">
      <c r="B25" s="537" t="s">
        <v>2455</v>
      </c>
      <c r="C25" s="540" t="s">
        <v>2456</v>
      </c>
      <c r="D25" s="538"/>
      <c r="E25" s="537" t="s">
        <v>2093</v>
      </c>
      <c r="F25" s="537" t="str">
        <f t="array" ref="F25">IFERROR(INDEX($C$4:$C$29, MATCH(0, COUNTIF($F$3:F24, $C$4:$C$29&amp;"") + IF($C$4:$C$29="",1,0), 0)), "")</f>
        <v/>
      </c>
      <c r="G25" s="537" t="s">
        <v>2457</v>
      </c>
    </row>
    <row r="26" spans="2:7" s="11" customFormat="1" x14ac:dyDescent="0.2">
      <c r="B26" s="537" t="s">
        <v>2171</v>
      </c>
      <c r="C26" s="540" t="s">
        <v>2172</v>
      </c>
      <c r="D26" s="538" t="s">
        <v>2458</v>
      </c>
      <c r="E26" s="537" t="s">
        <v>2091</v>
      </c>
      <c r="F26" s="537" t="str">
        <f t="array" ref="F26">IFERROR(INDEX($C$4:$C$29, MATCH(0, COUNTIF($F$3:F25, $C$4:$C$29&amp;"") + IF($C$4:$C$29="",1,0), 0)), "")</f>
        <v/>
      </c>
      <c r="G26" s="537" t="s">
        <v>2459</v>
      </c>
    </row>
    <row r="27" spans="2:7" s="11" customFormat="1" x14ac:dyDescent="0.2">
      <c r="B27" s="537" t="s">
        <v>2460</v>
      </c>
      <c r="C27" s="540" t="s">
        <v>2461</v>
      </c>
      <c r="D27" s="538"/>
      <c r="E27" s="537" t="s">
        <v>2091</v>
      </c>
      <c r="F27" s="537" t="str">
        <f t="array" ref="F27">IFERROR(INDEX($C$4:$C$29, MATCH(0, COUNTIF($F$3:F26, $C$4:$C$29&amp;"") + IF($C$4:$C$29="",1,0), 0)), "")</f>
        <v/>
      </c>
      <c r="G27" s="537" t="s">
        <v>2462</v>
      </c>
    </row>
    <row r="28" spans="2:7" s="11" customFormat="1" x14ac:dyDescent="0.2">
      <c r="B28" s="537" t="s">
        <v>2192</v>
      </c>
      <c r="C28" s="540" t="s">
        <v>2193</v>
      </c>
      <c r="D28" s="538" t="s">
        <v>2463</v>
      </c>
      <c r="E28" s="537" t="s">
        <v>2091</v>
      </c>
      <c r="F28" s="537" t="str">
        <f t="array" ref="F28">IFERROR(INDEX($C$4:$C$29, MATCH(0, COUNTIF($F$3:F27, $C$4:$C$29&amp;"") + IF($C$4:$C$29="",1,0), 0)), "")</f>
        <v/>
      </c>
      <c r="G28" s="537" t="s">
        <v>2464</v>
      </c>
    </row>
    <row r="30" spans="2:7" x14ac:dyDescent="0.2">
      <c r="B30" s="2" t="s">
        <v>83</v>
      </c>
    </row>
    <row r="31" spans="2:7" x14ac:dyDescent="0.2">
      <c r="B31" s="537" t="s">
        <v>79</v>
      </c>
      <c r="C31" s="537" t="s">
        <v>196</v>
      </c>
      <c r="D31" s="537" t="s">
        <v>198</v>
      </c>
      <c r="E31" s="537" t="s">
        <v>81</v>
      </c>
      <c r="F31" s="537" t="s">
        <v>127</v>
      </c>
      <c r="G31" s="537" t="s">
        <v>30</v>
      </c>
    </row>
    <row r="32" spans="2:7" hidden="1" x14ac:dyDescent="0.2">
      <c r="B32" s="537" t="s">
        <v>78</v>
      </c>
      <c r="C32" s="540" t="s">
        <v>35</v>
      </c>
      <c r="D32" s="538" t="s">
        <v>197</v>
      </c>
      <c r="E32" s="537" t="s">
        <v>80</v>
      </c>
      <c r="F32" s="537" t="str">
        <f t="array" ref="F32">IFERROR(INDEX($C$32:$C$57, MATCH(0, COUNTIF($F$31:F31, $C$32:$C$57&amp;"") + IF($C$32:$C$57="",1,0), 0)), "")</f>
        <v>--Select--</v>
      </c>
      <c r="G32" s="537" t="s">
        <v>29</v>
      </c>
    </row>
    <row r="33" spans="2:7" s="11" customFormat="1" x14ac:dyDescent="0.2">
      <c r="B33" s="537" t="s">
        <v>2465</v>
      </c>
      <c r="C33" s="540" t="s">
        <v>2466</v>
      </c>
      <c r="D33" s="538"/>
      <c r="E33" s="537" t="s">
        <v>2091</v>
      </c>
      <c r="F33" s="537" t="str">
        <f t="array" ref="F33">IFERROR(INDEX($C$32:$C$57, MATCH(0, COUNTIF($F$31:F32, $C$32:$C$57&amp;"") + IF($C$32:$C$57="",1,0), 0)), "")</f>
        <v>HSS O-3: Part des dépenses des ménages consacrée à la santé par rapport aux dépenses totales de santé</v>
      </c>
      <c r="G33" s="537" t="s">
        <v>2467</v>
      </c>
    </row>
    <row r="34" spans="2:7" s="11" customFormat="1" x14ac:dyDescent="0.2">
      <c r="B34" s="537" t="s">
        <v>2465</v>
      </c>
      <c r="C34" s="540" t="s">
        <v>2466</v>
      </c>
      <c r="D34" s="538"/>
      <c r="E34" s="537" t="s">
        <v>2093</v>
      </c>
      <c r="F34" s="537" t="str">
        <f t="array" ref="F34">IFERROR(INDEX($C$32:$C$57, MATCH(0, COUNTIF($F$31:F33, $C$32:$C$57&amp;"") + IF($C$32:$C$57="",1,0), 0)), "")</f>
        <v>HIV O-1(M): Pourcentage d'adultes et d'enfants vivant avec le VIH et sous traitement 12 mois après le début du traitement antirétroviral</v>
      </c>
      <c r="G34" s="537" t="s">
        <v>2467</v>
      </c>
    </row>
    <row r="35" spans="2:7" s="11" customFormat="1" x14ac:dyDescent="0.2">
      <c r="B35" s="537" t="s">
        <v>2202</v>
      </c>
      <c r="C35" s="540" t="s">
        <v>2203</v>
      </c>
      <c r="D35" s="538" t="s">
        <v>2468</v>
      </c>
      <c r="E35" s="537" t="s">
        <v>2091</v>
      </c>
      <c r="F35" s="537" t="str">
        <f t="array" ref="F35">IFERROR(INDEX($C$32:$C$57, MATCH(0, COUNTIF($F$31:F34, $C$32:$C$57&amp;"") + IF($C$32:$C$57="",1,0), 0)), "")</f>
        <v>HIV O-4a(M): Pourcentage d'hommes ayant déclaré avoir utilisé un préservatif lors de leur dernier rapport anal avec un partenaire de sexe masculin</v>
      </c>
      <c r="G35" s="537" t="s">
        <v>2469</v>
      </c>
    </row>
    <row r="36" spans="2:7" s="11" customFormat="1" x14ac:dyDescent="0.2">
      <c r="B36" s="537" t="s">
        <v>2215</v>
      </c>
      <c r="C36" s="540" t="s">
        <v>2216</v>
      </c>
      <c r="D36" s="538" t="s">
        <v>2096</v>
      </c>
      <c r="E36" s="537" t="s">
        <v>2091</v>
      </c>
      <c r="F36" s="537" t="str">
        <f t="array" ref="F36">IFERROR(INDEX($C$32:$C$57, MATCH(0, COUNTIF($F$31:F35, $C$32:$C$57&amp;"") + IF($C$32:$C$57="",1,0), 0)), "")</f>
        <v>HIV O-5(M): Pourcentage de professionnels du sexe ayant déclaré avoir utilisé un préservatif avec leur dernier client</v>
      </c>
      <c r="G36" s="537" t="s">
        <v>2470</v>
      </c>
    </row>
    <row r="37" spans="2:7" s="11" customFormat="1" x14ac:dyDescent="0.2">
      <c r="B37" s="537" t="s">
        <v>2219</v>
      </c>
      <c r="C37" s="540" t="s">
        <v>2220</v>
      </c>
      <c r="D37" s="538" t="s">
        <v>2471</v>
      </c>
      <c r="E37" s="537" t="s">
        <v>2091</v>
      </c>
      <c r="F37" s="537" t="str">
        <f t="array" ref="F37">IFERROR(INDEX($C$32:$C$57, MATCH(0, COUNTIF($F$31:F36, $C$32:$C$57&amp;"") + IF($C$32:$C$57="",1,0), 0)), "")</f>
        <v>HIV O-6(M): Pourcentage de consommateurs de drogues injectables ayant déclaré avoir utilisé du matériel d'injection stérile lors de leur dernière prise de drogue</v>
      </c>
      <c r="G37" s="537" t="s">
        <v>2472</v>
      </c>
    </row>
    <row r="38" spans="2:7" s="11" customFormat="1" x14ac:dyDescent="0.2">
      <c r="B38" s="537" t="s">
        <v>2225</v>
      </c>
      <c r="C38" s="540" t="s">
        <v>2226</v>
      </c>
      <c r="D38" s="538" t="s">
        <v>2471</v>
      </c>
      <c r="E38" s="537" t="s">
        <v>2091</v>
      </c>
      <c r="F38" s="537" t="str">
        <f t="array" ref="F38">IFERROR(INDEX($C$32:$C$57, MATCH(0, COUNTIF($F$31:F37, $C$32:$C$57&amp;"") + IF($C$32:$C$57="",1,0), 0)), "")</f>
        <v>HIV O-7: Pourcentage d'autres populations vulnérables ayant déclaré avoir utilisé un préservatif lors du dernier rapport sexuel</v>
      </c>
      <c r="G38" s="537" t="s">
        <v>2473</v>
      </c>
    </row>
    <row r="39" spans="2:7" s="11" customFormat="1" x14ac:dyDescent="0.2">
      <c r="B39" s="537" t="s">
        <v>2474</v>
      </c>
      <c r="C39" s="540" t="s">
        <v>2475</v>
      </c>
      <c r="D39" s="538"/>
      <c r="E39" s="537" t="s">
        <v>2091</v>
      </c>
      <c r="F39" s="537" t="str">
        <f t="array" ref="F39">IFERROR(INDEX($C$32:$C$57, MATCH(0, COUNTIF($F$31:F38, $C$32:$C$57&amp;"") + IF($C$32:$C$57="",1,0), 0)), "")</f>
        <v>TB O-2a: Taux de succès thérapeutique, toutes formes confondues- bactériologiquement confirmés et cliniquement diagnostiqués, nouveaux cas et récidives</v>
      </c>
      <c r="G39" s="537" t="s">
        <v>2476</v>
      </c>
    </row>
    <row r="40" spans="2:7" s="11" customFormat="1" x14ac:dyDescent="0.2">
      <c r="B40" s="537" t="s">
        <v>2477</v>
      </c>
      <c r="C40" s="540" t="s">
        <v>2478</v>
      </c>
      <c r="D40" s="538"/>
      <c r="E40" s="537" t="s">
        <v>2093</v>
      </c>
      <c r="F40" s="537" t="str">
        <f t="array" ref="F40">IFERROR(INDEX($C$32:$C$57, MATCH(0, COUNTIF($F$31:F39, $C$32:$C$57&amp;"") + IF($C$32:$C$57="",1,0), 0)), "")</f>
        <v>TB O-4(M): Taux de succès thérapeutique de TB-RR et/ou TB-MR : pourcentage de cas de tuberculose résistante à la rifampicine et/ou tuberculose multirésistante traités avec succès</v>
      </c>
      <c r="G40" s="537" t="s">
        <v>2479</v>
      </c>
    </row>
    <row r="41" spans="2:7" s="11" customFormat="1" x14ac:dyDescent="0.2">
      <c r="B41" s="537" t="s">
        <v>2231</v>
      </c>
      <c r="C41" s="540" t="s">
        <v>2232</v>
      </c>
      <c r="D41" s="538" t="s">
        <v>2158</v>
      </c>
      <c r="E41" s="537" t="s">
        <v>2093</v>
      </c>
      <c r="F41" s="537" t="str">
        <f t="array" ref="F41">IFERROR(INDEX($C$32:$C$57, MATCH(0, COUNTIF($F$31:F40, $C$32:$C$57&amp;"") + IF($C$32:$C$57="",1,0), 0)), "")</f>
        <v>HSS O-1: Pourcentage de femmes bénéficiant de soins prénatals</v>
      </c>
      <c r="G41" s="537" t="s">
        <v>2480</v>
      </c>
    </row>
    <row r="42" spans="2:7" s="11" customFormat="1" x14ac:dyDescent="0.2">
      <c r="B42" s="537" t="s">
        <v>2481</v>
      </c>
      <c r="C42" s="540" t="s">
        <v>2482</v>
      </c>
      <c r="D42" s="538"/>
      <c r="E42" s="537" t="s">
        <v>2091</v>
      </c>
      <c r="F42" s="537" t="str">
        <f t="array" ref="F42">IFERROR(INDEX($C$32:$C$57, MATCH(0, COUNTIF($F$31:F41, $C$32:$C$57&amp;"") + IF($C$32:$C$57="",1,0), 0)), "")</f>
        <v>HSS O-2: Pourcentage de naissances bénéficiant de l’assistance d’un professionnel de la santé</v>
      </c>
      <c r="G42" s="537" t="s">
        <v>2483</v>
      </c>
    </row>
    <row r="43" spans="2:7" s="11" customFormat="1" x14ac:dyDescent="0.2">
      <c r="B43" s="537" t="s">
        <v>2481</v>
      </c>
      <c r="C43" s="540" t="s">
        <v>2482</v>
      </c>
      <c r="D43" s="538"/>
      <c r="E43" s="537" t="s">
        <v>2093</v>
      </c>
      <c r="F43" s="537" t="str">
        <f t="array" ref="F43">IFERROR(INDEX($C$32:$C$57, MATCH(0, COUNTIF($F$31:F42, $C$32:$C$57&amp;"") + IF($C$32:$C$57="",1,0), 0)), "")</f>
        <v>TB O-1a: Taux de déclaration des cas de tuberculose, toutes formes confondues, bactériologiquement confirmés et cliniquement diagnostiqués, pour 100 000 habitants, cas nouveaux et récidives</v>
      </c>
      <c r="G43" s="537" t="s">
        <v>2483</v>
      </c>
    </row>
    <row r="44" spans="2:7" s="11" customFormat="1" x14ac:dyDescent="0.2">
      <c r="B44" s="537" t="s">
        <v>2484</v>
      </c>
      <c r="C44" s="540" t="s">
        <v>2485</v>
      </c>
      <c r="D44" s="538"/>
      <c r="E44" s="537" t="s">
        <v>2091</v>
      </c>
      <c r="F44" s="537" t="str">
        <f t="array" ref="F44">IFERROR(INDEX($C$32:$C$57, MATCH(0, COUNTIF($F$31:F43, $C$32:$C$57&amp;"") + IF($C$32:$C$57="",1,0), 0)), "")</f>
        <v>HIV O-10: Pourcentage de femmes et d'hommes ayant eu un partenaire non-régulier au cours des 12 derniers mois  qui rapportent l'usage d'un préservatif durant leur dernier rapport sexuel</v>
      </c>
      <c r="G44" s="537" t="s">
        <v>2486</v>
      </c>
    </row>
    <row r="45" spans="2:7" s="11" customFormat="1" x14ac:dyDescent="0.2">
      <c r="B45" s="537" t="s">
        <v>2484</v>
      </c>
      <c r="C45" s="540" t="s">
        <v>2485</v>
      </c>
      <c r="D45" s="538"/>
      <c r="E45" s="537" t="s">
        <v>2093</v>
      </c>
      <c r="F45" s="537" t="str">
        <f t="array" ref="F45">IFERROR(INDEX($C$32:$C$57, MATCH(0, COUNTIF($F$31:F44, $C$32:$C$57&amp;"") + IF($C$32:$C$57="",1,0), 0)), "")</f>
        <v>HIV O-4.1b(M): Pourcentage de personnes transgenres qui rapportent l'utilisation de préservatif  lors de leur dernier rapport sexuel</v>
      </c>
      <c r="G45" s="537" t="s">
        <v>2486</v>
      </c>
    </row>
    <row r="46" spans="2:7" s="11" customFormat="1" x14ac:dyDescent="0.2">
      <c r="B46" s="537" t="s">
        <v>2487</v>
      </c>
      <c r="C46" s="540" t="s">
        <v>2488</v>
      </c>
      <c r="D46" s="538"/>
      <c r="E46" s="537" t="s">
        <v>2093</v>
      </c>
      <c r="F46" s="537" t="str">
        <f t="array" ref="F46">IFERROR(INDEX($C$32:$C$57, MATCH(0, COUNTIF($F$31:F45, $C$32:$C$57&amp;"") + IF($C$32:$C$57="",1,0), 0)), "")</f>
        <v>HIV O-9: Pourcentage de consommateurs de drogues injectables qui rapportent l'utilisation de préservatif lors de leur dernier rapport sexuel</v>
      </c>
      <c r="G46" s="537" t="s">
        <v>2489</v>
      </c>
    </row>
    <row r="47" spans="2:7" s="11" customFormat="1" x14ac:dyDescent="0.2">
      <c r="B47" s="537" t="s">
        <v>2490</v>
      </c>
      <c r="C47" s="540" t="s">
        <v>2491</v>
      </c>
      <c r="D47" s="538"/>
      <c r="E47" s="537" t="s">
        <v>2091</v>
      </c>
      <c r="F47" s="537" t="str">
        <f t="array" ref="F47">IFERROR(INDEX($C$32:$C$57, MATCH(0, COUNTIF($F$31:F46, $C$32:$C$57&amp;"") + IF($C$32:$C$57="",1,0), 0)), "")</f>
        <v>HIV O-11: Pourcentage de personnes (estimées)  vivant avec le VIH  qui ont été dépistées positives au VIH</v>
      </c>
      <c r="G47" s="537" t="s">
        <v>2492</v>
      </c>
    </row>
    <row r="48" spans="2:7" s="11" customFormat="1" x14ac:dyDescent="0.2">
      <c r="B48" s="537" t="s">
        <v>2243</v>
      </c>
      <c r="C48" s="540" t="s">
        <v>2244</v>
      </c>
      <c r="D48" s="538" t="s">
        <v>2096</v>
      </c>
      <c r="E48" s="537" t="s">
        <v>2091</v>
      </c>
      <c r="F48" s="537" t="str">
        <f t="array" ref="F48">IFERROR(INDEX($C$32:$C$57, MATCH(0, COUNTIF($F$31:F47, $C$32:$C$57&amp;"") + IF($C$32:$C$57="",1,0), 0)), "")</f>
        <v>HIV O-12: Pourcentage de personnes vivant avec le VIH sous ARV qui ont une charge virale indétectable (parmi tous ceux actuellement sous traitement qui font l'objet de mesure de la charge virale independamment de quand ils ont commencé le traitement ARV)</v>
      </c>
      <c r="G48" s="537" t="s">
        <v>2493</v>
      </c>
    </row>
    <row r="49" spans="1:7" s="11" customFormat="1" x14ac:dyDescent="0.2">
      <c r="B49" s="537" t="s">
        <v>2247</v>
      </c>
      <c r="C49" s="540" t="s">
        <v>2248</v>
      </c>
      <c r="D49" s="538" t="s">
        <v>2471</v>
      </c>
      <c r="E49" s="537" t="s">
        <v>2091</v>
      </c>
      <c r="F49" s="537" t="str">
        <f t="array" ref="F49">IFERROR(INDEX($C$32:$C$57, MATCH(0, COUNTIF($F$31:F48, $C$32:$C$57&amp;"") + IF($C$32:$C$57="",1,0), 0)), "")</f>
        <v>HIV O-13: Proportion de femmes qui  ont été/sont mariées ou en concubinage agées de 15-49 ans ayant subit des violences physiques ou sexuelles de la part d'un partenaire masculin intime lors des 12 derniers mois</v>
      </c>
      <c r="G49" s="537" t="s">
        <v>2494</v>
      </c>
    </row>
    <row r="50" spans="1:7" s="11" customFormat="1" x14ac:dyDescent="0.2">
      <c r="B50" s="537" t="s">
        <v>2253</v>
      </c>
      <c r="C50" s="540" t="s">
        <v>2254</v>
      </c>
      <c r="D50" s="538" t="s">
        <v>2125</v>
      </c>
      <c r="E50" s="537" t="s">
        <v>2091</v>
      </c>
      <c r="F50" s="537" t="str">
        <f t="array" ref="F50">IFERROR(INDEX($C$32:$C$57, MATCH(0, COUNTIF($F$31:F49, $C$32:$C$57&amp;"") + IF($C$32:$C$57="",1,0), 0)), "")</f>
        <v>HIV O-14: Pourcentage de femmes et d'hommes agés de 15-49 ans rapportant des attitudes discriminatoires envers les personnes vivant avec le VIH</v>
      </c>
      <c r="G50" s="537" t="s">
        <v>2495</v>
      </c>
    </row>
    <row r="51" spans="1:7" s="11" customFormat="1" x14ac:dyDescent="0.2">
      <c r="B51" s="537" t="s">
        <v>2496</v>
      </c>
      <c r="C51" s="540" t="s">
        <v>2497</v>
      </c>
      <c r="D51" s="538"/>
      <c r="E51" s="537" t="s">
        <v>2091</v>
      </c>
      <c r="F51" s="537" t="str">
        <f t="array" ref="F51">IFERROR(INDEX($C$32:$C$57, MATCH(0, COUNTIF($F$31:F50, $C$32:$C$57&amp;"") + IF($C$32:$C$57="",1,0), 0)), "")</f>
        <v>HIV O-15: Pourcentage de personnes vivant avec le VIH rapportant avoir récemment subi une discrimination dans les services de santé</v>
      </c>
      <c r="G51" s="537" t="s">
        <v>2498</v>
      </c>
    </row>
    <row r="52" spans="1:7" s="11" customFormat="1" x14ac:dyDescent="0.2">
      <c r="B52" s="537" t="s">
        <v>2499</v>
      </c>
      <c r="C52" s="540" t="s">
        <v>2500</v>
      </c>
      <c r="D52" s="538"/>
      <c r="E52" s="537" t="s">
        <v>2091</v>
      </c>
      <c r="F52" s="537" t="str">
        <f t="array" ref="F52">IFERROR(INDEX($C$32:$C$57, MATCH(0, COUNTIF($F$31:F51, $C$32:$C$57&amp;"") + IF($C$32:$C$57="",1,0), 0)), "")</f>
        <v>TB O-6: Notification des cas de TB-RR et/ou TB-MR  - Pourcentage de cas notifiés bactériologiquement confirmés, résistants aux médicaments TB-RR et/ou TB-MR** en tant que proportion de tous les cas estimés TB-RR et/ou TB-MR</v>
      </c>
      <c r="G52" s="537" t="s">
        <v>2501</v>
      </c>
    </row>
    <row r="53" spans="1:7" s="11" customFormat="1" x14ac:dyDescent="0.2">
      <c r="B53" s="537" t="s">
        <v>2502</v>
      </c>
      <c r="C53" s="540" t="s">
        <v>2503</v>
      </c>
      <c r="D53" s="538"/>
      <c r="E53" s="537" t="s">
        <v>2091</v>
      </c>
      <c r="F53" s="537" t="str">
        <f t="array" ref="F53">IFERROR(INDEX($C$32:$C$57, MATCH(0, COUNTIF($F$31:F52, $C$32:$C$57&amp;"") + IF($C$32:$C$57="",1,0), 0)), "")</f>
        <v>TB O-5(M): Couverture de traitement de la TB: Pourcentage de nouveaux cas et rechutes qui ont été notifiés et traités parmi le nombre estimé de cas de TB dans la même année</v>
      </c>
      <c r="G53" s="537" t="s">
        <v>2504</v>
      </c>
    </row>
    <row r="54" spans="1:7" s="11" customFormat="1" x14ac:dyDescent="0.2">
      <c r="B54" s="537" t="s">
        <v>2505</v>
      </c>
      <c r="C54" s="540" t="s">
        <v>2506</v>
      </c>
      <c r="D54" s="538"/>
      <c r="E54" s="537" t="s">
        <v>2091</v>
      </c>
      <c r="F54" s="537" t="str">
        <f t="array" ref="F54">IFERROR(INDEX($C$32:$C$57, MATCH(0, COUNTIF($F$31:F53, $C$32:$C$57&amp;"") + IF($C$32:$C$57="",1,0), 0)), "")</f>
        <v/>
      </c>
      <c r="G54" s="537" t="s">
        <v>2507</v>
      </c>
    </row>
    <row r="55" spans="1:7" s="11" customFormat="1" x14ac:dyDescent="0.2">
      <c r="B55" s="537" t="s">
        <v>2508</v>
      </c>
      <c r="C55" s="540" t="s">
        <v>2509</v>
      </c>
      <c r="D55" s="538"/>
      <c r="E55" s="537" t="s">
        <v>2093</v>
      </c>
      <c r="F55" s="537" t="str">
        <f t="array" ref="F55">IFERROR(INDEX($C$32:$C$57, MATCH(0, COUNTIF($F$31:F54, $C$32:$C$57&amp;"") + IF($C$32:$C$57="",1,0), 0)), "")</f>
        <v/>
      </c>
      <c r="G55" s="537" t="s">
        <v>2510</v>
      </c>
    </row>
    <row r="56" spans="1:7" s="11" customFormat="1" x14ac:dyDescent="0.2">
      <c r="B56" s="537" t="s">
        <v>2511</v>
      </c>
      <c r="C56" s="540" t="s">
        <v>6021</v>
      </c>
      <c r="D56" s="538"/>
      <c r="E56" s="537" t="s">
        <v>2093</v>
      </c>
      <c r="F56" s="537" t="str">
        <f t="array" ref="F56">IFERROR(INDEX($C$32:$C$57, MATCH(0, COUNTIF($F$31:F55, $C$32:$C$57&amp;"") + IF($C$32:$C$57="",1,0), 0)), "")</f>
        <v/>
      </c>
      <c r="G56" s="537" t="s">
        <v>2513</v>
      </c>
    </row>
    <row r="58" spans="1:7" x14ac:dyDescent="0.2">
      <c r="B58" s="2" t="s">
        <v>117</v>
      </c>
    </row>
    <row r="59" spans="1:7" x14ac:dyDescent="0.2">
      <c r="A59" s="544" t="s">
        <v>1</v>
      </c>
      <c r="B59" s="545" t="s">
        <v>94</v>
      </c>
      <c r="C59" s="545" t="s">
        <v>196</v>
      </c>
      <c r="D59" s="545" t="s">
        <v>198</v>
      </c>
      <c r="E59" s="545" t="s">
        <v>90</v>
      </c>
      <c r="F59" s="545" t="s">
        <v>91</v>
      </c>
      <c r="G59" s="545" t="s">
        <v>30</v>
      </c>
    </row>
    <row r="60" spans="1:7" hidden="1" x14ac:dyDescent="0.2">
      <c r="A60" s="545" t="s">
        <v>89</v>
      </c>
      <c r="B60" s="546" t="s">
        <v>68</v>
      </c>
      <c r="C60" s="547" t="s">
        <v>35</v>
      </c>
      <c r="D60" s="546" t="s">
        <v>197</v>
      </c>
      <c r="E60" s="545"/>
      <c r="F60" s="545"/>
      <c r="G60" s="545" t="s">
        <v>29</v>
      </c>
    </row>
    <row r="61" spans="1:7" s="11" customFormat="1" x14ac:dyDescent="0.2">
      <c r="A61" s="545" t="s">
        <v>2527</v>
      </c>
      <c r="B61" s="546" t="s">
        <v>2620</v>
      </c>
      <c r="C61" s="547" t="s">
        <v>2621</v>
      </c>
      <c r="D61" s="546"/>
      <c r="E61" s="545"/>
      <c r="F61" s="545"/>
      <c r="G61" s="545" t="s">
        <v>2622</v>
      </c>
    </row>
    <row r="62" spans="1:7" s="11" customFormat="1" x14ac:dyDescent="0.2">
      <c r="A62" s="545" t="s">
        <v>2527</v>
      </c>
      <c r="B62" s="546" t="s">
        <v>2623</v>
      </c>
      <c r="C62" s="547" t="s">
        <v>2624</v>
      </c>
      <c r="D62" s="546"/>
      <c r="E62" s="545"/>
      <c r="F62" s="545"/>
      <c r="G62" s="545" t="s">
        <v>2625</v>
      </c>
    </row>
    <row r="63" spans="1:7" s="11" customFormat="1" x14ac:dyDescent="0.2">
      <c r="A63" s="545" t="s">
        <v>2527</v>
      </c>
      <c r="B63" s="546" t="s">
        <v>2626</v>
      </c>
      <c r="C63" s="547" t="s">
        <v>2627</v>
      </c>
      <c r="D63" s="546"/>
      <c r="E63" s="545"/>
      <c r="F63" s="545"/>
      <c r="G63" s="545" t="s">
        <v>2628</v>
      </c>
    </row>
    <row r="64" spans="1:7" s="11" customFormat="1" x14ac:dyDescent="0.2">
      <c r="A64" s="545" t="s">
        <v>2515</v>
      </c>
      <c r="B64" s="546" t="s">
        <v>2629</v>
      </c>
      <c r="C64" s="547" t="s">
        <v>2630</v>
      </c>
      <c r="D64" s="546"/>
      <c r="E64" s="545"/>
      <c r="F64" s="545"/>
      <c r="G64" s="545" t="s">
        <v>2631</v>
      </c>
    </row>
    <row r="65" spans="1:7" s="11" customFormat="1" x14ac:dyDescent="0.2">
      <c r="A65" s="545" t="s">
        <v>2515</v>
      </c>
      <c r="B65" s="546" t="s">
        <v>2632</v>
      </c>
      <c r="C65" s="547" t="s">
        <v>2633</v>
      </c>
      <c r="D65" s="546"/>
      <c r="E65" s="545"/>
      <c r="F65" s="545"/>
      <c r="G65" s="545" t="s">
        <v>2634</v>
      </c>
    </row>
    <row r="66" spans="1:7" s="11" customFormat="1" x14ac:dyDescent="0.2">
      <c r="A66" s="545" t="s">
        <v>2515</v>
      </c>
      <c r="B66" s="546" t="s">
        <v>2635</v>
      </c>
      <c r="C66" s="547" t="s">
        <v>2636</v>
      </c>
      <c r="D66" s="546"/>
      <c r="E66" s="545"/>
      <c r="F66" s="545"/>
      <c r="G66" s="545" t="s">
        <v>2637</v>
      </c>
    </row>
    <row r="67" spans="1:7" s="11" customFormat="1" x14ac:dyDescent="0.2">
      <c r="A67" s="545" t="s">
        <v>2519</v>
      </c>
      <c r="B67" s="546" t="s">
        <v>2638</v>
      </c>
      <c r="C67" s="547" t="s">
        <v>2639</v>
      </c>
      <c r="D67" s="546"/>
      <c r="E67" s="545"/>
      <c r="F67" s="545"/>
      <c r="G67" s="545" t="s">
        <v>2640</v>
      </c>
    </row>
    <row r="68" spans="1:7" s="11" customFormat="1" x14ac:dyDescent="0.2">
      <c r="A68" s="545" t="s">
        <v>2519</v>
      </c>
      <c r="B68" s="546" t="s">
        <v>2641</v>
      </c>
      <c r="C68" s="547" t="s">
        <v>2642</v>
      </c>
      <c r="D68" s="546"/>
      <c r="E68" s="545"/>
      <c r="F68" s="545"/>
      <c r="G68" s="545" t="s">
        <v>2643</v>
      </c>
    </row>
    <row r="69" spans="1:7" s="11" customFormat="1" x14ac:dyDescent="0.2">
      <c r="A69" s="545" t="s">
        <v>2519</v>
      </c>
      <c r="B69" s="546" t="s">
        <v>2644</v>
      </c>
      <c r="C69" s="547" t="s">
        <v>2645</v>
      </c>
      <c r="D69" s="546"/>
      <c r="E69" s="545"/>
      <c r="F69" s="545"/>
      <c r="G69" s="545" t="s">
        <v>2646</v>
      </c>
    </row>
    <row r="70" spans="1:7" s="11" customFormat="1" x14ac:dyDescent="0.2">
      <c r="A70" s="545" t="s">
        <v>2519</v>
      </c>
      <c r="B70" s="546" t="s">
        <v>2647</v>
      </c>
      <c r="C70" s="547" t="s">
        <v>2648</v>
      </c>
      <c r="D70" s="546"/>
      <c r="E70" s="545"/>
      <c r="F70" s="545"/>
      <c r="G70" s="545" t="s">
        <v>2649</v>
      </c>
    </row>
    <row r="71" spans="1:7" s="11" customFormat="1" x14ac:dyDescent="0.2">
      <c r="A71" s="545" t="s">
        <v>2523</v>
      </c>
      <c r="B71" s="546" t="s">
        <v>2650</v>
      </c>
      <c r="C71" s="547" t="s">
        <v>2651</v>
      </c>
      <c r="D71" s="546"/>
      <c r="E71" s="545"/>
      <c r="F71" s="545"/>
      <c r="G71" s="545" t="s">
        <v>2652</v>
      </c>
    </row>
    <row r="72" spans="1:7" s="11" customFormat="1" x14ac:dyDescent="0.2">
      <c r="A72" s="545" t="s">
        <v>2523</v>
      </c>
      <c r="B72" s="546" t="s">
        <v>2653</v>
      </c>
      <c r="C72" s="547" t="s">
        <v>2654</v>
      </c>
      <c r="D72" s="546"/>
      <c r="E72" s="545"/>
      <c r="F72" s="545"/>
      <c r="G72" s="545" t="s">
        <v>2655</v>
      </c>
    </row>
    <row r="73" spans="1:7" s="11" customFormat="1" x14ac:dyDescent="0.2">
      <c r="A73" s="545" t="s">
        <v>2531</v>
      </c>
      <c r="B73" s="546" t="s">
        <v>2656</v>
      </c>
      <c r="C73" s="547" t="s">
        <v>2657</v>
      </c>
      <c r="D73" s="546"/>
      <c r="E73" s="545"/>
      <c r="F73" s="545"/>
      <c r="G73" s="545" t="s">
        <v>2658</v>
      </c>
    </row>
    <row r="74" spans="1:7" s="11" customFormat="1" x14ac:dyDescent="0.2">
      <c r="A74" s="545" t="s">
        <v>2531</v>
      </c>
      <c r="B74" s="546" t="s">
        <v>2659</v>
      </c>
      <c r="C74" s="547" t="s">
        <v>2660</v>
      </c>
      <c r="D74" s="546"/>
      <c r="E74" s="545"/>
      <c r="F74" s="545"/>
      <c r="G74" s="545" t="s">
        <v>2661</v>
      </c>
    </row>
    <row r="75" spans="1:7" s="11" customFormat="1" x14ac:dyDescent="0.2">
      <c r="A75" s="545" t="s">
        <v>2531</v>
      </c>
      <c r="B75" s="546" t="s">
        <v>2386</v>
      </c>
      <c r="C75" s="547" t="s">
        <v>2387</v>
      </c>
      <c r="D75" s="546" t="s">
        <v>2662</v>
      </c>
      <c r="E75" s="545"/>
      <c r="F75" s="545"/>
      <c r="G75" s="545" t="s">
        <v>2663</v>
      </c>
    </row>
    <row r="76" spans="1:7" s="11" customFormat="1" x14ac:dyDescent="0.2">
      <c r="A76" s="545" t="s">
        <v>2531</v>
      </c>
      <c r="B76" s="546" t="s">
        <v>2664</v>
      </c>
      <c r="C76" s="547" t="s">
        <v>2665</v>
      </c>
      <c r="D76" s="546"/>
      <c r="E76" s="545"/>
      <c r="F76" s="545"/>
      <c r="G76" s="545" t="s">
        <v>2666</v>
      </c>
    </row>
    <row r="77" spans="1:7" s="11" customFormat="1" x14ac:dyDescent="0.2">
      <c r="A77" s="545" t="s">
        <v>2535</v>
      </c>
      <c r="B77" s="546" t="s">
        <v>2667</v>
      </c>
      <c r="C77" s="547" t="s">
        <v>2668</v>
      </c>
      <c r="D77" s="546"/>
      <c r="E77" s="545"/>
      <c r="F77" s="545"/>
      <c r="G77" s="545" t="s">
        <v>2669</v>
      </c>
    </row>
    <row r="78" spans="1:7" s="11" customFormat="1" x14ac:dyDescent="0.2">
      <c r="A78" s="545" t="s">
        <v>2535</v>
      </c>
      <c r="B78" s="546" t="s">
        <v>2670</v>
      </c>
      <c r="C78" s="547" t="s">
        <v>2671</v>
      </c>
      <c r="D78" s="546"/>
      <c r="E78" s="545"/>
      <c r="F78" s="545"/>
      <c r="G78" s="545" t="s">
        <v>2672</v>
      </c>
    </row>
    <row r="79" spans="1:7" s="11" customFormat="1" x14ac:dyDescent="0.2">
      <c r="A79" s="545" t="s">
        <v>2535</v>
      </c>
      <c r="B79" s="546" t="s">
        <v>2673</v>
      </c>
      <c r="C79" s="547" t="s">
        <v>2674</v>
      </c>
      <c r="D79" s="546"/>
      <c r="E79" s="545"/>
      <c r="F79" s="545"/>
      <c r="G79" s="545" t="s">
        <v>2675</v>
      </c>
    </row>
    <row r="80" spans="1:7" s="11" customFormat="1" x14ac:dyDescent="0.2">
      <c r="A80" s="545" t="s">
        <v>2539</v>
      </c>
      <c r="B80" s="546" t="s">
        <v>2336</v>
      </c>
      <c r="C80" s="547" t="s">
        <v>2337</v>
      </c>
      <c r="D80" s="546" t="s">
        <v>2676</v>
      </c>
      <c r="E80" s="545"/>
      <c r="F80" s="545"/>
      <c r="G80" s="545" t="s">
        <v>2677</v>
      </c>
    </row>
    <row r="81" spans="1:7" s="11" customFormat="1" x14ac:dyDescent="0.2">
      <c r="A81" s="545" t="s">
        <v>2539</v>
      </c>
      <c r="B81" s="546" t="s">
        <v>2358</v>
      </c>
      <c r="C81" s="547" t="s">
        <v>2359</v>
      </c>
      <c r="D81" s="546" t="s">
        <v>2125</v>
      </c>
      <c r="E81" s="545"/>
      <c r="F81" s="545"/>
      <c r="G81" s="545" t="s">
        <v>2678</v>
      </c>
    </row>
    <row r="82" spans="1:7" s="11" customFormat="1" x14ac:dyDescent="0.2">
      <c r="A82" s="545" t="s">
        <v>2539</v>
      </c>
      <c r="B82" s="546" t="s">
        <v>2679</v>
      </c>
      <c r="C82" s="547" t="s">
        <v>2680</v>
      </c>
      <c r="D82" s="546"/>
      <c r="E82" s="545"/>
      <c r="F82" s="545"/>
      <c r="G82" s="545" t="s">
        <v>2681</v>
      </c>
    </row>
    <row r="83" spans="1:7" s="11" customFormat="1" x14ac:dyDescent="0.2">
      <c r="A83" s="545" t="s">
        <v>2539</v>
      </c>
      <c r="B83" s="546" t="s">
        <v>2682</v>
      </c>
      <c r="C83" s="547" t="s">
        <v>2683</v>
      </c>
      <c r="D83" s="546"/>
      <c r="E83" s="545"/>
      <c r="F83" s="545"/>
      <c r="G83" s="545" t="s">
        <v>2684</v>
      </c>
    </row>
    <row r="84" spans="1:7" s="11" customFormat="1" x14ac:dyDescent="0.2">
      <c r="A84" s="545" t="s">
        <v>2539</v>
      </c>
      <c r="B84" s="546" t="s">
        <v>2410</v>
      </c>
      <c r="C84" s="547" t="s">
        <v>2411</v>
      </c>
      <c r="D84" s="546" t="s">
        <v>2138</v>
      </c>
      <c r="E84" s="545"/>
      <c r="F84" s="545"/>
      <c r="G84" s="545" t="s">
        <v>2685</v>
      </c>
    </row>
    <row r="85" spans="1:7" s="11" customFormat="1" x14ac:dyDescent="0.2">
      <c r="A85" s="545" t="s">
        <v>2591</v>
      </c>
      <c r="B85" s="546" t="s">
        <v>2362</v>
      </c>
      <c r="C85" s="547" t="s">
        <v>2363</v>
      </c>
      <c r="D85" s="546" t="s">
        <v>2686</v>
      </c>
      <c r="E85" s="545"/>
      <c r="F85" s="545"/>
      <c r="G85" s="545" t="s">
        <v>2687</v>
      </c>
    </row>
    <row r="86" spans="1:7" s="11" customFormat="1" x14ac:dyDescent="0.2">
      <c r="A86" s="545" t="s">
        <v>2591</v>
      </c>
      <c r="B86" s="546" t="s">
        <v>2377</v>
      </c>
      <c r="C86" s="547" t="s">
        <v>2378</v>
      </c>
      <c r="D86" s="546" t="s">
        <v>2688</v>
      </c>
      <c r="E86" s="545"/>
      <c r="F86" s="545"/>
      <c r="G86" s="545" t="s">
        <v>2689</v>
      </c>
    </row>
    <row r="87" spans="1:7" s="11" customFormat="1" x14ac:dyDescent="0.2">
      <c r="A87" s="545" t="s">
        <v>2591</v>
      </c>
      <c r="B87" s="546" t="s">
        <v>2690</v>
      </c>
      <c r="C87" s="547" t="s">
        <v>2691</v>
      </c>
      <c r="D87" s="546"/>
      <c r="E87" s="545"/>
      <c r="F87" s="545"/>
      <c r="G87" s="545" t="s">
        <v>2692</v>
      </c>
    </row>
    <row r="88" spans="1:7" s="11" customFormat="1" x14ac:dyDescent="0.2">
      <c r="A88" s="545" t="s">
        <v>2591</v>
      </c>
      <c r="B88" s="546" t="s">
        <v>2693</v>
      </c>
      <c r="C88" s="547" t="s">
        <v>2694</v>
      </c>
      <c r="D88" s="546"/>
      <c r="E88" s="545"/>
      <c r="F88" s="545"/>
      <c r="G88" s="545" t="s">
        <v>2695</v>
      </c>
    </row>
    <row r="89" spans="1:7" s="11" customFormat="1" x14ac:dyDescent="0.2">
      <c r="A89" s="545" t="s">
        <v>2591</v>
      </c>
      <c r="B89" s="546" t="s">
        <v>2696</v>
      </c>
      <c r="C89" s="547" t="s">
        <v>2697</v>
      </c>
      <c r="D89" s="546"/>
      <c r="E89" s="545"/>
      <c r="F89" s="545"/>
      <c r="G89" s="545" t="s">
        <v>2698</v>
      </c>
    </row>
    <row r="90" spans="1:7" s="11" customFormat="1" x14ac:dyDescent="0.2">
      <c r="A90" s="545" t="s">
        <v>2591</v>
      </c>
      <c r="B90" s="546" t="s">
        <v>2699</v>
      </c>
      <c r="C90" s="547" t="s">
        <v>2700</v>
      </c>
      <c r="D90" s="546"/>
      <c r="E90" s="545"/>
      <c r="F90" s="545"/>
      <c r="G90" s="545" t="s">
        <v>2701</v>
      </c>
    </row>
    <row r="91" spans="1:7" s="11" customFormat="1" x14ac:dyDescent="0.2">
      <c r="A91" s="545" t="s">
        <v>2591</v>
      </c>
      <c r="B91" s="546" t="s">
        <v>2402</v>
      </c>
      <c r="C91" s="547" t="s">
        <v>2403</v>
      </c>
      <c r="D91" s="546" t="s">
        <v>2283</v>
      </c>
      <c r="E91" s="545"/>
      <c r="F91" s="545"/>
      <c r="G91" s="545" t="s">
        <v>2702</v>
      </c>
    </row>
    <row r="92" spans="1:7" s="11" customFormat="1" x14ac:dyDescent="0.2">
      <c r="A92" s="545" t="s">
        <v>2591</v>
      </c>
      <c r="B92" s="546" t="s">
        <v>2703</v>
      </c>
      <c r="C92" s="547" t="s">
        <v>2704</v>
      </c>
      <c r="D92" s="546"/>
      <c r="E92" s="545"/>
      <c r="F92" s="545"/>
      <c r="G92" s="545" t="s">
        <v>2705</v>
      </c>
    </row>
    <row r="93" spans="1:7" s="11" customFormat="1" x14ac:dyDescent="0.2">
      <c r="A93" s="545" t="s">
        <v>2591</v>
      </c>
      <c r="B93" s="546" t="s">
        <v>2706</v>
      </c>
      <c r="C93" s="547" t="s">
        <v>2707</v>
      </c>
      <c r="D93" s="546"/>
      <c r="E93" s="545"/>
      <c r="F93" s="545"/>
      <c r="G93" s="545" t="s">
        <v>2708</v>
      </c>
    </row>
    <row r="94" spans="1:7" s="11" customFormat="1" x14ac:dyDescent="0.2">
      <c r="A94" s="545" t="s">
        <v>2591</v>
      </c>
      <c r="B94" s="546" t="s">
        <v>2709</v>
      </c>
      <c r="C94" s="547" t="s">
        <v>2710</v>
      </c>
      <c r="D94" s="546"/>
      <c r="E94" s="545"/>
      <c r="F94" s="545"/>
      <c r="G94" s="545" t="s">
        <v>2711</v>
      </c>
    </row>
    <row r="95" spans="1:7" s="11" customFormat="1" x14ac:dyDescent="0.2">
      <c r="A95" s="545" t="s">
        <v>2591</v>
      </c>
      <c r="B95" s="546" t="s">
        <v>2712</v>
      </c>
      <c r="C95" s="547" t="s">
        <v>2713</v>
      </c>
      <c r="D95" s="546"/>
      <c r="E95" s="545"/>
      <c r="F95" s="545"/>
      <c r="G95" s="545" t="s">
        <v>2714</v>
      </c>
    </row>
    <row r="96" spans="1:7" s="11" customFormat="1" x14ac:dyDescent="0.2">
      <c r="A96" s="545" t="s">
        <v>2543</v>
      </c>
      <c r="B96" s="546" t="s">
        <v>2715</v>
      </c>
      <c r="C96" s="547" t="s">
        <v>2716</v>
      </c>
      <c r="D96" s="546"/>
      <c r="E96" s="545"/>
      <c r="F96" s="545"/>
      <c r="G96" s="545" t="s">
        <v>2717</v>
      </c>
    </row>
    <row r="97" spans="1:7" s="11" customFormat="1" x14ac:dyDescent="0.2">
      <c r="A97" s="545" t="s">
        <v>2543</v>
      </c>
      <c r="B97" s="546" t="s">
        <v>2718</v>
      </c>
      <c r="C97" s="547" t="s">
        <v>2719</v>
      </c>
      <c r="D97" s="546"/>
      <c r="E97" s="545"/>
      <c r="F97" s="545"/>
      <c r="G97" s="545" t="s">
        <v>2720</v>
      </c>
    </row>
    <row r="98" spans="1:7" s="11" customFormat="1" x14ac:dyDescent="0.2">
      <c r="A98" s="545" t="s">
        <v>2543</v>
      </c>
      <c r="B98" s="546" t="s">
        <v>2721</v>
      </c>
      <c r="C98" s="547" t="s">
        <v>2722</v>
      </c>
      <c r="D98" s="546"/>
      <c r="E98" s="545"/>
      <c r="F98" s="545"/>
      <c r="G98" s="545" t="s">
        <v>2723</v>
      </c>
    </row>
    <row r="99" spans="1:7" s="11" customFormat="1" x14ac:dyDescent="0.2">
      <c r="A99" s="545" t="s">
        <v>2543</v>
      </c>
      <c r="B99" s="546" t="s">
        <v>2724</v>
      </c>
      <c r="C99" s="547" t="s">
        <v>2725</v>
      </c>
      <c r="D99" s="546"/>
      <c r="E99" s="545"/>
      <c r="F99" s="545"/>
      <c r="G99" s="545" t="s">
        <v>2726</v>
      </c>
    </row>
    <row r="100" spans="1:7" s="11" customFormat="1" x14ac:dyDescent="0.2">
      <c r="A100" s="545" t="s">
        <v>2596</v>
      </c>
      <c r="B100" s="546" t="s">
        <v>2727</v>
      </c>
      <c r="C100" s="547" t="s">
        <v>2728</v>
      </c>
      <c r="D100" s="546"/>
      <c r="E100" s="545"/>
      <c r="F100" s="545"/>
      <c r="G100" s="545" t="s">
        <v>2729</v>
      </c>
    </row>
    <row r="101" spans="1:7" s="11" customFormat="1" x14ac:dyDescent="0.2">
      <c r="A101" s="545" t="s">
        <v>2596</v>
      </c>
      <c r="B101" s="546" t="s">
        <v>2264</v>
      </c>
      <c r="C101" s="547" t="s">
        <v>2265</v>
      </c>
      <c r="D101" s="546" t="s">
        <v>2471</v>
      </c>
      <c r="E101" s="545"/>
      <c r="F101" s="545"/>
      <c r="G101" s="545" t="s">
        <v>2730</v>
      </c>
    </row>
    <row r="102" spans="1:7" s="11" customFormat="1" x14ac:dyDescent="0.2">
      <c r="A102" s="545" t="s">
        <v>2596</v>
      </c>
      <c r="B102" s="546" t="s">
        <v>2270</v>
      </c>
      <c r="C102" s="547" t="s">
        <v>2271</v>
      </c>
      <c r="D102" s="546" t="s">
        <v>2731</v>
      </c>
      <c r="E102" s="545"/>
      <c r="F102" s="545"/>
      <c r="G102" s="545" t="s">
        <v>2732</v>
      </c>
    </row>
    <row r="103" spans="1:7" s="11" customFormat="1" x14ac:dyDescent="0.2">
      <c r="A103" s="545" t="s">
        <v>2596</v>
      </c>
      <c r="B103" s="546" t="s">
        <v>2733</v>
      </c>
      <c r="C103" s="547" t="s">
        <v>2734</v>
      </c>
      <c r="D103" s="546"/>
      <c r="E103" s="545"/>
      <c r="F103" s="545"/>
      <c r="G103" s="545" t="s">
        <v>2735</v>
      </c>
    </row>
    <row r="104" spans="1:7" s="11" customFormat="1" x14ac:dyDescent="0.2">
      <c r="A104" s="545" t="s">
        <v>2596</v>
      </c>
      <c r="B104" s="546" t="s">
        <v>2736</v>
      </c>
      <c r="C104" s="547" t="s">
        <v>2737</v>
      </c>
      <c r="D104" s="546"/>
      <c r="E104" s="545"/>
      <c r="F104" s="545"/>
      <c r="G104" s="545" t="s">
        <v>2738</v>
      </c>
    </row>
    <row r="105" spans="1:7" s="11" customFormat="1" x14ac:dyDescent="0.2">
      <c r="A105" s="545" t="s">
        <v>2596</v>
      </c>
      <c r="B105" s="546" t="s">
        <v>2739</v>
      </c>
      <c r="C105" s="547" t="s">
        <v>2740</v>
      </c>
      <c r="D105" s="546"/>
      <c r="E105" s="545"/>
      <c r="F105" s="545"/>
      <c r="G105" s="545" t="s">
        <v>2741</v>
      </c>
    </row>
    <row r="106" spans="1:7" s="11" customFormat="1" x14ac:dyDescent="0.2">
      <c r="A106" s="545" t="s">
        <v>2596</v>
      </c>
      <c r="B106" s="546" t="s">
        <v>2742</v>
      </c>
      <c r="C106" s="547" t="s">
        <v>2743</v>
      </c>
      <c r="D106" s="546"/>
      <c r="E106" s="545"/>
      <c r="F106" s="545"/>
      <c r="G106" s="545" t="s">
        <v>2744</v>
      </c>
    </row>
    <row r="107" spans="1:7" s="11" customFormat="1" x14ac:dyDescent="0.2">
      <c r="A107" s="545" t="s">
        <v>2596</v>
      </c>
      <c r="B107" s="546" t="s">
        <v>2745</v>
      </c>
      <c r="C107" s="547" t="s">
        <v>2746</v>
      </c>
      <c r="D107" s="546"/>
      <c r="E107" s="545"/>
      <c r="F107" s="545"/>
      <c r="G107" s="545" t="s">
        <v>2747</v>
      </c>
    </row>
    <row r="108" spans="1:7" s="11" customFormat="1" x14ac:dyDescent="0.2">
      <c r="A108" s="545" t="s">
        <v>2547</v>
      </c>
      <c r="B108" s="546" t="s">
        <v>2748</v>
      </c>
      <c r="C108" s="547" t="s">
        <v>2749</v>
      </c>
      <c r="D108" s="546"/>
      <c r="E108" s="545"/>
      <c r="F108" s="545"/>
      <c r="G108" s="545" t="s">
        <v>2750</v>
      </c>
    </row>
    <row r="109" spans="1:7" s="11" customFormat="1" x14ac:dyDescent="0.2">
      <c r="A109" s="545" t="s">
        <v>2547</v>
      </c>
      <c r="B109" s="546" t="s">
        <v>2751</v>
      </c>
      <c r="C109" s="547" t="s">
        <v>2752</v>
      </c>
      <c r="D109" s="546"/>
      <c r="E109" s="545"/>
      <c r="F109" s="545"/>
      <c r="G109" s="545" t="s">
        <v>2753</v>
      </c>
    </row>
    <row r="110" spans="1:7" s="11" customFormat="1" x14ac:dyDescent="0.2">
      <c r="A110" s="545" t="s">
        <v>2551</v>
      </c>
      <c r="B110" s="546" t="s">
        <v>2754</v>
      </c>
      <c r="C110" s="547" t="s">
        <v>2755</v>
      </c>
      <c r="D110" s="546"/>
      <c r="E110" s="545"/>
      <c r="F110" s="545"/>
      <c r="G110" s="545" t="s">
        <v>2756</v>
      </c>
    </row>
    <row r="111" spans="1:7" s="11" customFormat="1" x14ac:dyDescent="0.2">
      <c r="A111" s="545" t="s">
        <v>2551</v>
      </c>
      <c r="B111" s="546" t="s">
        <v>2757</v>
      </c>
      <c r="C111" s="547" t="s">
        <v>2758</v>
      </c>
      <c r="D111" s="546"/>
      <c r="E111" s="545"/>
      <c r="F111" s="545"/>
      <c r="G111" s="545" t="s">
        <v>2759</v>
      </c>
    </row>
    <row r="112" spans="1:7" s="11" customFormat="1" x14ac:dyDescent="0.2">
      <c r="A112" s="545" t="s">
        <v>2551</v>
      </c>
      <c r="B112" s="546" t="s">
        <v>2760</v>
      </c>
      <c r="C112" s="547" t="s">
        <v>2761</v>
      </c>
      <c r="D112" s="546"/>
      <c r="E112" s="545"/>
      <c r="F112" s="545"/>
      <c r="G112" s="545" t="s">
        <v>2762</v>
      </c>
    </row>
    <row r="113" spans="1:7" s="11" customFormat="1" x14ac:dyDescent="0.2">
      <c r="A113" s="545" t="s">
        <v>2551</v>
      </c>
      <c r="B113" s="546" t="s">
        <v>2763</v>
      </c>
      <c r="C113" s="547" t="s">
        <v>2764</v>
      </c>
      <c r="D113" s="546"/>
      <c r="E113" s="545"/>
      <c r="F113" s="545"/>
      <c r="G113" s="545" t="s">
        <v>2765</v>
      </c>
    </row>
    <row r="114" spans="1:7" s="11" customFormat="1" x14ac:dyDescent="0.2">
      <c r="A114" s="545" t="s">
        <v>2551</v>
      </c>
      <c r="B114" s="546" t="s">
        <v>2766</v>
      </c>
      <c r="C114" s="547" t="s">
        <v>2767</v>
      </c>
      <c r="D114" s="546"/>
      <c r="E114" s="545"/>
      <c r="F114" s="545"/>
      <c r="G114" s="545" t="s">
        <v>2768</v>
      </c>
    </row>
    <row r="115" spans="1:7" s="11" customFormat="1" x14ac:dyDescent="0.2">
      <c r="A115" s="545" t="s">
        <v>2555</v>
      </c>
      <c r="B115" s="546" t="s">
        <v>2769</v>
      </c>
      <c r="C115" s="547" t="s">
        <v>2770</v>
      </c>
      <c r="D115" s="546"/>
      <c r="E115" s="545"/>
      <c r="F115" s="545"/>
      <c r="G115" s="545" t="s">
        <v>2771</v>
      </c>
    </row>
    <row r="116" spans="1:7" s="11" customFormat="1" x14ac:dyDescent="0.2">
      <c r="A116" s="545" t="s">
        <v>2555</v>
      </c>
      <c r="B116" s="546" t="s">
        <v>2772</v>
      </c>
      <c r="C116" s="547" t="s">
        <v>2773</v>
      </c>
      <c r="D116" s="546"/>
      <c r="E116" s="545"/>
      <c r="F116" s="545"/>
      <c r="G116" s="545" t="s">
        <v>2774</v>
      </c>
    </row>
    <row r="117" spans="1:7" s="11" customFormat="1" x14ac:dyDescent="0.2">
      <c r="A117" s="545" t="s">
        <v>2559</v>
      </c>
      <c r="B117" s="546" t="s">
        <v>2775</v>
      </c>
      <c r="C117" s="547" t="s">
        <v>2776</v>
      </c>
      <c r="D117" s="546"/>
      <c r="E117" s="545"/>
      <c r="F117" s="545"/>
      <c r="G117" s="545" t="s">
        <v>2777</v>
      </c>
    </row>
    <row r="118" spans="1:7" s="11" customFormat="1" x14ac:dyDescent="0.2">
      <c r="A118" s="545" t="s">
        <v>2567</v>
      </c>
      <c r="B118" s="546" t="s">
        <v>2778</v>
      </c>
      <c r="C118" s="547" t="s">
        <v>2779</v>
      </c>
      <c r="D118" s="546"/>
      <c r="E118" s="545"/>
      <c r="F118" s="545"/>
      <c r="G118" s="545" t="s">
        <v>2780</v>
      </c>
    </row>
    <row r="119" spans="1:7" s="11" customFormat="1" x14ac:dyDescent="0.2">
      <c r="A119" s="545" t="s">
        <v>2567</v>
      </c>
      <c r="B119" s="546" t="s">
        <v>2781</v>
      </c>
      <c r="C119" s="547" t="s">
        <v>2782</v>
      </c>
      <c r="D119" s="546"/>
      <c r="E119" s="545"/>
      <c r="F119" s="545"/>
      <c r="G119" s="545" t="s">
        <v>2783</v>
      </c>
    </row>
    <row r="120" spans="1:7" s="11" customFormat="1" x14ac:dyDescent="0.2">
      <c r="A120" s="545" t="s">
        <v>2567</v>
      </c>
      <c r="B120" s="546" t="s">
        <v>2784</v>
      </c>
      <c r="C120" s="547" t="s">
        <v>2785</v>
      </c>
      <c r="D120" s="546"/>
      <c r="E120" s="545"/>
      <c r="F120" s="545"/>
      <c r="G120" s="545" t="s">
        <v>2786</v>
      </c>
    </row>
    <row r="121" spans="1:7" s="11" customFormat="1" x14ac:dyDescent="0.2">
      <c r="A121" s="545" t="s">
        <v>2579</v>
      </c>
      <c r="B121" s="546" t="s">
        <v>2787</v>
      </c>
      <c r="C121" s="547" t="s">
        <v>2788</v>
      </c>
      <c r="D121" s="546"/>
      <c r="E121" s="545"/>
      <c r="F121" s="545"/>
      <c r="G121" s="545" t="s">
        <v>2789</v>
      </c>
    </row>
    <row r="122" spans="1:7" s="11" customFormat="1" x14ac:dyDescent="0.2">
      <c r="A122" s="545" t="s">
        <v>2579</v>
      </c>
      <c r="B122" s="546" t="s">
        <v>2790</v>
      </c>
      <c r="C122" s="547" t="s">
        <v>2791</v>
      </c>
      <c r="D122" s="546"/>
      <c r="E122" s="545"/>
      <c r="F122" s="545"/>
      <c r="G122" s="545" t="s">
        <v>2792</v>
      </c>
    </row>
    <row r="123" spans="1:7" s="11" customFormat="1" x14ac:dyDescent="0.2">
      <c r="A123" s="545" t="s">
        <v>2579</v>
      </c>
      <c r="B123" s="546" t="s">
        <v>2793</v>
      </c>
      <c r="C123" s="547" t="s">
        <v>2794</v>
      </c>
      <c r="D123" s="546"/>
      <c r="E123" s="545"/>
      <c r="F123" s="545"/>
      <c r="G123" s="545" t="s">
        <v>2795</v>
      </c>
    </row>
    <row r="124" spans="1:7" s="11" customFormat="1" x14ac:dyDescent="0.2">
      <c r="A124" s="545" t="s">
        <v>2587</v>
      </c>
      <c r="B124" s="546" t="s">
        <v>2396</v>
      </c>
      <c r="C124" s="547" t="s">
        <v>2397</v>
      </c>
      <c r="D124" s="546" t="s">
        <v>2796</v>
      </c>
      <c r="E124" s="545"/>
      <c r="F124" s="545"/>
      <c r="G124" s="545" t="s">
        <v>2797</v>
      </c>
    </row>
    <row r="125" spans="1:7" s="11" customFormat="1" x14ac:dyDescent="0.2">
      <c r="A125" s="545" t="s">
        <v>2608</v>
      </c>
      <c r="B125" s="546" t="s">
        <v>2798</v>
      </c>
      <c r="C125" s="547" t="s">
        <v>2799</v>
      </c>
      <c r="D125" s="546"/>
      <c r="E125" s="545"/>
      <c r="F125" s="545"/>
      <c r="G125" s="545" t="s">
        <v>2800</v>
      </c>
    </row>
    <row r="126" spans="1:7" s="11" customFormat="1" x14ac:dyDescent="0.2">
      <c r="A126" s="545" t="s">
        <v>2608</v>
      </c>
      <c r="B126" s="546" t="s">
        <v>2801</v>
      </c>
      <c r="C126" s="547" t="s">
        <v>2802</v>
      </c>
      <c r="D126" s="546"/>
      <c r="E126" s="545"/>
      <c r="F126" s="545"/>
      <c r="G126" s="545" t="s">
        <v>2803</v>
      </c>
    </row>
    <row r="127" spans="1:7" s="11" customFormat="1" x14ac:dyDescent="0.2">
      <c r="A127" s="545" t="s">
        <v>2608</v>
      </c>
      <c r="B127" s="546" t="s">
        <v>2804</v>
      </c>
      <c r="C127" s="547" t="s">
        <v>2805</v>
      </c>
      <c r="D127" s="546"/>
      <c r="E127" s="545"/>
      <c r="F127" s="545"/>
      <c r="G127" s="545" t="s">
        <v>2806</v>
      </c>
    </row>
    <row r="129" spans="2:8" x14ac:dyDescent="0.2">
      <c r="B129" s="2" t="s">
        <v>88</v>
      </c>
    </row>
    <row r="130" spans="2:8" x14ac:dyDescent="0.2">
      <c r="B130" s="11" t="s">
        <v>25</v>
      </c>
      <c r="C130" s="537" t="s">
        <v>43</v>
      </c>
      <c r="D130" s="537" t="s">
        <v>199</v>
      </c>
      <c r="E130" s="537" t="s">
        <v>81</v>
      </c>
      <c r="F130" s="537" t="s">
        <v>311</v>
      </c>
      <c r="G130" s="537" t="s">
        <v>30</v>
      </c>
      <c r="H130" s="537" t="s">
        <v>101</v>
      </c>
    </row>
    <row r="131" spans="2:8" hidden="1" x14ac:dyDescent="0.2">
      <c r="B131" s="1" t="str">
        <f t="array" ref="B131">IFERROR(INDEX($C$131:$C$166, MATCH(0, COUNTIF($B$130:B130, $C$131:$C$166&amp;"") + IF($C$131:$C$166="",1,0), 0)), "")</f>
        <v>[Name - FR]</v>
      </c>
      <c r="C131" s="540" t="s">
        <v>195</v>
      </c>
      <c r="D131" s="537" t="s">
        <v>84</v>
      </c>
      <c r="E131" s="537" t="s">
        <v>80</v>
      </c>
      <c r="F131" s="537" t="str">
        <f>C131</f>
        <v>[Name - FR]</v>
      </c>
      <c r="G131" s="537" t="s">
        <v>29</v>
      </c>
      <c r="H131" s="542" t="s">
        <v>100</v>
      </c>
    </row>
    <row r="132" spans="2:8" s="11" customFormat="1" x14ac:dyDescent="0.2">
      <c r="B132" s="7" t="str">
        <f t="array" ref="B132">IFERROR(INDEX($C$131:$C$166, MATCH(0, COUNTIF($B$130:B131, $C$131:$C$166&amp;"") + IF($C$131:$C$166="",1,0), 0)), "")</f>
        <v>Programmes de prévention complets destinés aux professionnels du sexe et à leurs clients</v>
      </c>
      <c r="C132" s="540" t="s">
        <v>2514</v>
      </c>
      <c r="D132" s="537" t="s">
        <v>2515</v>
      </c>
      <c r="E132" s="537" t="s">
        <v>2091</v>
      </c>
      <c r="F132" s="537" t="str">
        <f t="shared" ref="F132:F165" si="0">C132</f>
        <v>Programmes de prévention complets destinés aux professionnels du sexe et à leurs clients</v>
      </c>
      <c r="G132" s="537" t="s">
        <v>2516</v>
      </c>
      <c r="H132" s="543" t="s">
        <v>2517</v>
      </c>
    </row>
    <row r="133" spans="2:8" s="11" customFormat="1" x14ac:dyDescent="0.2">
      <c r="B133" s="7" t="str">
        <f t="array" ref="B133">IFERROR(INDEX($C$131:$C$166, MATCH(0, COUNTIF($B$130:B132, $C$131:$C$166&amp;"") + IF($C$131:$C$166="",1,0), 0)), "")</f>
        <v>Programmes de prévention complets destinés aux consommateurs de drogues injectables et à leurs partenaires</v>
      </c>
      <c r="C133" s="540" t="s">
        <v>2518</v>
      </c>
      <c r="D133" s="537" t="s">
        <v>2519</v>
      </c>
      <c r="E133" s="537" t="s">
        <v>2091</v>
      </c>
      <c r="F133" s="537" t="str">
        <f t="shared" si="0"/>
        <v>Programmes de prévention complets destinés aux consommateurs de drogues injectables et à leurs partenaires</v>
      </c>
      <c r="G133" s="537" t="s">
        <v>2520</v>
      </c>
      <c r="H133" s="543" t="s">
        <v>2521</v>
      </c>
    </row>
    <row r="134" spans="2:8" s="11" customFormat="1" x14ac:dyDescent="0.2">
      <c r="B134" s="7" t="str">
        <f t="array" ref="B134">IFERROR(INDEX($C$131:$C$166, MATCH(0, COUNTIF($B$130:B133, $C$131:$C$166&amp;"") + IF($C$131:$C$166="",1,0), 0)), "")</f>
        <v>Programmes de prévention destinés aux autres populations vulnérables</v>
      </c>
      <c r="C134" s="540" t="s">
        <v>2522</v>
      </c>
      <c r="D134" s="537" t="s">
        <v>2523</v>
      </c>
      <c r="E134" s="537" t="s">
        <v>2091</v>
      </c>
      <c r="F134" s="537" t="str">
        <f t="shared" si="0"/>
        <v>Programmes de prévention destinés aux autres populations vulnérables</v>
      </c>
      <c r="G134" s="537" t="s">
        <v>2524</v>
      </c>
      <c r="H134" s="543" t="s">
        <v>2525</v>
      </c>
    </row>
    <row r="135" spans="2:8" s="11" customFormat="1" x14ac:dyDescent="0.2">
      <c r="B135" s="7" t="str">
        <f t="array" ref="B135">IFERROR(INDEX($C$131:$C$166, MATCH(0, COUNTIF($B$130:B134, $C$131:$C$166&amp;"") + IF($C$131:$C$166="",1,0), 0)), "")</f>
        <v>Programmes de prévention destinés à la population générale</v>
      </c>
      <c r="C135" s="540" t="s">
        <v>2526</v>
      </c>
      <c r="D135" s="537" t="s">
        <v>2527</v>
      </c>
      <c r="E135" s="537" t="s">
        <v>2091</v>
      </c>
      <c r="F135" s="537" t="str">
        <f t="shared" si="0"/>
        <v>Programmes de prévention destinés à la population générale</v>
      </c>
      <c r="G135" s="537" t="s">
        <v>2528</v>
      </c>
      <c r="H135" s="543" t="s">
        <v>2529</v>
      </c>
    </row>
    <row r="136" spans="2:8" s="11" customFormat="1" x14ac:dyDescent="0.2">
      <c r="B136" s="7" t="str">
        <f t="array" ref="B136">IFERROR(INDEX($C$131:$C$166, MATCH(0, COUNTIF($B$130:B135, $C$131:$C$166&amp;"") + IF($C$131:$C$166="",1,0), 0)), "")</f>
        <v>Programmes de prévention destinés aux adolescents et aux jeunes, scolarisés ou non</v>
      </c>
      <c r="C136" s="540" t="s">
        <v>2530</v>
      </c>
      <c r="D136" s="537" t="s">
        <v>2531</v>
      </c>
      <c r="E136" s="537" t="s">
        <v>2091</v>
      </c>
      <c r="F136" s="537" t="str">
        <f t="shared" si="0"/>
        <v>Programmes de prévention destinés aux adolescents et aux jeunes, scolarisés ou non</v>
      </c>
      <c r="G136" s="537" t="s">
        <v>2532</v>
      </c>
      <c r="H136" s="543" t="s">
        <v>2533</v>
      </c>
    </row>
    <row r="137" spans="2:8" s="11" customFormat="1" x14ac:dyDescent="0.2">
      <c r="B137" s="7" t="str">
        <f t="array" ref="B137">IFERROR(INDEX($C$131:$C$166, MATCH(0, COUNTIF($B$130:B136, $C$131:$C$166&amp;"") + IF($C$131:$C$166="",1,0), 0)), "")</f>
        <v>Prévention de la transmission de la mère à l'enfant (PTME)</v>
      </c>
      <c r="C137" s="540" t="s">
        <v>2534</v>
      </c>
      <c r="D137" s="537" t="s">
        <v>2535</v>
      </c>
      <c r="E137" s="537" t="s">
        <v>2091</v>
      </c>
      <c r="F137" s="537" t="str">
        <f t="shared" si="0"/>
        <v>Prévention de la transmission de la mère à l'enfant (PTME)</v>
      </c>
      <c r="G137" s="537" t="s">
        <v>2536</v>
      </c>
      <c r="H137" s="543" t="s">
        <v>2537</v>
      </c>
    </row>
    <row r="138" spans="2:8" s="11" customFormat="1" x14ac:dyDescent="0.2">
      <c r="B138" s="7" t="str">
        <f t="array" ref="B138">IFERROR(INDEX($C$131:$C$166, MATCH(0, COUNTIF($B$130:B137, $C$131:$C$166&amp;"") + IF($C$131:$C$166="",1,0), 0)), "")</f>
        <v>Traitement, prise en charge et soutien</v>
      </c>
      <c r="C138" s="540" t="s">
        <v>2538</v>
      </c>
      <c r="D138" s="537" t="s">
        <v>2539</v>
      </c>
      <c r="E138" s="537" t="s">
        <v>2091</v>
      </c>
      <c r="F138" s="537" t="str">
        <f t="shared" si="0"/>
        <v>Traitement, prise en charge et soutien</v>
      </c>
      <c r="G138" s="537" t="s">
        <v>2540</v>
      </c>
      <c r="H138" s="543" t="s">
        <v>2541</v>
      </c>
    </row>
    <row r="139" spans="2:8" s="11" customFormat="1" x14ac:dyDescent="0.2">
      <c r="B139" s="7" t="str">
        <f t="array" ref="B139">IFERROR(INDEX($C$131:$C$166, MATCH(0, COUNTIF($B$130:B138, $C$131:$C$166&amp;"") + IF($C$131:$C$166="",1,0), 0)), "")</f>
        <v>Tuberculose/VIH</v>
      </c>
      <c r="C139" s="540" t="s">
        <v>2542</v>
      </c>
      <c r="D139" s="537" t="s">
        <v>2543</v>
      </c>
      <c r="E139" s="537" t="s">
        <v>2091</v>
      </c>
      <c r="F139" s="537" t="str">
        <f t="shared" si="0"/>
        <v>Tuberculose/VIH</v>
      </c>
      <c r="G139" s="537" t="s">
        <v>2544</v>
      </c>
      <c r="H139" s="543" t="s">
        <v>2545</v>
      </c>
    </row>
    <row r="140" spans="2:8" s="11" customFormat="1" x14ac:dyDescent="0.2">
      <c r="B140" s="7" t="str">
        <f t="array" ref="B140">IFERROR(INDEX($C$131:$C$166, MATCH(0, COUNTIF($B$130:B139, $C$131:$C$166&amp;"") + IF($C$131:$C$166="",1,0), 0)), "")</f>
        <v>Systèmes de santé résilients et pérennes : prestation de services intégrés et amélioration de la qualité</v>
      </c>
      <c r="C140" s="540" t="s">
        <v>2546</v>
      </c>
      <c r="D140" s="537" t="s">
        <v>2547</v>
      </c>
      <c r="E140" s="537" t="s">
        <v>2091</v>
      </c>
      <c r="F140" s="537" t="str">
        <f t="shared" si="0"/>
        <v>Systèmes de santé résilients et pérennes : prestation de services intégrés et amélioration de la qualité</v>
      </c>
      <c r="G140" s="537" t="s">
        <v>2548</v>
      </c>
      <c r="H140" s="543" t="s">
        <v>2549</v>
      </c>
    </row>
    <row r="141" spans="2:8" s="11" customFormat="1" x14ac:dyDescent="0.2">
      <c r="B141" s="7" t="str">
        <f t="array" ref="B141">IFERROR(INDEX($C$131:$C$166, MATCH(0, COUNTIF($B$130:B140, $C$131:$C$166&amp;"") + IF($C$131:$C$166="",1,0), 0)), "")</f>
        <v>Systèmes de santé résilients et pérennes : ressources humaines pour la santé, y compris agents de santé communautaires</v>
      </c>
      <c r="C141" s="540" t="s">
        <v>2550</v>
      </c>
      <c r="D141" s="537" t="s">
        <v>2551</v>
      </c>
      <c r="E141" s="537" t="s">
        <v>2091</v>
      </c>
      <c r="F141" s="537" t="str">
        <f t="shared" si="0"/>
        <v>Systèmes de santé résilients et pérennes : ressources humaines pour la santé, y compris agents de santé communautaires</v>
      </c>
      <c r="G141" s="537" t="s">
        <v>2552</v>
      </c>
      <c r="H141" s="543" t="s">
        <v>2553</v>
      </c>
    </row>
    <row r="142" spans="2:8" s="11" customFormat="1" x14ac:dyDescent="0.2">
      <c r="B142" s="7" t="str">
        <f t="array" ref="B142">IFERROR(INDEX($C$131:$C$166, MATCH(0, COUNTIF($B$130:B141, $C$131:$C$166&amp;"") + IF($C$131:$C$166="",1,0), 0)), "")</f>
        <v>Systèmes de santé résilients et pérennes : systèmes de gestion des achats et de la chaîne d'approvisionnement</v>
      </c>
      <c r="C142" s="540" t="s">
        <v>2554</v>
      </c>
      <c r="D142" s="537" t="s">
        <v>2555</v>
      </c>
      <c r="E142" s="537" t="s">
        <v>2091</v>
      </c>
      <c r="F142" s="537" t="str">
        <f t="shared" si="0"/>
        <v>Systèmes de santé résilients et pérennes : systèmes de gestion des achats et de la chaîne d'approvisionnement</v>
      </c>
      <c r="G142" s="537" t="s">
        <v>2556</v>
      </c>
      <c r="H142" s="543" t="s">
        <v>2557</v>
      </c>
    </row>
    <row r="143" spans="2:8" s="11" customFormat="1" x14ac:dyDescent="0.2">
      <c r="B143" s="7" t="str">
        <f t="array" ref="B143">IFERROR(INDEX($C$131:$C$166, MATCH(0, COUNTIF($B$130:B142, $C$131:$C$166&amp;"") + IF($C$131:$C$166="",1,0), 0)), "")</f>
        <v>Systèmes de santé résilients et pérennes : système de gestion financière</v>
      </c>
      <c r="C143" s="540" t="s">
        <v>2558</v>
      </c>
      <c r="D143" s="537" t="s">
        <v>2559</v>
      </c>
      <c r="E143" s="537" t="s">
        <v>2091</v>
      </c>
      <c r="F143" s="537" t="str">
        <f t="shared" si="0"/>
        <v>Systèmes de santé résilients et pérennes : système de gestion financière</v>
      </c>
      <c r="G143" s="537" t="s">
        <v>2560</v>
      </c>
      <c r="H143" s="543" t="s">
        <v>2561</v>
      </c>
    </row>
    <row r="144" spans="2:8" s="11" customFormat="1" x14ac:dyDescent="0.2">
      <c r="B144" s="7" t="str">
        <f t="array" ref="B144">IFERROR(INDEX($C$131:$C$166, MATCH(0, COUNTIF($B$130:B143, $C$131:$C$166&amp;"") + IF($C$131:$C$166="",1,0), 0)), "")</f>
        <v>Systèmes de santé résilients et pérennes : ripostes et systèmes communautaires</v>
      </c>
      <c r="C144" s="540" t="s">
        <v>2562</v>
      </c>
      <c r="D144" s="537" t="s">
        <v>2563</v>
      </c>
      <c r="E144" s="537" t="s">
        <v>2091</v>
      </c>
      <c r="F144" s="537" t="str">
        <f t="shared" si="0"/>
        <v>Systèmes de santé résilients et pérennes : ripostes et systèmes communautaires</v>
      </c>
      <c r="G144" s="537" t="s">
        <v>2564</v>
      </c>
      <c r="H144" s="543" t="s">
        <v>2565</v>
      </c>
    </row>
    <row r="145" spans="2:8" s="11" customFormat="1" x14ac:dyDescent="0.2">
      <c r="B145" s="7" t="str">
        <f t="array" ref="B145">IFERROR(INDEX($C$131:$C$166, MATCH(0, COUNTIF($B$130:B144, $C$131:$C$166&amp;"") + IF($C$131:$C$166="",1,0), 0)), "")</f>
        <v>Systèmes de santé résilients et pérennes : système de gestion de l'information sanitaire et suivi et évaluation</v>
      </c>
      <c r="C145" s="540" t="s">
        <v>2566</v>
      </c>
      <c r="D145" s="537" t="s">
        <v>2567</v>
      </c>
      <c r="E145" s="537" t="s">
        <v>2091</v>
      </c>
      <c r="F145" s="537" t="str">
        <f t="shared" si="0"/>
        <v>Systèmes de santé résilients et pérennes : système de gestion de l'information sanitaire et suivi et évaluation</v>
      </c>
      <c r="G145" s="537" t="s">
        <v>2568</v>
      </c>
      <c r="H145" s="543" t="s">
        <v>2569</v>
      </c>
    </row>
    <row r="146" spans="2:8" s="11" customFormat="1" x14ac:dyDescent="0.2">
      <c r="B146" s="7" t="str">
        <f t="array" ref="B146">IFERROR(INDEX($C$131:$C$166, MATCH(0, COUNTIF($B$130:B145, $C$131:$C$166&amp;"") + IF($C$131:$C$166="",1,0), 0)), "")</f>
        <v>Gestion de programme</v>
      </c>
      <c r="C146" s="540" t="s">
        <v>2570</v>
      </c>
      <c r="D146" s="537" t="s">
        <v>2571</v>
      </c>
      <c r="E146" s="537" t="s">
        <v>2091</v>
      </c>
      <c r="F146" s="537" t="str">
        <f t="shared" si="0"/>
        <v>Gestion de programme</v>
      </c>
      <c r="G146" s="537" t="s">
        <v>2572</v>
      </c>
      <c r="H146" s="543" t="s">
        <v>2573</v>
      </c>
    </row>
    <row r="147" spans="2:8" s="11" customFormat="1" x14ac:dyDescent="0.2">
      <c r="B147" s="7" t="str">
        <f t="array" ref="B147">IFERROR(INDEX($C$131:$C$166, MATCH(0, COUNTIF($B$130:B146, $C$131:$C$166&amp;"") + IF($C$131:$C$166="",1,0), 0)), "")</f>
        <v>Financement basé sur les résultats</v>
      </c>
      <c r="C147" s="540" t="s">
        <v>2574</v>
      </c>
      <c r="D147" s="537" t="s">
        <v>2575</v>
      </c>
      <c r="E147" s="537" t="s">
        <v>2091</v>
      </c>
      <c r="F147" s="537" t="str">
        <f t="shared" si="0"/>
        <v>Financement basé sur les résultats</v>
      </c>
      <c r="G147" s="537" t="s">
        <v>2576</v>
      </c>
      <c r="H147" s="543" t="s">
        <v>2577</v>
      </c>
    </row>
    <row r="148" spans="2:8" s="11" customFormat="1" x14ac:dyDescent="0.2">
      <c r="B148" s="7" t="str">
        <f t="array" ref="B148">IFERROR(INDEX($C$131:$C$166, MATCH(0, COUNTIF($B$130:B147, $C$131:$C$166&amp;"") + IF($C$131:$C$166="",1,0), 0)), "")</f>
        <v>Programmes de prévention complets destinés aux personnes transgenres</v>
      </c>
      <c r="C148" s="540" t="s">
        <v>2578</v>
      </c>
      <c r="D148" s="537" t="s">
        <v>2579</v>
      </c>
      <c r="E148" s="537" t="s">
        <v>2091</v>
      </c>
      <c r="F148" s="537" t="str">
        <f t="shared" si="0"/>
        <v>Programmes de prévention complets destinés aux personnes transgenres</v>
      </c>
      <c r="G148" s="537" t="s">
        <v>2580</v>
      </c>
      <c r="H148" s="543" t="s">
        <v>2581</v>
      </c>
    </row>
    <row r="149" spans="2:8" s="11" customFormat="1" x14ac:dyDescent="0.2">
      <c r="B149" s="7" t="str">
        <f t="array" ref="B149">IFERROR(INDEX($C$131:$C$166, MATCH(0, COUNTIF($B$130:B148, $C$131:$C$166&amp;"") + IF($C$131:$C$166="",1,0), 0)), "")</f>
        <v>Programmes complets destinés aux personnes en détention ou se trouvant dans d’autres lieux fermés</v>
      </c>
      <c r="C149" s="540" t="s">
        <v>2582</v>
      </c>
      <c r="D149" s="537" t="s">
        <v>2583</v>
      </c>
      <c r="E149" s="537" t="s">
        <v>2091</v>
      </c>
      <c r="F149" s="537" t="str">
        <f t="shared" si="0"/>
        <v>Programmes complets destinés aux personnes en détention ou se trouvant dans d’autres lieux fermés</v>
      </c>
      <c r="G149" s="537" t="s">
        <v>2584</v>
      </c>
      <c r="H149" s="543" t="s">
        <v>2585</v>
      </c>
    </row>
    <row r="150" spans="2:8" s="11" customFormat="1" x14ac:dyDescent="0.2">
      <c r="B150" s="7" t="str">
        <f t="array" ref="B150">IFERROR(INDEX($C$131:$C$166, MATCH(0, COUNTIF($B$130:B149, $C$131:$C$166&amp;"") + IF($C$131:$C$166="",1,0), 0)), "")</f>
        <v>Services de dépistage du VIH</v>
      </c>
      <c r="C150" s="540" t="s">
        <v>2586</v>
      </c>
      <c r="D150" s="537" t="s">
        <v>2587</v>
      </c>
      <c r="E150" s="537" t="s">
        <v>2091</v>
      </c>
      <c r="F150" s="537" t="str">
        <f t="shared" si="0"/>
        <v>Services de dépistage du VIH</v>
      </c>
      <c r="G150" s="537" t="s">
        <v>2588</v>
      </c>
      <c r="H150" s="543" t="s">
        <v>2589</v>
      </c>
    </row>
    <row r="151" spans="2:8" s="11" customFormat="1" x14ac:dyDescent="0.2">
      <c r="B151" s="7" t="str">
        <f t="array" ref="B151">IFERROR(INDEX($C$131:$C$166, MATCH(0, COUNTIF($B$130:B150, $C$131:$C$166&amp;"") + IF($C$131:$C$166="",1,0), 0)), "")</f>
        <v>Prise en charge et prévention de la tuberculose</v>
      </c>
      <c r="C151" s="540" t="s">
        <v>2590</v>
      </c>
      <c r="D151" s="537" t="s">
        <v>2591</v>
      </c>
      <c r="E151" s="537" t="s">
        <v>2093</v>
      </c>
      <c r="F151" s="537" t="str">
        <f t="shared" si="0"/>
        <v>Prise en charge et prévention de la tuberculose</v>
      </c>
      <c r="G151" s="537" t="s">
        <v>2592</v>
      </c>
      <c r="H151" s="543" t="s">
        <v>2593</v>
      </c>
    </row>
    <row r="152" spans="2:8" s="11" customFormat="1" x14ac:dyDescent="0.2">
      <c r="B152" s="7" t="str">
        <f t="array" ref="B152">IFERROR(INDEX($C$131:$C$166, MATCH(0, COUNTIF($B$130:B151, $C$131:$C$166&amp;"") + IF($C$131:$C$166="",1,0), 0)), "")</f>
        <v>Tuberculose multirésistante</v>
      </c>
      <c r="C152" s="540" t="s">
        <v>2542</v>
      </c>
      <c r="D152" s="537" t="s">
        <v>2543</v>
      </c>
      <c r="E152" s="537" t="s">
        <v>2093</v>
      </c>
      <c r="F152" s="537" t="str">
        <f t="shared" si="0"/>
        <v>Tuberculose/VIH</v>
      </c>
      <c r="G152" s="537" t="s">
        <v>2594</v>
      </c>
      <c r="H152" s="543" t="s">
        <v>2545</v>
      </c>
    </row>
    <row r="153" spans="2:8" s="11" customFormat="1" x14ac:dyDescent="0.2">
      <c r="B153" s="7" t="str">
        <f t="array" ref="B153">IFERROR(INDEX($C$131:$C$166, MATCH(0, COUNTIF($B$130:B152, $C$131:$C$166&amp;"") + IF($C$131:$C$166="",1,0), 0)), "")</f>
        <v>Programmes de prévention complets destinés aux hommes ayant des rapports sexuels avec des hommes (HSH)</v>
      </c>
      <c r="C153" s="540" t="s">
        <v>2595</v>
      </c>
      <c r="D153" s="537" t="s">
        <v>2596</v>
      </c>
      <c r="E153" s="537" t="s">
        <v>2093</v>
      </c>
      <c r="F153" s="537" t="str">
        <f t="shared" si="0"/>
        <v>Tuberculose multirésistante</v>
      </c>
      <c r="G153" s="537" t="s">
        <v>2597</v>
      </c>
      <c r="H153" s="543" t="s">
        <v>2598</v>
      </c>
    </row>
    <row r="154" spans="2:8" s="11" customFormat="1" x14ac:dyDescent="0.2">
      <c r="B154" s="7" t="str">
        <f t="array" ref="B154">IFERROR(INDEX($C$131:$C$166, MATCH(0, COUNTIF($B$130:B153, $C$131:$C$166&amp;"") + IF($C$131:$C$166="",1,0), 0)), "")</f>
        <v>Programmes visant à réduire les obstacles liés aux droits humains qui entravent l’accès aux services VIH</v>
      </c>
      <c r="C154" s="540" t="s">
        <v>2546</v>
      </c>
      <c r="D154" s="537" t="s">
        <v>2547</v>
      </c>
      <c r="E154" s="537" t="s">
        <v>2093</v>
      </c>
      <c r="F154" s="537" t="str">
        <f t="shared" si="0"/>
        <v>Systèmes de santé résilients et pérennes : prestation de services intégrés et amélioration de la qualité</v>
      </c>
      <c r="G154" s="537" t="s">
        <v>2599</v>
      </c>
      <c r="H154" s="543" t="s">
        <v>2549</v>
      </c>
    </row>
    <row r="155" spans="2:8" s="11" customFormat="1" x14ac:dyDescent="0.2">
      <c r="B155" s="7" t="str">
        <f t="array" ref="B155">IFERROR(INDEX($C$131:$C$166, MATCH(0, COUNTIF($B$130:B154, $C$131:$C$166&amp;"") + IF($C$131:$C$166="",1,0), 0)), "")</f>
        <v>Systèmes de santé résilients et pérennes  : stratégies nationales de santé</v>
      </c>
      <c r="C155" s="540" t="s">
        <v>2550</v>
      </c>
      <c r="D155" s="537" t="s">
        <v>2551</v>
      </c>
      <c r="E155" s="537" t="s">
        <v>2093</v>
      </c>
      <c r="F155" s="537" t="str">
        <f t="shared" si="0"/>
        <v>Systèmes de santé résilients et pérennes : ressources humaines pour la santé, y compris agents de santé communautaires</v>
      </c>
      <c r="G155" s="537" t="s">
        <v>2600</v>
      </c>
      <c r="H155" s="543" t="s">
        <v>2553</v>
      </c>
    </row>
    <row r="156" spans="2:8" s="11" customFormat="1" x14ac:dyDescent="0.2">
      <c r="B156" s="7" t="str">
        <f t="array" ref="B156">IFERROR(INDEX($C$131:$C$166, MATCH(0, COUNTIF($B$130:B155, $C$131:$C$166&amp;"") + IF($C$131:$C$166="",1,0), 0)), "")</f>
        <v/>
      </c>
      <c r="C156" s="540" t="s">
        <v>2554</v>
      </c>
      <c r="D156" s="537" t="s">
        <v>2555</v>
      </c>
      <c r="E156" s="537" t="s">
        <v>2093</v>
      </c>
      <c r="F156" s="537" t="str">
        <f t="shared" si="0"/>
        <v>Systèmes de santé résilients et pérennes : systèmes de gestion des achats et de la chaîne d'approvisionnement</v>
      </c>
      <c r="G156" s="537" t="s">
        <v>2601</v>
      </c>
      <c r="H156" s="543" t="s">
        <v>2557</v>
      </c>
    </row>
    <row r="157" spans="2:8" s="11" customFormat="1" x14ac:dyDescent="0.2">
      <c r="B157" s="7" t="str">
        <f t="array" ref="B157">IFERROR(INDEX($C$131:$C$166, MATCH(0, COUNTIF($B$130:B156, $C$131:$C$166&amp;"") + IF($C$131:$C$166="",1,0), 0)), "")</f>
        <v/>
      </c>
      <c r="C157" s="540" t="s">
        <v>2558</v>
      </c>
      <c r="D157" s="537" t="s">
        <v>2559</v>
      </c>
      <c r="E157" s="537" t="s">
        <v>2093</v>
      </c>
      <c r="F157" s="537" t="str">
        <f t="shared" si="0"/>
        <v>Systèmes de santé résilients et pérennes : système de gestion financière</v>
      </c>
      <c r="G157" s="537" t="s">
        <v>2602</v>
      </c>
      <c r="H157" s="543" t="s">
        <v>2561</v>
      </c>
    </row>
    <row r="158" spans="2:8" s="11" customFormat="1" x14ac:dyDescent="0.2">
      <c r="B158" s="7" t="str">
        <f t="array" ref="B158">IFERROR(INDEX($C$131:$C$166, MATCH(0, COUNTIF($B$130:B157, $C$131:$C$166&amp;"") + IF($C$131:$C$166="",1,0), 0)), "")</f>
        <v/>
      </c>
      <c r="C158" s="540" t="s">
        <v>2570</v>
      </c>
      <c r="D158" s="537" t="s">
        <v>2571</v>
      </c>
      <c r="E158" s="537" t="s">
        <v>2093</v>
      </c>
      <c r="F158" s="537" t="str">
        <f t="shared" si="0"/>
        <v>Gestion de programme</v>
      </c>
      <c r="G158" s="537" t="s">
        <v>2603</v>
      </c>
      <c r="H158" s="543" t="s">
        <v>2573</v>
      </c>
    </row>
    <row r="159" spans="2:8" s="11" customFormat="1" x14ac:dyDescent="0.2">
      <c r="B159" s="7" t="str">
        <f t="array" ref="B159">IFERROR(INDEX($C$131:$C$166, MATCH(0, COUNTIF($B$130:B158, $C$131:$C$166&amp;"") + IF($C$131:$C$166="",1,0), 0)), "")</f>
        <v/>
      </c>
      <c r="C159" s="540" t="s">
        <v>2574</v>
      </c>
      <c r="D159" s="537" t="s">
        <v>2575</v>
      </c>
      <c r="E159" s="537" t="s">
        <v>2093</v>
      </c>
      <c r="F159" s="537" t="str">
        <f t="shared" si="0"/>
        <v>Financement basé sur les résultats</v>
      </c>
      <c r="G159" s="537" t="s">
        <v>2604</v>
      </c>
      <c r="H159" s="543" t="s">
        <v>2577</v>
      </c>
    </row>
    <row r="160" spans="2:8" s="11" customFormat="1" x14ac:dyDescent="0.2">
      <c r="B160" s="7" t="str">
        <f t="array" ref="B160">IFERROR(INDEX($C$131:$C$166, MATCH(0, COUNTIF($B$130:B159, $C$131:$C$166&amp;"") + IF($C$131:$C$166="",1,0), 0)), "")</f>
        <v/>
      </c>
      <c r="C160" s="540" t="s">
        <v>2562</v>
      </c>
      <c r="D160" s="537" t="s">
        <v>2563</v>
      </c>
      <c r="E160" s="537" t="s">
        <v>2093</v>
      </c>
      <c r="F160" s="537" t="str">
        <f t="shared" si="0"/>
        <v>Systèmes de santé résilients et pérennes : ripostes et systèmes communautaires</v>
      </c>
      <c r="G160" s="537" t="s">
        <v>2605</v>
      </c>
      <c r="H160" s="543" t="s">
        <v>2565</v>
      </c>
    </row>
    <row r="161" spans="1:9" s="11" customFormat="1" x14ac:dyDescent="0.2">
      <c r="B161" s="7" t="str">
        <f t="array" ref="B161">IFERROR(INDEX($C$131:$C$166, MATCH(0, COUNTIF($B$130:B160, $C$131:$C$166&amp;"") + IF($C$131:$C$166="",1,0), 0)), "")</f>
        <v/>
      </c>
      <c r="C161" s="540" t="s">
        <v>2566</v>
      </c>
      <c r="D161" s="537" t="s">
        <v>2567</v>
      </c>
      <c r="E161" s="537" t="s">
        <v>2093</v>
      </c>
      <c r="F161" s="537" t="str">
        <f t="shared" si="0"/>
        <v>Systèmes de santé résilients et pérennes : système de gestion de l'information sanitaire et suivi et évaluation</v>
      </c>
      <c r="G161" s="537" t="s">
        <v>2606</v>
      </c>
      <c r="H161" s="543" t="s">
        <v>2569</v>
      </c>
    </row>
    <row r="162" spans="1:9" s="11" customFormat="1" x14ac:dyDescent="0.2">
      <c r="B162" s="7" t="str">
        <f t="array" ref="B162">IFERROR(INDEX($C$131:$C$166, MATCH(0, COUNTIF($B$130:B161, $C$131:$C$166&amp;"") + IF($C$131:$C$166="",1,0), 0)), "")</f>
        <v/>
      </c>
      <c r="C162" s="540" t="s">
        <v>2607</v>
      </c>
      <c r="D162" s="537" t="s">
        <v>2608</v>
      </c>
      <c r="E162" s="537" t="s">
        <v>2091</v>
      </c>
      <c r="F162" s="537" t="str">
        <f t="shared" si="0"/>
        <v>Programmes de prévention complets destinés aux hommes ayant des rapports sexuels avec des hommes (HSH)</v>
      </c>
      <c r="G162" s="537" t="s">
        <v>2609</v>
      </c>
      <c r="H162" s="543" t="s">
        <v>2610</v>
      </c>
    </row>
    <row r="163" spans="1:9" s="11" customFormat="1" x14ac:dyDescent="0.2">
      <c r="B163" s="7" t="str">
        <f t="array" ref="B163">IFERROR(INDEX($C$131:$C$166, MATCH(0, COUNTIF($B$130:B162, $C$131:$C$166&amp;"") + IF($C$131:$C$166="",1,0), 0)), "")</f>
        <v/>
      </c>
      <c r="C163" s="540" t="s">
        <v>2611</v>
      </c>
      <c r="D163" s="537" t="s">
        <v>2612</v>
      </c>
      <c r="E163" s="537" t="s">
        <v>2091</v>
      </c>
      <c r="F163" s="537" t="str">
        <f t="shared" si="0"/>
        <v>Programmes visant à réduire les obstacles liés aux droits humains qui entravent l’accès aux services VIH</v>
      </c>
      <c r="G163" s="537" t="s">
        <v>2613</v>
      </c>
      <c r="H163" s="543" t="s">
        <v>2614</v>
      </c>
    </row>
    <row r="164" spans="1:9" s="11" customFormat="1" x14ac:dyDescent="0.2">
      <c r="B164" s="7" t="str">
        <f t="array" ref="B164">IFERROR(INDEX($C$131:$C$166, MATCH(0, COUNTIF($B$130:B163, $C$131:$C$166&amp;"") + IF($C$131:$C$166="",1,0), 0)), "")</f>
        <v/>
      </c>
      <c r="C164" s="540" t="s">
        <v>2615</v>
      </c>
      <c r="D164" s="537" t="s">
        <v>2616</v>
      </c>
      <c r="E164" s="537" t="s">
        <v>2091</v>
      </c>
      <c r="F164" s="537" t="str">
        <f t="shared" si="0"/>
        <v>Systèmes de santé résilients et pérennes  : stratégies nationales de santé</v>
      </c>
      <c r="G164" s="537" t="s">
        <v>2617</v>
      </c>
      <c r="H164" s="543" t="s">
        <v>2618</v>
      </c>
    </row>
    <row r="165" spans="1:9" s="11" customFormat="1" x14ac:dyDescent="0.2">
      <c r="B165" s="7" t="str">
        <f t="array" ref="B165">IFERROR(INDEX($C$131:$C$166, MATCH(0, COUNTIF($B$130:B164, $C$131:$C$166&amp;"") + IF($C$131:$C$166="",1,0), 0)), "")</f>
        <v/>
      </c>
      <c r="C165" s="540" t="s">
        <v>2615</v>
      </c>
      <c r="D165" s="537" t="s">
        <v>2616</v>
      </c>
      <c r="E165" s="537" t="s">
        <v>2093</v>
      </c>
      <c r="F165" s="537" t="str">
        <f t="shared" si="0"/>
        <v>Systèmes de santé résilients et pérennes  : stratégies nationales de santé</v>
      </c>
      <c r="G165" s="537" t="s">
        <v>2619</v>
      </c>
      <c r="H165" s="543" t="s">
        <v>2618</v>
      </c>
    </row>
    <row r="167" spans="1:9" x14ac:dyDescent="0.2">
      <c r="A167" s="2" t="s">
        <v>42</v>
      </c>
    </row>
    <row r="168" spans="1:9" x14ac:dyDescent="0.2">
      <c r="A168" s="537" t="s">
        <v>1</v>
      </c>
      <c r="B168" s="537" t="s">
        <v>94</v>
      </c>
      <c r="C168" s="537" t="s">
        <v>54</v>
      </c>
      <c r="D168" s="537" t="s">
        <v>27</v>
      </c>
      <c r="E168" s="537" t="s">
        <v>30</v>
      </c>
      <c r="F168" s="1" t="s">
        <v>90</v>
      </c>
      <c r="G168" s="1" t="s">
        <v>91</v>
      </c>
      <c r="H168" s="7" t="s">
        <v>92</v>
      </c>
      <c r="I168" s="7" t="s">
        <v>93</v>
      </c>
    </row>
    <row r="169" spans="1:9" hidden="1" x14ac:dyDescent="0.2">
      <c r="A169" s="537" t="s">
        <v>89</v>
      </c>
      <c r="B169" s="538" t="s">
        <v>68</v>
      </c>
      <c r="C169" s="540" t="s">
        <v>195</v>
      </c>
      <c r="D169" s="538" t="s">
        <v>26</v>
      </c>
      <c r="E169" s="537" t="s">
        <v>29</v>
      </c>
      <c r="H169" s="7"/>
      <c r="I169" s="7"/>
    </row>
    <row r="170" spans="1:9" s="11" customFormat="1" x14ac:dyDescent="0.2">
      <c r="A170" s="537" t="s">
        <v>2527</v>
      </c>
      <c r="B170" s="538" t="s">
        <v>2807</v>
      </c>
      <c r="C170" s="540" t="s">
        <v>2808</v>
      </c>
      <c r="D170" s="538"/>
      <c r="E170" s="537" t="s">
        <v>2809</v>
      </c>
      <c r="H170" s="7"/>
      <c r="I170" s="7"/>
    </row>
    <row r="171" spans="1:9" s="11" customFormat="1" x14ac:dyDescent="0.2">
      <c r="A171" s="537" t="s">
        <v>2527</v>
      </c>
      <c r="B171" s="538" t="s">
        <v>2810</v>
      </c>
      <c r="C171" s="540" t="s">
        <v>2811</v>
      </c>
      <c r="D171" s="538"/>
      <c r="E171" s="537" t="s">
        <v>2812</v>
      </c>
      <c r="H171" s="7"/>
      <c r="I171" s="7"/>
    </row>
    <row r="172" spans="1:9" s="11" customFormat="1" x14ac:dyDescent="0.2">
      <c r="A172" s="537" t="s">
        <v>2527</v>
      </c>
      <c r="B172" s="538" t="s">
        <v>2813</v>
      </c>
      <c r="C172" s="540" t="s">
        <v>2814</v>
      </c>
      <c r="D172" s="538"/>
      <c r="E172" s="537" t="s">
        <v>2815</v>
      </c>
      <c r="H172" s="7"/>
      <c r="I172" s="7"/>
    </row>
    <row r="173" spans="1:9" s="11" customFormat="1" x14ac:dyDescent="0.2">
      <c r="A173" s="537" t="s">
        <v>2527</v>
      </c>
      <c r="B173" s="538" t="s">
        <v>2816</v>
      </c>
      <c r="C173" s="540" t="s">
        <v>2817</v>
      </c>
      <c r="D173" s="538"/>
      <c r="E173" s="537" t="s">
        <v>2818</v>
      </c>
      <c r="H173" s="7"/>
      <c r="I173" s="7"/>
    </row>
    <row r="174" spans="1:9" s="11" customFormat="1" x14ac:dyDescent="0.2">
      <c r="A174" s="537" t="s">
        <v>2527</v>
      </c>
      <c r="B174" s="538" t="s">
        <v>2819</v>
      </c>
      <c r="C174" s="540" t="s">
        <v>2820</v>
      </c>
      <c r="D174" s="538"/>
      <c r="E174" s="537" t="s">
        <v>2821</v>
      </c>
      <c r="H174" s="7"/>
      <c r="I174" s="7"/>
    </row>
    <row r="175" spans="1:9" s="11" customFormat="1" x14ac:dyDescent="0.2">
      <c r="A175" s="537" t="s">
        <v>2527</v>
      </c>
      <c r="B175" s="538" t="s">
        <v>2822</v>
      </c>
      <c r="C175" s="540" t="s">
        <v>2823</v>
      </c>
      <c r="D175" s="538"/>
      <c r="E175" s="537" t="s">
        <v>2824</v>
      </c>
      <c r="H175" s="7"/>
      <c r="I175" s="7"/>
    </row>
    <row r="176" spans="1:9" s="11" customFormat="1" x14ac:dyDescent="0.2">
      <c r="A176" s="537" t="s">
        <v>2527</v>
      </c>
      <c r="B176" s="538" t="s">
        <v>2825</v>
      </c>
      <c r="C176" s="540" t="s">
        <v>2826</v>
      </c>
      <c r="D176" s="538"/>
      <c r="E176" s="537" t="s">
        <v>2827</v>
      </c>
      <c r="H176" s="7"/>
      <c r="I176" s="7"/>
    </row>
    <row r="177" spans="1:9" s="11" customFormat="1" x14ac:dyDescent="0.2">
      <c r="A177" s="537" t="s">
        <v>2527</v>
      </c>
      <c r="B177" s="538" t="s">
        <v>2828</v>
      </c>
      <c r="C177" s="540" t="s">
        <v>2829</v>
      </c>
      <c r="D177" s="538"/>
      <c r="E177" s="537" t="s">
        <v>2830</v>
      </c>
      <c r="H177" s="7"/>
      <c r="I177" s="7"/>
    </row>
    <row r="178" spans="1:9" s="11" customFormat="1" x14ac:dyDescent="0.2">
      <c r="A178" s="537" t="s">
        <v>2515</v>
      </c>
      <c r="B178" s="538" t="s">
        <v>2831</v>
      </c>
      <c r="C178" s="540" t="s">
        <v>2832</v>
      </c>
      <c r="D178" s="538"/>
      <c r="E178" s="537" t="s">
        <v>2833</v>
      </c>
      <c r="H178" s="7"/>
      <c r="I178" s="7"/>
    </row>
    <row r="179" spans="1:9" s="11" customFormat="1" x14ac:dyDescent="0.2">
      <c r="A179" s="537" t="s">
        <v>2515</v>
      </c>
      <c r="B179" s="538" t="s">
        <v>2834</v>
      </c>
      <c r="C179" s="540" t="s">
        <v>2835</v>
      </c>
      <c r="D179" s="538"/>
      <c r="E179" s="537" t="s">
        <v>2836</v>
      </c>
      <c r="H179" s="7"/>
      <c r="I179" s="7"/>
    </row>
    <row r="180" spans="1:9" s="11" customFormat="1" x14ac:dyDescent="0.2">
      <c r="A180" s="537" t="s">
        <v>2515</v>
      </c>
      <c r="B180" s="538" t="s">
        <v>2837</v>
      </c>
      <c r="C180" s="540" t="s">
        <v>2838</v>
      </c>
      <c r="D180" s="538"/>
      <c r="E180" s="537" t="s">
        <v>2839</v>
      </c>
      <c r="H180" s="7"/>
      <c r="I180" s="7"/>
    </row>
    <row r="181" spans="1:9" s="11" customFormat="1" x14ac:dyDescent="0.2">
      <c r="A181" s="537" t="s">
        <v>2515</v>
      </c>
      <c r="B181" s="538" t="s">
        <v>2840</v>
      </c>
      <c r="C181" s="540" t="s">
        <v>2841</v>
      </c>
      <c r="D181" s="538"/>
      <c r="E181" s="537" t="s">
        <v>2842</v>
      </c>
      <c r="H181" s="7"/>
      <c r="I181" s="7"/>
    </row>
    <row r="182" spans="1:9" s="11" customFormat="1" x14ac:dyDescent="0.2">
      <c r="A182" s="537" t="s">
        <v>2515</v>
      </c>
      <c r="B182" s="538" t="s">
        <v>2843</v>
      </c>
      <c r="C182" s="540" t="s">
        <v>2844</v>
      </c>
      <c r="D182" s="538"/>
      <c r="E182" s="537" t="s">
        <v>2845</v>
      </c>
      <c r="H182" s="7"/>
      <c r="I182" s="7"/>
    </row>
    <row r="183" spans="1:9" s="11" customFormat="1" x14ac:dyDescent="0.2">
      <c r="A183" s="537" t="s">
        <v>2515</v>
      </c>
      <c r="B183" s="538" t="s">
        <v>2846</v>
      </c>
      <c r="C183" s="540" t="s">
        <v>2847</v>
      </c>
      <c r="D183" s="538"/>
      <c r="E183" s="537" t="s">
        <v>2848</v>
      </c>
      <c r="H183" s="7"/>
      <c r="I183" s="7"/>
    </row>
    <row r="184" spans="1:9" s="11" customFormat="1" x14ac:dyDescent="0.2">
      <c r="A184" s="537" t="s">
        <v>2515</v>
      </c>
      <c r="B184" s="538" t="s">
        <v>2849</v>
      </c>
      <c r="C184" s="540" t="s">
        <v>2850</v>
      </c>
      <c r="D184" s="538"/>
      <c r="E184" s="537" t="s">
        <v>2851</v>
      </c>
      <c r="H184" s="7"/>
      <c r="I184" s="7"/>
    </row>
    <row r="185" spans="1:9" s="11" customFormat="1" x14ac:dyDescent="0.2">
      <c r="A185" s="537" t="s">
        <v>2515</v>
      </c>
      <c r="B185" s="538" t="s">
        <v>2852</v>
      </c>
      <c r="C185" s="540" t="s">
        <v>2853</v>
      </c>
      <c r="D185" s="538"/>
      <c r="E185" s="537" t="s">
        <v>2854</v>
      </c>
      <c r="H185" s="7"/>
      <c r="I185" s="7"/>
    </row>
    <row r="186" spans="1:9" s="11" customFormat="1" x14ac:dyDescent="0.2">
      <c r="A186" s="537" t="s">
        <v>2515</v>
      </c>
      <c r="B186" s="538" t="s">
        <v>2855</v>
      </c>
      <c r="C186" s="540" t="s">
        <v>2856</v>
      </c>
      <c r="D186" s="538"/>
      <c r="E186" s="537" t="s">
        <v>2857</v>
      </c>
      <c r="H186" s="7"/>
      <c r="I186" s="7"/>
    </row>
    <row r="187" spans="1:9" s="11" customFormat="1" x14ac:dyDescent="0.2">
      <c r="A187" s="537" t="s">
        <v>2515</v>
      </c>
      <c r="B187" s="538" t="s">
        <v>2858</v>
      </c>
      <c r="C187" s="540" t="s">
        <v>2859</v>
      </c>
      <c r="D187" s="538"/>
      <c r="E187" s="537" t="s">
        <v>2860</v>
      </c>
      <c r="H187" s="7"/>
      <c r="I187" s="7"/>
    </row>
    <row r="188" spans="1:9" s="11" customFormat="1" x14ac:dyDescent="0.2">
      <c r="A188" s="537" t="s">
        <v>2515</v>
      </c>
      <c r="B188" s="538" t="s">
        <v>2861</v>
      </c>
      <c r="C188" s="540" t="s">
        <v>2862</v>
      </c>
      <c r="D188" s="538"/>
      <c r="E188" s="537" t="s">
        <v>2863</v>
      </c>
      <c r="H188" s="7"/>
      <c r="I188" s="7"/>
    </row>
    <row r="189" spans="1:9" s="11" customFormat="1" x14ac:dyDescent="0.2">
      <c r="A189" s="537" t="s">
        <v>2519</v>
      </c>
      <c r="B189" s="538" t="s">
        <v>2864</v>
      </c>
      <c r="C189" s="540" t="s">
        <v>2865</v>
      </c>
      <c r="D189" s="538"/>
      <c r="E189" s="537" t="s">
        <v>2866</v>
      </c>
      <c r="H189" s="7"/>
      <c r="I189" s="7"/>
    </row>
    <row r="190" spans="1:9" s="11" customFormat="1" x14ac:dyDescent="0.2">
      <c r="A190" s="537" t="s">
        <v>2519</v>
      </c>
      <c r="B190" s="538" t="s">
        <v>2867</v>
      </c>
      <c r="C190" s="540" t="s">
        <v>2868</v>
      </c>
      <c r="D190" s="538"/>
      <c r="E190" s="537" t="s">
        <v>2869</v>
      </c>
      <c r="H190" s="7"/>
      <c r="I190" s="7"/>
    </row>
    <row r="191" spans="1:9" s="11" customFormat="1" x14ac:dyDescent="0.2">
      <c r="A191" s="537" t="s">
        <v>2519</v>
      </c>
      <c r="B191" s="538" t="s">
        <v>2870</v>
      </c>
      <c r="C191" s="540" t="s">
        <v>2871</v>
      </c>
      <c r="D191" s="538"/>
      <c r="E191" s="537" t="s">
        <v>2872</v>
      </c>
      <c r="H191" s="7"/>
      <c r="I191" s="7"/>
    </row>
    <row r="192" spans="1:9" s="11" customFormat="1" x14ac:dyDescent="0.2">
      <c r="A192" s="537" t="s">
        <v>2519</v>
      </c>
      <c r="B192" s="538" t="s">
        <v>2873</v>
      </c>
      <c r="C192" s="540" t="s">
        <v>2874</v>
      </c>
      <c r="D192" s="538"/>
      <c r="E192" s="537" t="s">
        <v>2875</v>
      </c>
      <c r="H192" s="7"/>
      <c r="I192" s="7"/>
    </row>
    <row r="193" spans="1:9" s="11" customFormat="1" x14ac:dyDescent="0.2">
      <c r="A193" s="537" t="s">
        <v>2519</v>
      </c>
      <c r="B193" s="538" t="s">
        <v>2876</v>
      </c>
      <c r="C193" s="540" t="s">
        <v>2877</v>
      </c>
      <c r="D193" s="538"/>
      <c r="E193" s="537" t="s">
        <v>2878</v>
      </c>
      <c r="H193" s="7"/>
      <c r="I193" s="7"/>
    </row>
    <row r="194" spans="1:9" s="11" customFormat="1" x14ac:dyDescent="0.2">
      <c r="A194" s="537" t="s">
        <v>2519</v>
      </c>
      <c r="B194" s="538" t="s">
        <v>2879</v>
      </c>
      <c r="C194" s="540" t="s">
        <v>2880</v>
      </c>
      <c r="D194" s="538"/>
      <c r="E194" s="537" t="s">
        <v>2881</v>
      </c>
      <c r="H194" s="7"/>
      <c r="I194" s="7"/>
    </row>
    <row r="195" spans="1:9" s="11" customFormat="1" x14ac:dyDescent="0.2">
      <c r="A195" s="537" t="s">
        <v>2519</v>
      </c>
      <c r="B195" s="538" t="s">
        <v>2882</v>
      </c>
      <c r="C195" s="540" t="s">
        <v>2883</v>
      </c>
      <c r="D195" s="538"/>
      <c r="E195" s="537" t="s">
        <v>2884</v>
      </c>
      <c r="H195" s="7"/>
      <c r="I195" s="7"/>
    </row>
    <row r="196" spans="1:9" s="11" customFormat="1" x14ac:dyDescent="0.2">
      <c r="A196" s="537" t="s">
        <v>2519</v>
      </c>
      <c r="B196" s="538" t="s">
        <v>2885</v>
      </c>
      <c r="C196" s="540" t="s">
        <v>2886</v>
      </c>
      <c r="D196" s="538"/>
      <c r="E196" s="537" t="s">
        <v>2887</v>
      </c>
      <c r="H196" s="7"/>
      <c r="I196" s="7"/>
    </row>
    <row r="197" spans="1:9" s="11" customFormat="1" x14ac:dyDescent="0.2">
      <c r="A197" s="537" t="s">
        <v>2519</v>
      </c>
      <c r="B197" s="538" t="s">
        <v>2888</v>
      </c>
      <c r="C197" s="540" t="s">
        <v>2889</v>
      </c>
      <c r="D197" s="538"/>
      <c r="E197" s="537" t="s">
        <v>2890</v>
      </c>
      <c r="H197" s="7"/>
      <c r="I197" s="7"/>
    </row>
    <row r="198" spans="1:9" s="11" customFormat="1" x14ac:dyDescent="0.2">
      <c r="A198" s="537" t="s">
        <v>2519</v>
      </c>
      <c r="B198" s="538" t="s">
        <v>2891</v>
      </c>
      <c r="C198" s="540" t="s">
        <v>2892</v>
      </c>
      <c r="D198" s="538"/>
      <c r="E198" s="537" t="s">
        <v>2893</v>
      </c>
      <c r="H198" s="7"/>
      <c r="I198" s="7"/>
    </row>
    <row r="199" spans="1:9" s="11" customFormat="1" x14ac:dyDescent="0.2">
      <c r="A199" s="537" t="s">
        <v>2519</v>
      </c>
      <c r="B199" s="538" t="s">
        <v>2894</v>
      </c>
      <c r="C199" s="540" t="s">
        <v>2895</v>
      </c>
      <c r="D199" s="538"/>
      <c r="E199" s="537" t="s">
        <v>2896</v>
      </c>
      <c r="H199" s="7"/>
      <c r="I199" s="7"/>
    </row>
    <row r="200" spans="1:9" s="11" customFormat="1" x14ac:dyDescent="0.2">
      <c r="A200" s="537" t="s">
        <v>2519</v>
      </c>
      <c r="B200" s="538" t="s">
        <v>2897</v>
      </c>
      <c r="C200" s="540" t="s">
        <v>2898</v>
      </c>
      <c r="D200" s="538"/>
      <c r="E200" s="537" t="s">
        <v>2899</v>
      </c>
      <c r="H200" s="7"/>
      <c r="I200" s="7"/>
    </row>
    <row r="201" spans="1:9" s="11" customFormat="1" x14ac:dyDescent="0.2">
      <c r="A201" s="537" t="s">
        <v>2523</v>
      </c>
      <c r="B201" s="538" t="s">
        <v>2900</v>
      </c>
      <c r="C201" s="540" t="s">
        <v>2901</v>
      </c>
      <c r="D201" s="538"/>
      <c r="E201" s="537" t="s">
        <v>2902</v>
      </c>
      <c r="H201" s="7"/>
      <c r="I201" s="7"/>
    </row>
    <row r="202" spans="1:9" s="11" customFormat="1" x14ac:dyDescent="0.2">
      <c r="A202" s="537" t="s">
        <v>2523</v>
      </c>
      <c r="B202" s="538" t="s">
        <v>2903</v>
      </c>
      <c r="C202" s="540" t="s">
        <v>2904</v>
      </c>
      <c r="D202" s="538"/>
      <c r="E202" s="537" t="s">
        <v>2905</v>
      </c>
      <c r="H202" s="7"/>
      <c r="I202" s="7"/>
    </row>
    <row r="203" spans="1:9" s="11" customFormat="1" x14ac:dyDescent="0.2">
      <c r="A203" s="537" t="s">
        <v>2523</v>
      </c>
      <c r="B203" s="538" t="s">
        <v>2906</v>
      </c>
      <c r="C203" s="540" t="s">
        <v>2907</v>
      </c>
      <c r="D203" s="538"/>
      <c r="E203" s="537" t="s">
        <v>2908</v>
      </c>
      <c r="H203" s="7"/>
      <c r="I203" s="7"/>
    </row>
    <row r="204" spans="1:9" s="11" customFormat="1" x14ac:dyDescent="0.2">
      <c r="A204" s="537" t="s">
        <v>2523</v>
      </c>
      <c r="B204" s="538" t="s">
        <v>2909</v>
      </c>
      <c r="C204" s="540" t="s">
        <v>2910</v>
      </c>
      <c r="D204" s="538"/>
      <c r="E204" s="537" t="s">
        <v>2911</v>
      </c>
      <c r="H204" s="7"/>
      <c r="I204" s="7"/>
    </row>
    <row r="205" spans="1:9" s="11" customFormat="1" x14ac:dyDescent="0.2">
      <c r="A205" s="537" t="s">
        <v>2523</v>
      </c>
      <c r="B205" s="538" t="s">
        <v>2912</v>
      </c>
      <c r="C205" s="540" t="s">
        <v>2913</v>
      </c>
      <c r="D205" s="538"/>
      <c r="E205" s="537" t="s">
        <v>2914</v>
      </c>
      <c r="H205" s="7"/>
      <c r="I205" s="7"/>
    </row>
    <row r="206" spans="1:9" s="11" customFormat="1" x14ac:dyDescent="0.2">
      <c r="A206" s="537" t="s">
        <v>2531</v>
      </c>
      <c r="B206" s="538" t="s">
        <v>2915</v>
      </c>
      <c r="C206" s="540" t="s">
        <v>2916</v>
      </c>
      <c r="D206" s="538"/>
      <c r="E206" s="537" t="s">
        <v>2917</v>
      </c>
      <c r="H206" s="7"/>
      <c r="I206" s="7"/>
    </row>
    <row r="207" spans="1:9" s="11" customFormat="1" x14ac:dyDescent="0.2">
      <c r="A207" s="537" t="s">
        <v>2531</v>
      </c>
      <c r="B207" s="538" t="s">
        <v>2918</v>
      </c>
      <c r="C207" s="540" t="s">
        <v>2919</v>
      </c>
      <c r="D207" s="538"/>
      <c r="E207" s="537" t="s">
        <v>2920</v>
      </c>
      <c r="H207" s="7"/>
      <c r="I207" s="7"/>
    </row>
    <row r="208" spans="1:9" s="11" customFormat="1" x14ac:dyDescent="0.2">
      <c r="A208" s="537" t="s">
        <v>2531</v>
      </c>
      <c r="B208" s="538" t="s">
        <v>2921</v>
      </c>
      <c r="C208" s="540" t="s">
        <v>2922</v>
      </c>
      <c r="D208" s="538"/>
      <c r="E208" s="537" t="s">
        <v>2923</v>
      </c>
      <c r="H208" s="7"/>
      <c r="I208" s="7"/>
    </row>
    <row r="209" spans="1:9" s="11" customFormat="1" x14ac:dyDescent="0.2">
      <c r="A209" s="537" t="s">
        <v>2531</v>
      </c>
      <c r="B209" s="538" t="s">
        <v>2924</v>
      </c>
      <c r="C209" s="540" t="s">
        <v>2925</v>
      </c>
      <c r="D209" s="538"/>
      <c r="E209" s="537" t="s">
        <v>2926</v>
      </c>
      <c r="H209" s="7"/>
      <c r="I209" s="7"/>
    </row>
    <row r="210" spans="1:9" s="11" customFormat="1" x14ac:dyDescent="0.2">
      <c r="A210" s="537" t="s">
        <v>2531</v>
      </c>
      <c r="B210" s="538" t="s">
        <v>2927</v>
      </c>
      <c r="C210" s="540" t="s">
        <v>2928</v>
      </c>
      <c r="D210" s="538"/>
      <c r="E210" s="537" t="s">
        <v>2929</v>
      </c>
      <c r="H210" s="7"/>
      <c r="I210" s="7"/>
    </row>
    <row r="211" spans="1:9" s="11" customFormat="1" x14ac:dyDescent="0.2">
      <c r="A211" s="537" t="s">
        <v>2531</v>
      </c>
      <c r="B211" s="538" t="s">
        <v>2930</v>
      </c>
      <c r="C211" s="540" t="s">
        <v>2931</v>
      </c>
      <c r="D211" s="538"/>
      <c r="E211" s="537" t="s">
        <v>2932</v>
      </c>
      <c r="H211" s="7"/>
      <c r="I211" s="7"/>
    </row>
    <row r="212" spans="1:9" s="11" customFormat="1" x14ac:dyDescent="0.2">
      <c r="A212" s="537" t="s">
        <v>2531</v>
      </c>
      <c r="B212" s="538" t="s">
        <v>2933</v>
      </c>
      <c r="C212" s="540" t="s">
        <v>2934</v>
      </c>
      <c r="D212" s="538"/>
      <c r="E212" s="537" t="s">
        <v>2935</v>
      </c>
      <c r="H212" s="7"/>
      <c r="I212" s="7"/>
    </row>
    <row r="213" spans="1:9" s="11" customFormat="1" x14ac:dyDescent="0.2">
      <c r="A213" s="537" t="s">
        <v>2531</v>
      </c>
      <c r="B213" s="538" t="s">
        <v>2936</v>
      </c>
      <c r="C213" s="540" t="s">
        <v>2937</v>
      </c>
      <c r="D213" s="538"/>
      <c r="E213" s="537" t="s">
        <v>2938</v>
      </c>
      <c r="H213" s="7"/>
      <c r="I213" s="7"/>
    </row>
    <row r="214" spans="1:9" s="11" customFormat="1" x14ac:dyDescent="0.2">
      <c r="A214" s="537" t="s">
        <v>2531</v>
      </c>
      <c r="B214" s="538" t="s">
        <v>2939</v>
      </c>
      <c r="C214" s="540" t="s">
        <v>2940</v>
      </c>
      <c r="D214" s="538"/>
      <c r="E214" s="537" t="s">
        <v>2941</v>
      </c>
      <c r="H214" s="7"/>
      <c r="I214" s="7"/>
    </row>
    <row r="215" spans="1:9" s="11" customFormat="1" x14ac:dyDescent="0.2">
      <c r="A215" s="537" t="s">
        <v>2531</v>
      </c>
      <c r="B215" s="538" t="s">
        <v>2942</v>
      </c>
      <c r="C215" s="540" t="s">
        <v>2943</v>
      </c>
      <c r="D215" s="538"/>
      <c r="E215" s="537" t="s">
        <v>2944</v>
      </c>
      <c r="H215" s="7"/>
      <c r="I215" s="7"/>
    </row>
    <row r="216" spans="1:9" s="11" customFormat="1" x14ac:dyDescent="0.2">
      <c r="A216" s="537" t="s">
        <v>2531</v>
      </c>
      <c r="B216" s="538" t="s">
        <v>2945</v>
      </c>
      <c r="C216" s="540" t="s">
        <v>2946</v>
      </c>
      <c r="D216" s="538"/>
      <c r="E216" s="537" t="s">
        <v>2947</v>
      </c>
      <c r="H216" s="7"/>
      <c r="I216" s="7"/>
    </row>
    <row r="217" spans="1:9" s="11" customFormat="1" x14ac:dyDescent="0.2">
      <c r="A217" s="537" t="s">
        <v>2535</v>
      </c>
      <c r="B217" s="538" t="s">
        <v>2948</v>
      </c>
      <c r="C217" s="540" t="s">
        <v>2949</v>
      </c>
      <c r="D217" s="538"/>
      <c r="E217" s="537" t="s">
        <v>2950</v>
      </c>
      <c r="H217" s="7"/>
      <c r="I217" s="7"/>
    </row>
    <row r="218" spans="1:9" s="11" customFormat="1" x14ac:dyDescent="0.2">
      <c r="A218" s="537" t="s">
        <v>2535</v>
      </c>
      <c r="B218" s="538" t="s">
        <v>2951</v>
      </c>
      <c r="C218" s="540" t="s">
        <v>2952</v>
      </c>
      <c r="D218" s="538"/>
      <c r="E218" s="537" t="s">
        <v>2953</v>
      </c>
      <c r="H218" s="7"/>
      <c r="I218" s="7"/>
    </row>
    <row r="219" spans="1:9" s="11" customFormat="1" x14ac:dyDescent="0.2">
      <c r="A219" s="537" t="s">
        <v>2535</v>
      </c>
      <c r="B219" s="538" t="s">
        <v>2954</v>
      </c>
      <c r="C219" s="540" t="s">
        <v>2955</v>
      </c>
      <c r="D219" s="538"/>
      <c r="E219" s="537" t="s">
        <v>2956</v>
      </c>
      <c r="H219" s="7"/>
      <c r="I219" s="7"/>
    </row>
    <row r="220" spans="1:9" s="11" customFormat="1" x14ac:dyDescent="0.2">
      <c r="A220" s="537" t="s">
        <v>2535</v>
      </c>
      <c r="B220" s="538" t="s">
        <v>2957</v>
      </c>
      <c r="C220" s="540" t="s">
        <v>2958</v>
      </c>
      <c r="D220" s="538"/>
      <c r="E220" s="537" t="s">
        <v>2959</v>
      </c>
      <c r="H220" s="7"/>
      <c r="I220" s="7"/>
    </row>
    <row r="221" spans="1:9" s="11" customFormat="1" x14ac:dyDescent="0.2">
      <c r="A221" s="537" t="s">
        <v>2535</v>
      </c>
      <c r="B221" s="538" t="s">
        <v>2960</v>
      </c>
      <c r="C221" s="540" t="s">
        <v>2961</v>
      </c>
      <c r="D221" s="538"/>
      <c r="E221" s="537" t="s">
        <v>2962</v>
      </c>
      <c r="H221" s="7"/>
      <c r="I221" s="7"/>
    </row>
    <row r="222" spans="1:9" s="11" customFormat="1" x14ac:dyDescent="0.2">
      <c r="A222" s="537" t="s">
        <v>2539</v>
      </c>
      <c r="B222" s="538" t="s">
        <v>2963</v>
      </c>
      <c r="C222" s="540" t="s">
        <v>2964</v>
      </c>
      <c r="D222" s="538"/>
      <c r="E222" s="537" t="s">
        <v>2965</v>
      </c>
      <c r="H222" s="7"/>
      <c r="I222" s="7"/>
    </row>
    <row r="223" spans="1:9" s="11" customFormat="1" x14ac:dyDescent="0.2">
      <c r="A223" s="537" t="s">
        <v>2539</v>
      </c>
      <c r="B223" s="538" t="s">
        <v>2966</v>
      </c>
      <c r="C223" s="540" t="s">
        <v>2967</v>
      </c>
      <c r="D223" s="538"/>
      <c r="E223" s="537" t="s">
        <v>2968</v>
      </c>
      <c r="H223" s="7"/>
      <c r="I223" s="7"/>
    </row>
    <row r="224" spans="1:9" s="11" customFormat="1" x14ac:dyDescent="0.2">
      <c r="A224" s="537" t="s">
        <v>2539</v>
      </c>
      <c r="B224" s="538" t="s">
        <v>2969</v>
      </c>
      <c r="C224" s="540" t="s">
        <v>2970</v>
      </c>
      <c r="D224" s="538"/>
      <c r="E224" s="537" t="s">
        <v>2971</v>
      </c>
      <c r="H224" s="7"/>
      <c r="I224" s="7"/>
    </row>
    <row r="225" spans="1:9" s="11" customFormat="1" x14ac:dyDescent="0.2">
      <c r="A225" s="537" t="s">
        <v>2539</v>
      </c>
      <c r="B225" s="538" t="s">
        <v>2972</v>
      </c>
      <c r="C225" s="540" t="s">
        <v>2973</v>
      </c>
      <c r="D225" s="538"/>
      <c r="E225" s="537" t="s">
        <v>2974</v>
      </c>
      <c r="H225" s="7"/>
      <c r="I225" s="7"/>
    </row>
    <row r="226" spans="1:9" s="11" customFormat="1" x14ac:dyDescent="0.2">
      <c r="A226" s="537" t="s">
        <v>2539</v>
      </c>
      <c r="B226" s="538" t="s">
        <v>2975</v>
      </c>
      <c r="C226" s="540" t="s">
        <v>2976</v>
      </c>
      <c r="D226" s="538"/>
      <c r="E226" s="537" t="s">
        <v>2977</v>
      </c>
      <c r="H226" s="7"/>
      <c r="I226" s="7"/>
    </row>
    <row r="227" spans="1:9" s="11" customFormat="1" x14ac:dyDescent="0.2">
      <c r="A227" s="537" t="s">
        <v>2539</v>
      </c>
      <c r="B227" s="538" t="s">
        <v>2978</v>
      </c>
      <c r="C227" s="540" t="s">
        <v>2979</v>
      </c>
      <c r="D227" s="538"/>
      <c r="E227" s="537" t="s">
        <v>2980</v>
      </c>
      <c r="H227" s="7"/>
      <c r="I227" s="7"/>
    </row>
    <row r="228" spans="1:9" s="11" customFormat="1" x14ac:dyDescent="0.2">
      <c r="A228" s="537" t="s">
        <v>2539</v>
      </c>
      <c r="B228" s="538" t="s">
        <v>2981</v>
      </c>
      <c r="C228" s="540" t="s">
        <v>2982</v>
      </c>
      <c r="D228" s="538"/>
      <c r="E228" s="537" t="s">
        <v>2983</v>
      </c>
      <c r="H228" s="7"/>
      <c r="I228" s="7"/>
    </row>
    <row r="229" spans="1:9" s="11" customFormat="1" x14ac:dyDescent="0.2">
      <c r="A229" s="537" t="s">
        <v>2539</v>
      </c>
      <c r="B229" s="538" t="s">
        <v>2984</v>
      </c>
      <c r="C229" s="540" t="s">
        <v>2985</v>
      </c>
      <c r="D229" s="538"/>
      <c r="E229" s="537" t="s">
        <v>2986</v>
      </c>
      <c r="H229" s="7"/>
      <c r="I229" s="7"/>
    </row>
    <row r="230" spans="1:9" s="11" customFormat="1" x14ac:dyDescent="0.2">
      <c r="A230" s="537" t="s">
        <v>2591</v>
      </c>
      <c r="B230" s="538" t="s">
        <v>2987</v>
      </c>
      <c r="C230" s="540" t="s">
        <v>2988</v>
      </c>
      <c r="D230" s="538"/>
      <c r="E230" s="537" t="s">
        <v>2989</v>
      </c>
      <c r="H230" s="7"/>
      <c r="I230" s="7"/>
    </row>
    <row r="231" spans="1:9" s="11" customFormat="1" x14ac:dyDescent="0.2">
      <c r="A231" s="537" t="s">
        <v>2591</v>
      </c>
      <c r="B231" s="538" t="s">
        <v>2990</v>
      </c>
      <c r="C231" s="540" t="s">
        <v>2991</v>
      </c>
      <c r="D231" s="538"/>
      <c r="E231" s="537" t="s">
        <v>2992</v>
      </c>
      <c r="H231" s="7"/>
      <c r="I231" s="7"/>
    </row>
    <row r="232" spans="1:9" s="11" customFormat="1" x14ac:dyDescent="0.2">
      <c r="A232" s="537" t="s">
        <v>2591</v>
      </c>
      <c r="B232" s="538" t="s">
        <v>2993</v>
      </c>
      <c r="C232" s="540" t="s">
        <v>2994</v>
      </c>
      <c r="D232" s="538"/>
      <c r="E232" s="537" t="s">
        <v>2995</v>
      </c>
      <c r="H232" s="7"/>
      <c r="I232" s="7"/>
    </row>
    <row r="233" spans="1:9" s="11" customFormat="1" x14ac:dyDescent="0.2">
      <c r="A233" s="537" t="s">
        <v>2591</v>
      </c>
      <c r="B233" s="538" t="s">
        <v>2996</v>
      </c>
      <c r="C233" s="540" t="s">
        <v>2997</v>
      </c>
      <c r="D233" s="538"/>
      <c r="E233" s="537" t="s">
        <v>2998</v>
      </c>
      <c r="H233" s="7"/>
      <c r="I233" s="7"/>
    </row>
    <row r="234" spans="1:9" s="11" customFormat="1" x14ac:dyDescent="0.2">
      <c r="A234" s="537" t="s">
        <v>2591</v>
      </c>
      <c r="B234" s="538" t="s">
        <v>2999</v>
      </c>
      <c r="C234" s="540" t="s">
        <v>3000</v>
      </c>
      <c r="D234" s="538"/>
      <c r="E234" s="537" t="s">
        <v>3001</v>
      </c>
      <c r="H234" s="7"/>
      <c r="I234" s="7"/>
    </row>
    <row r="235" spans="1:9" s="11" customFormat="1" x14ac:dyDescent="0.2">
      <c r="A235" s="537" t="s">
        <v>2591</v>
      </c>
      <c r="B235" s="538" t="s">
        <v>3002</v>
      </c>
      <c r="C235" s="540" t="s">
        <v>3003</v>
      </c>
      <c r="D235" s="538"/>
      <c r="E235" s="537" t="s">
        <v>3004</v>
      </c>
      <c r="H235" s="7"/>
      <c r="I235" s="7"/>
    </row>
    <row r="236" spans="1:9" s="11" customFormat="1" x14ac:dyDescent="0.2">
      <c r="A236" s="537" t="s">
        <v>2591</v>
      </c>
      <c r="B236" s="538" t="s">
        <v>3005</v>
      </c>
      <c r="C236" s="540" t="s">
        <v>3006</v>
      </c>
      <c r="D236" s="538"/>
      <c r="E236" s="537" t="s">
        <v>3007</v>
      </c>
      <c r="H236" s="7"/>
      <c r="I236" s="7"/>
    </row>
    <row r="237" spans="1:9" s="11" customFormat="1" x14ac:dyDescent="0.2">
      <c r="A237" s="537" t="s">
        <v>2591</v>
      </c>
      <c r="B237" s="538" t="s">
        <v>3008</v>
      </c>
      <c r="C237" s="540" t="s">
        <v>3009</v>
      </c>
      <c r="D237" s="538"/>
      <c r="E237" s="537" t="s">
        <v>3010</v>
      </c>
      <c r="H237" s="7"/>
      <c r="I237" s="7"/>
    </row>
    <row r="238" spans="1:9" s="11" customFormat="1" x14ac:dyDescent="0.2">
      <c r="A238" s="537" t="s">
        <v>2591</v>
      </c>
      <c r="B238" s="538" t="s">
        <v>3011</v>
      </c>
      <c r="C238" s="540" t="s">
        <v>3012</v>
      </c>
      <c r="D238" s="538"/>
      <c r="E238" s="537" t="s">
        <v>3013</v>
      </c>
      <c r="H238" s="7"/>
      <c r="I238" s="7"/>
    </row>
    <row r="239" spans="1:9" s="11" customFormat="1" x14ac:dyDescent="0.2">
      <c r="A239" s="537" t="s">
        <v>2591</v>
      </c>
      <c r="B239" s="538" t="s">
        <v>3014</v>
      </c>
      <c r="C239" s="540" t="s">
        <v>3015</v>
      </c>
      <c r="D239" s="538"/>
      <c r="E239" s="537" t="s">
        <v>3016</v>
      </c>
      <c r="H239" s="7"/>
      <c r="I239" s="7"/>
    </row>
    <row r="240" spans="1:9" s="11" customFormat="1" x14ac:dyDescent="0.2">
      <c r="A240" s="537" t="s">
        <v>2543</v>
      </c>
      <c r="B240" s="538" t="s">
        <v>3017</v>
      </c>
      <c r="C240" s="540" t="s">
        <v>3018</v>
      </c>
      <c r="D240" s="538"/>
      <c r="E240" s="537" t="s">
        <v>3019</v>
      </c>
      <c r="H240" s="7"/>
      <c r="I240" s="7"/>
    </row>
    <row r="241" spans="1:9" s="11" customFormat="1" x14ac:dyDescent="0.2">
      <c r="A241" s="537" t="s">
        <v>2543</v>
      </c>
      <c r="B241" s="538" t="s">
        <v>3020</v>
      </c>
      <c r="C241" s="540" t="s">
        <v>3021</v>
      </c>
      <c r="D241" s="538"/>
      <c r="E241" s="537" t="s">
        <v>3022</v>
      </c>
      <c r="H241" s="7"/>
      <c r="I241" s="7"/>
    </row>
    <row r="242" spans="1:9" s="11" customFormat="1" x14ac:dyDescent="0.2">
      <c r="A242" s="537" t="s">
        <v>2543</v>
      </c>
      <c r="B242" s="538" t="s">
        <v>3023</v>
      </c>
      <c r="C242" s="540" t="s">
        <v>3024</v>
      </c>
      <c r="D242" s="538"/>
      <c r="E242" s="537" t="s">
        <v>3025</v>
      </c>
      <c r="H242" s="7"/>
      <c r="I242" s="7"/>
    </row>
    <row r="243" spans="1:9" s="11" customFormat="1" x14ac:dyDescent="0.2">
      <c r="A243" s="537" t="s">
        <v>2543</v>
      </c>
      <c r="B243" s="538" t="s">
        <v>3026</v>
      </c>
      <c r="C243" s="540" t="s">
        <v>3027</v>
      </c>
      <c r="D243" s="538"/>
      <c r="E243" s="537" t="s">
        <v>3028</v>
      </c>
      <c r="H243" s="7"/>
      <c r="I243" s="7"/>
    </row>
    <row r="244" spans="1:9" s="11" customFormat="1" x14ac:dyDescent="0.2">
      <c r="A244" s="537" t="s">
        <v>2543</v>
      </c>
      <c r="B244" s="538" t="s">
        <v>3029</v>
      </c>
      <c r="C244" s="540" t="s">
        <v>3030</v>
      </c>
      <c r="D244" s="538"/>
      <c r="E244" s="537" t="s">
        <v>3031</v>
      </c>
      <c r="H244" s="7"/>
      <c r="I244" s="7"/>
    </row>
    <row r="245" spans="1:9" s="11" customFormat="1" x14ac:dyDescent="0.2">
      <c r="A245" s="537" t="s">
        <v>2543</v>
      </c>
      <c r="B245" s="538" t="s">
        <v>3032</v>
      </c>
      <c r="C245" s="540" t="s">
        <v>3033</v>
      </c>
      <c r="D245" s="538"/>
      <c r="E245" s="537" t="s">
        <v>3034</v>
      </c>
      <c r="H245" s="7"/>
      <c r="I245" s="7"/>
    </row>
    <row r="246" spans="1:9" s="11" customFormat="1" x14ac:dyDescent="0.2">
      <c r="A246" s="537" t="s">
        <v>2543</v>
      </c>
      <c r="B246" s="538" t="s">
        <v>3035</v>
      </c>
      <c r="C246" s="540" t="s">
        <v>3036</v>
      </c>
      <c r="D246" s="538"/>
      <c r="E246" s="537" t="s">
        <v>3037</v>
      </c>
      <c r="H246" s="7"/>
      <c r="I246" s="7"/>
    </row>
    <row r="247" spans="1:9" s="11" customFormat="1" x14ac:dyDescent="0.2">
      <c r="A247" s="537" t="s">
        <v>2543</v>
      </c>
      <c r="B247" s="538" t="s">
        <v>3038</v>
      </c>
      <c r="C247" s="540" t="s">
        <v>3039</v>
      </c>
      <c r="D247" s="538"/>
      <c r="E247" s="537" t="s">
        <v>3040</v>
      </c>
      <c r="H247" s="7"/>
      <c r="I247" s="7"/>
    </row>
    <row r="248" spans="1:9" s="11" customFormat="1" x14ac:dyDescent="0.2">
      <c r="A248" s="537" t="s">
        <v>2596</v>
      </c>
      <c r="B248" s="538" t="s">
        <v>3041</v>
      </c>
      <c r="C248" s="540" t="s">
        <v>3042</v>
      </c>
      <c r="D248" s="538"/>
      <c r="E248" s="537" t="s">
        <v>3043</v>
      </c>
      <c r="H248" s="7"/>
      <c r="I248" s="7"/>
    </row>
    <row r="249" spans="1:9" s="11" customFormat="1" x14ac:dyDescent="0.2">
      <c r="A249" s="537" t="s">
        <v>2596</v>
      </c>
      <c r="B249" s="538" t="s">
        <v>3044</v>
      </c>
      <c r="C249" s="540" t="s">
        <v>3045</v>
      </c>
      <c r="D249" s="538"/>
      <c r="E249" s="537" t="s">
        <v>3046</v>
      </c>
      <c r="H249" s="7"/>
      <c r="I249" s="7"/>
    </row>
    <row r="250" spans="1:9" s="11" customFormat="1" x14ac:dyDescent="0.2">
      <c r="A250" s="537" t="s">
        <v>2596</v>
      </c>
      <c r="B250" s="538" t="s">
        <v>3047</v>
      </c>
      <c r="C250" s="540" t="s">
        <v>3048</v>
      </c>
      <c r="D250" s="538"/>
      <c r="E250" s="537" t="s">
        <v>3049</v>
      </c>
      <c r="H250" s="7"/>
      <c r="I250" s="7"/>
    </row>
    <row r="251" spans="1:9" s="11" customFormat="1" x14ac:dyDescent="0.2">
      <c r="A251" s="537" t="s">
        <v>2596</v>
      </c>
      <c r="B251" s="538" t="s">
        <v>3050</v>
      </c>
      <c r="C251" s="540" t="s">
        <v>3051</v>
      </c>
      <c r="D251" s="538"/>
      <c r="E251" s="537" t="s">
        <v>3052</v>
      </c>
      <c r="H251" s="7"/>
      <c r="I251" s="7"/>
    </row>
    <row r="252" spans="1:9" s="11" customFormat="1" x14ac:dyDescent="0.2">
      <c r="A252" s="537" t="s">
        <v>2596</v>
      </c>
      <c r="B252" s="538" t="s">
        <v>3053</v>
      </c>
      <c r="C252" s="540" t="s">
        <v>3054</v>
      </c>
      <c r="D252" s="538"/>
      <c r="E252" s="537" t="s">
        <v>3055</v>
      </c>
      <c r="H252" s="7"/>
      <c r="I252" s="7"/>
    </row>
    <row r="253" spans="1:9" s="11" customFormat="1" x14ac:dyDescent="0.2">
      <c r="A253" s="537" t="s">
        <v>2596</v>
      </c>
      <c r="B253" s="538" t="s">
        <v>3056</v>
      </c>
      <c r="C253" s="540" t="s">
        <v>3057</v>
      </c>
      <c r="D253" s="538"/>
      <c r="E253" s="537" t="s">
        <v>3058</v>
      </c>
      <c r="H253" s="7"/>
      <c r="I253" s="7"/>
    </row>
    <row r="254" spans="1:9" s="11" customFormat="1" x14ac:dyDescent="0.2">
      <c r="A254" s="537" t="s">
        <v>2596</v>
      </c>
      <c r="B254" s="538" t="s">
        <v>3059</v>
      </c>
      <c r="C254" s="540" t="s">
        <v>3060</v>
      </c>
      <c r="D254" s="538"/>
      <c r="E254" s="537" t="s">
        <v>3061</v>
      </c>
      <c r="H254" s="7"/>
      <c r="I254" s="7"/>
    </row>
    <row r="255" spans="1:9" s="11" customFormat="1" x14ac:dyDescent="0.2">
      <c r="A255" s="537" t="s">
        <v>2596</v>
      </c>
      <c r="B255" s="538" t="s">
        <v>3062</v>
      </c>
      <c r="C255" s="540" t="s">
        <v>3063</v>
      </c>
      <c r="D255" s="538"/>
      <c r="E255" s="537" t="s">
        <v>3064</v>
      </c>
      <c r="H255" s="7"/>
      <c r="I255" s="7"/>
    </row>
    <row r="256" spans="1:9" s="11" customFormat="1" x14ac:dyDescent="0.2">
      <c r="A256" s="537" t="s">
        <v>2596</v>
      </c>
      <c r="B256" s="538" t="s">
        <v>3065</v>
      </c>
      <c r="C256" s="540" t="s">
        <v>3066</v>
      </c>
      <c r="D256" s="538"/>
      <c r="E256" s="537" t="s">
        <v>3067</v>
      </c>
      <c r="H256" s="7"/>
      <c r="I256" s="7"/>
    </row>
    <row r="257" spans="1:9" s="11" customFormat="1" x14ac:dyDescent="0.2">
      <c r="A257" s="537" t="s">
        <v>2596</v>
      </c>
      <c r="B257" s="538" t="s">
        <v>3068</v>
      </c>
      <c r="C257" s="540" t="s">
        <v>3069</v>
      </c>
      <c r="D257" s="538"/>
      <c r="E257" s="537" t="s">
        <v>3070</v>
      </c>
      <c r="H257" s="7"/>
      <c r="I257" s="7"/>
    </row>
    <row r="258" spans="1:9" s="11" customFormat="1" x14ac:dyDescent="0.2">
      <c r="A258" s="537" t="s">
        <v>2547</v>
      </c>
      <c r="B258" s="538" t="s">
        <v>3071</v>
      </c>
      <c r="C258" s="540" t="s">
        <v>3072</v>
      </c>
      <c r="D258" s="538"/>
      <c r="E258" s="537" t="s">
        <v>3073</v>
      </c>
      <c r="H258" s="7"/>
      <c r="I258" s="7"/>
    </row>
    <row r="259" spans="1:9" s="11" customFormat="1" x14ac:dyDescent="0.2">
      <c r="A259" s="537" t="s">
        <v>2547</v>
      </c>
      <c r="B259" s="538" t="s">
        <v>3074</v>
      </c>
      <c r="C259" s="540" t="s">
        <v>3075</v>
      </c>
      <c r="D259" s="538"/>
      <c r="E259" s="537" t="s">
        <v>3076</v>
      </c>
      <c r="H259" s="7"/>
      <c r="I259" s="7"/>
    </row>
    <row r="260" spans="1:9" s="11" customFormat="1" x14ac:dyDescent="0.2">
      <c r="A260" s="537" t="s">
        <v>2547</v>
      </c>
      <c r="B260" s="538" t="s">
        <v>3077</v>
      </c>
      <c r="C260" s="540" t="s">
        <v>3078</v>
      </c>
      <c r="D260" s="538"/>
      <c r="E260" s="537" t="s">
        <v>3079</v>
      </c>
      <c r="H260" s="7"/>
      <c r="I260" s="7"/>
    </row>
    <row r="261" spans="1:9" s="11" customFormat="1" x14ac:dyDescent="0.2">
      <c r="A261" s="537" t="s">
        <v>2547</v>
      </c>
      <c r="B261" s="538" t="s">
        <v>3080</v>
      </c>
      <c r="C261" s="540" t="s">
        <v>3081</v>
      </c>
      <c r="D261" s="538"/>
      <c r="E261" s="537" t="s">
        <v>3082</v>
      </c>
      <c r="H261" s="7"/>
      <c r="I261" s="7"/>
    </row>
    <row r="262" spans="1:9" s="11" customFormat="1" x14ac:dyDescent="0.2">
      <c r="A262" s="537" t="s">
        <v>2547</v>
      </c>
      <c r="B262" s="538" t="s">
        <v>3083</v>
      </c>
      <c r="C262" s="540" t="s">
        <v>3084</v>
      </c>
      <c r="D262" s="538"/>
      <c r="E262" s="537" t="s">
        <v>3085</v>
      </c>
      <c r="H262" s="7"/>
      <c r="I262" s="7"/>
    </row>
    <row r="263" spans="1:9" s="11" customFormat="1" x14ac:dyDescent="0.2">
      <c r="A263" s="537" t="s">
        <v>2547</v>
      </c>
      <c r="B263" s="538" t="s">
        <v>3086</v>
      </c>
      <c r="C263" s="540" t="s">
        <v>3087</v>
      </c>
      <c r="D263" s="538"/>
      <c r="E263" s="537" t="s">
        <v>3088</v>
      </c>
      <c r="H263" s="7"/>
      <c r="I263" s="7"/>
    </row>
    <row r="264" spans="1:9" s="11" customFormat="1" x14ac:dyDescent="0.2">
      <c r="A264" s="537" t="s">
        <v>2551</v>
      </c>
      <c r="B264" s="538" t="s">
        <v>3089</v>
      </c>
      <c r="C264" s="540" t="s">
        <v>3090</v>
      </c>
      <c r="D264" s="538"/>
      <c r="E264" s="537" t="s">
        <v>3091</v>
      </c>
      <c r="H264" s="7"/>
      <c r="I264" s="7"/>
    </row>
    <row r="265" spans="1:9" s="11" customFormat="1" x14ac:dyDescent="0.2">
      <c r="A265" s="537" t="s">
        <v>2551</v>
      </c>
      <c r="B265" s="538" t="s">
        <v>3092</v>
      </c>
      <c r="C265" s="540" t="s">
        <v>3093</v>
      </c>
      <c r="D265" s="538"/>
      <c r="E265" s="537" t="s">
        <v>3094</v>
      </c>
      <c r="H265" s="7"/>
      <c r="I265" s="7"/>
    </row>
    <row r="266" spans="1:9" s="11" customFormat="1" x14ac:dyDescent="0.2">
      <c r="A266" s="537" t="s">
        <v>2551</v>
      </c>
      <c r="B266" s="538" t="s">
        <v>3095</v>
      </c>
      <c r="C266" s="540" t="s">
        <v>3096</v>
      </c>
      <c r="D266" s="538"/>
      <c r="E266" s="537" t="s">
        <v>3097</v>
      </c>
      <c r="H266" s="7"/>
      <c r="I266" s="7"/>
    </row>
    <row r="267" spans="1:9" s="11" customFormat="1" x14ac:dyDescent="0.2">
      <c r="A267" s="537" t="s">
        <v>2555</v>
      </c>
      <c r="B267" s="538" t="s">
        <v>3098</v>
      </c>
      <c r="C267" s="540" t="s">
        <v>3099</v>
      </c>
      <c r="D267" s="538"/>
      <c r="E267" s="537" t="s">
        <v>3100</v>
      </c>
      <c r="H267" s="7"/>
      <c r="I267" s="7"/>
    </row>
    <row r="268" spans="1:9" s="11" customFormat="1" x14ac:dyDescent="0.2">
      <c r="A268" s="537" t="s">
        <v>2555</v>
      </c>
      <c r="B268" s="538" t="s">
        <v>3101</v>
      </c>
      <c r="C268" s="540" t="s">
        <v>3102</v>
      </c>
      <c r="D268" s="538"/>
      <c r="E268" s="537" t="s">
        <v>3103</v>
      </c>
      <c r="H268" s="7"/>
      <c r="I268" s="7"/>
    </row>
    <row r="269" spans="1:9" s="11" customFormat="1" x14ac:dyDescent="0.2">
      <c r="A269" s="537" t="s">
        <v>2555</v>
      </c>
      <c r="B269" s="538" t="s">
        <v>3104</v>
      </c>
      <c r="C269" s="540" t="s">
        <v>3105</v>
      </c>
      <c r="D269" s="538"/>
      <c r="E269" s="537" t="s">
        <v>3106</v>
      </c>
      <c r="H269" s="7"/>
      <c r="I269" s="7"/>
    </row>
    <row r="270" spans="1:9" s="11" customFormat="1" x14ac:dyDescent="0.2">
      <c r="A270" s="537" t="s">
        <v>2555</v>
      </c>
      <c r="B270" s="538" t="s">
        <v>3107</v>
      </c>
      <c r="C270" s="540" t="s">
        <v>3108</v>
      </c>
      <c r="D270" s="538"/>
      <c r="E270" s="537" t="s">
        <v>3109</v>
      </c>
      <c r="H270" s="7"/>
      <c r="I270" s="7"/>
    </row>
    <row r="271" spans="1:9" s="11" customFormat="1" x14ac:dyDescent="0.2">
      <c r="A271" s="537" t="s">
        <v>2555</v>
      </c>
      <c r="B271" s="538" t="s">
        <v>3110</v>
      </c>
      <c r="C271" s="540" t="s">
        <v>3111</v>
      </c>
      <c r="D271" s="538"/>
      <c r="E271" s="537" t="s">
        <v>3112</v>
      </c>
      <c r="H271" s="7"/>
      <c r="I271" s="7"/>
    </row>
    <row r="272" spans="1:9" s="11" customFormat="1" x14ac:dyDescent="0.2">
      <c r="A272" s="537" t="s">
        <v>2559</v>
      </c>
      <c r="B272" s="538" t="s">
        <v>3113</v>
      </c>
      <c r="C272" s="540" t="s">
        <v>3114</v>
      </c>
      <c r="D272" s="538"/>
      <c r="E272" s="537" t="s">
        <v>3115</v>
      </c>
      <c r="H272" s="7"/>
      <c r="I272" s="7"/>
    </row>
    <row r="273" spans="1:9" s="11" customFormat="1" x14ac:dyDescent="0.2">
      <c r="A273" s="537" t="s">
        <v>2559</v>
      </c>
      <c r="B273" s="538" t="s">
        <v>3116</v>
      </c>
      <c r="C273" s="540" t="s">
        <v>3117</v>
      </c>
      <c r="D273" s="538"/>
      <c r="E273" s="537" t="s">
        <v>3118</v>
      </c>
      <c r="H273" s="7"/>
      <c r="I273" s="7"/>
    </row>
    <row r="274" spans="1:9" s="11" customFormat="1" x14ac:dyDescent="0.2">
      <c r="A274" s="537" t="s">
        <v>2559</v>
      </c>
      <c r="B274" s="538" t="s">
        <v>3119</v>
      </c>
      <c r="C274" s="540" t="s">
        <v>3120</v>
      </c>
      <c r="D274" s="538"/>
      <c r="E274" s="537" t="s">
        <v>3121</v>
      </c>
      <c r="H274" s="7"/>
      <c r="I274" s="7"/>
    </row>
    <row r="275" spans="1:9" s="11" customFormat="1" x14ac:dyDescent="0.2">
      <c r="A275" s="537" t="s">
        <v>2563</v>
      </c>
      <c r="B275" s="538" t="s">
        <v>3122</v>
      </c>
      <c r="C275" s="540" t="s">
        <v>3123</v>
      </c>
      <c r="D275" s="538"/>
      <c r="E275" s="537" t="s">
        <v>3124</v>
      </c>
      <c r="H275" s="7"/>
      <c r="I275" s="7"/>
    </row>
    <row r="276" spans="1:9" s="11" customFormat="1" x14ac:dyDescent="0.2">
      <c r="A276" s="537" t="s">
        <v>2563</v>
      </c>
      <c r="B276" s="538" t="s">
        <v>3125</v>
      </c>
      <c r="C276" s="540" t="s">
        <v>3126</v>
      </c>
      <c r="D276" s="538"/>
      <c r="E276" s="537" t="s">
        <v>3127</v>
      </c>
      <c r="H276" s="7"/>
      <c r="I276" s="7"/>
    </row>
    <row r="277" spans="1:9" s="11" customFormat="1" x14ac:dyDescent="0.2">
      <c r="A277" s="537" t="s">
        <v>2563</v>
      </c>
      <c r="B277" s="538" t="s">
        <v>3128</v>
      </c>
      <c r="C277" s="540" t="s">
        <v>3129</v>
      </c>
      <c r="D277" s="538"/>
      <c r="E277" s="537" t="s">
        <v>3130</v>
      </c>
      <c r="H277" s="7"/>
      <c r="I277" s="7"/>
    </row>
    <row r="278" spans="1:9" s="11" customFormat="1" x14ac:dyDescent="0.2">
      <c r="A278" s="537" t="s">
        <v>2563</v>
      </c>
      <c r="B278" s="538" t="s">
        <v>3131</v>
      </c>
      <c r="C278" s="540" t="s">
        <v>3132</v>
      </c>
      <c r="D278" s="538"/>
      <c r="E278" s="537" t="s">
        <v>3133</v>
      </c>
      <c r="H278" s="7"/>
      <c r="I278" s="7"/>
    </row>
    <row r="279" spans="1:9" s="11" customFormat="1" x14ac:dyDescent="0.2">
      <c r="A279" s="537" t="s">
        <v>2563</v>
      </c>
      <c r="B279" s="538" t="s">
        <v>3134</v>
      </c>
      <c r="C279" s="540" t="s">
        <v>3135</v>
      </c>
      <c r="D279" s="538"/>
      <c r="E279" s="537" t="s">
        <v>3136</v>
      </c>
      <c r="H279" s="7"/>
      <c r="I279" s="7"/>
    </row>
    <row r="280" spans="1:9" s="11" customFormat="1" x14ac:dyDescent="0.2">
      <c r="A280" s="537" t="s">
        <v>2567</v>
      </c>
      <c r="B280" s="538" t="s">
        <v>3137</v>
      </c>
      <c r="C280" s="540" t="s">
        <v>3138</v>
      </c>
      <c r="D280" s="538"/>
      <c r="E280" s="537" t="s">
        <v>3139</v>
      </c>
      <c r="H280" s="7"/>
      <c r="I280" s="7"/>
    </row>
    <row r="281" spans="1:9" s="11" customFormat="1" x14ac:dyDescent="0.2">
      <c r="A281" s="537" t="s">
        <v>2567</v>
      </c>
      <c r="B281" s="538" t="s">
        <v>3140</v>
      </c>
      <c r="C281" s="540" t="s">
        <v>3141</v>
      </c>
      <c r="D281" s="538"/>
      <c r="E281" s="537" t="s">
        <v>3142</v>
      </c>
      <c r="H281" s="7"/>
      <c r="I281" s="7"/>
    </row>
    <row r="282" spans="1:9" s="11" customFormat="1" x14ac:dyDescent="0.2">
      <c r="A282" s="537" t="s">
        <v>2567</v>
      </c>
      <c r="B282" s="538" t="s">
        <v>3143</v>
      </c>
      <c r="C282" s="540" t="s">
        <v>3144</v>
      </c>
      <c r="D282" s="538"/>
      <c r="E282" s="537" t="s">
        <v>3145</v>
      </c>
      <c r="H282" s="7"/>
      <c r="I282" s="7"/>
    </row>
    <row r="283" spans="1:9" s="11" customFormat="1" x14ac:dyDescent="0.2">
      <c r="A283" s="537" t="s">
        <v>2567</v>
      </c>
      <c r="B283" s="538" t="s">
        <v>3146</v>
      </c>
      <c r="C283" s="540" t="s">
        <v>3147</v>
      </c>
      <c r="D283" s="538"/>
      <c r="E283" s="537" t="s">
        <v>3148</v>
      </c>
      <c r="H283" s="7"/>
      <c r="I283" s="7"/>
    </row>
    <row r="284" spans="1:9" s="11" customFormat="1" x14ac:dyDescent="0.2">
      <c r="A284" s="537" t="s">
        <v>2567</v>
      </c>
      <c r="B284" s="538" t="s">
        <v>3149</v>
      </c>
      <c r="C284" s="540" t="s">
        <v>3150</v>
      </c>
      <c r="D284" s="538"/>
      <c r="E284" s="537" t="s">
        <v>3151</v>
      </c>
      <c r="H284" s="7"/>
      <c r="I284" s="7"/>
    </row>
    <row r="285" spans="1:9" s="11" customFormat="1" x14ac:dyDescent="0.2">
      <c r="A285" s="537" t="s">
        <v>2567</v>
      </c>
      <c r="B285" s="538" t="s">
        <v>3152</v>
      </c>
      <c r="C285" s="540" t="s">
        <v>3153</v>
      </c>
      <c r="D285" s="538"/>
      <c r="E285" s="537" t="s">
        <v>3154</v>
      </c>
      <c r="H285" s="7"/>
      <c r="I285" s="7"/>
    </row>
    <row r="286" spans="1:9" s="11" customFormat="1" x14ac:dyDescent="0.2">
      <c r="A286" s="537" t="s">
        <v>2567</v>
      </c>
      <c r="B286" s="538" t="s">
        <v>3155</v>
      </c>
      <c r="C286" s="540" t="s">
        <v>3156</v>
      </c>
      <c r="D286" s="538"/>
      <c r="E286" s="537" t="s">
        <v>3157</v>
      </c>
      <c r="H286" s="7"/>
      <c r="I286" s="7"/>
    </row>
    <row r="287" spans="1:9" s="11" customFormat="1" x14ac:dyDescent="0.2">
      <c r="A287" s="537" t="s">
        <v>2571</v>
      </c>
      <c r="B287" s="538" t="s">
        <v>3158</v>
      </c>
      <c r="C287" s="540" t="s">
        <v>3159</v>
      </c>
      <c r="D287" s="538"/>
      <c r="E287" s="537" t="s">
        <v>3160</v>
      </c>
      <c r="H287" s="7"/>
      <c r="I287" s="7"/>
    </row>
    <row r="288" spans="1:9" s="11" customFormat="1" x14ac:dyDescent="0.2">
      <c r="A288" s="537" t="s">
        <v>2571</v>
      </c>
      <c r="B288" s="538" t="s">
        <v>3161</v>
      </c>
      <c r="C288" s="540" t="s">
        <v>3162</v>
      </c>
      <c r="D288" s="538"/>
      <c r="E288" s="537" t="s">
        <v>3163</v>
      </c>
      <c r="H288" s="7"/>
      <c r="I288" s="7"/>
    </row>
    <row r="289" spans="1:9" s="11" customFormat="1" x14ac:dyDescent="0.2">
      <c r="A289" s="537" t="s">
        <v>2571</v>
      </c>
      <c r="B289" s="538" t="s">
        <v>3164</v>
      </c>
      <c r="C289" s="540" t="s">
        <v>3165</v>
      </c>
      <c r="D289" s="538"/>
      <c r="E289" s="537" t="s">
        <v>3166</v>
      </c>
      <c r="H289" s="7"/>
      <c r="I289" s="7"/>
    </row>
    <row r="290" spans="1:9" s="11" customFormat="1" x14ac:dyDescent="0.2">
      <c r="A290" s="537" t="s">
        <v>2575</v>
      </c>
      <c r="B290" s="538" t="s">
        <v>3167</v>
      </c>
      <c r="C290" s="540" t="s">
        <v>2574</v>
      </c>
      <c r="D290" s="538"/>
      <c r="E290" s="537" t="s">
        <v>3168</v>
      </c>
      <c r="H290" s="7"/>
      <c r="I290" s="7"/>
    </row>
    <row r="291" spans="1:9" s="11" customFormat="1" x14ac:dyDescent="0.2">
      <c r="A291" s="537" t="s">
        <v>2579</v>
      </c>
      <c r="B291" s="538" t="s">
        <v>3169</v>
      </c>
      <c r="C291" s="540" t="s">
        <v>3170</v>
      </c>
      <c r="D291" s="538"/>
      <c r="E291" s="537" t="s">
        <v>3171</v>
      </c>
      <c r="H291" s="7"/>
      <c r="I291" s="7"/>
    </row>
    <row r="292" spans="1:9" s="11" customFormat="1" x14ac:dyDescent="0.2">
      <c r="A292" s="537" t="s">
        <v>2579</v>
      </c>
      <c r="B292" s="538" t="s">
        <v>3172</v>
      </c>
      <c r="C292" s="540" t="s">
        <v>3173</v>
      </c>
      <c r="D292" s="538"/>
      <c r="E292" s="537" t="s">
        <v>3174</v>
      </c>
      <c r="H292" s="7"/>
      <c r="I292" s="7"/>
    </row>
    <row r="293" spans="1:9" s="11" customFormat="1" x14ac:dyDescent="0.2">
      <c r="A293" s="537" t="s">
        <v>2579</v>
      </c>
      <c r="B293" s="538" t="s">
        <v>3175</v>
      </c>
      <c r="C293" s="540" t="s">
        <v>3176</v>
      </c>
      <c r="D293" s="538"/>
      <c r="E293" s="537" t="s">
        <v>3177</v>
      </c>
      <c r="H293" s="7"/>
      <c r="I293" s="7"/>
    </row>
    <row r="294" spans="1:9" s="11" customFormat="1" x14ac:dyDescent="0.2">
      <c r="A294" s="537" t="s">
        <v>2579</v>
      </c>
      <c r="B294" s="538" t="s">
        <v>3178</v>
      </c>
      <c r="C294" s="540" t="s">
        <v>3179</v>
      </c>
      <c r="D294" s="538"/>
      <c r="E294" s="537" t="s">
        <v>3180</v>
      </c>
      <c r="H294" s="7"/>
      <c r="I294" s="7"/>
    </row>
    <row r="295" spans="1:9" s="11" customFormat="1" x14ac:dyDescent="0.2">
      <c r="A295" s="537" t="s">
        <v>2579</v>
      </c>
      <c r="B295" s="538" t="s">
        <v>3181</v>
      </c>
      <c r="C295" s="540" t="s">
        <v>3182</v>
      </c>
      <c r="D295" s="538"/>
      <c r="E295" s="537" t="s">
        <v>3183</v>
      </c>
      <c r="H295" s="7"/>
      <c r="I295" s="7"/>
    </row>
    <row r="296" spans="1:9" s="11" customFormat="1" x14ac:dyDescent="0.2">
      <c r="A296" s="537" t="s">
        <v>2579</v>
      </c>
      <c r="B296" s="538" t="s">
        <v>3184</v>
      </c>
      <c r="C296" s="540" t="s">
        <v>3185</v>
      </c>
      <c r="D296" s="538"/>
      <c r="E296" s="537" t="s">
        <v>3186</v>
      </c>
      <c r="H296" s="7"/>
      <c r="I296" s="7"/>
    </row>
    <row r="297" spans="1:9" s="11" customFormat="1" x14ac:dyDescent="0.2">
      <c r="A297" s="537" t="s">
        <v>2579</v>
      </c>
      <c r="B297" s="538" t="s">
        <v>3187</v>
      </c>
      <c r="C297" s="540" t="s">
        <v>3188</v>
      </c>
      <c r="D297" s="538"/>
      <c r="E297" s="537" t="s">
        <v>3189</v>
      </c>
      <c r="H297" s="7"/>
      <c r="I297" s="7"/>
    </row>
    <row r="298" spans="1:9" s="11" customFormat="1" x14ac:dyDescent="0.2">
      <c r="A298" s="537" t="s">
        <v>2579</v>
      </c>
      <c r="B298" s="538" t="s">
        <v>3190</v>
      </c>
      <c r="C298" s="540" t="s">
        <v>3191</v>
      </c>
      <c r="D298" s="538"/>
      <c r="E298" s="537" t="s">
        <v>3192</v>
      </c>
      <c r="H298" s="7"/>
      <c r="I298" s="7"/>
    </row>
    <row r="299" spans="1:9" s="11" customFormat="1" x14ac:dyDescent="0.2">
      <c r="A299" s="537" t="s">
        <v>2579</v>
      </c>
      <c r="B299" s="538" t="s">
        <v>3193</v>
      </c>
      <c r="C299" s="540" t="s">
        <v>3194</v>
      </c>
      <c r="D299" s="538"/>
      <c r="E299" s="537" t="s">
        <v>3195</v>
      </c>
      <c r="H299" s="7"/>
      <c r="I299" s="7"/>
    </row>
    <row r="300" spans="1:9" s="11" customFormat="1" x14ac:dyDescent="0.2">
      <c r="A300" s="537" t="s">
        <v>2579</v>
      </c>
      <c r="B300" s="538" t="s">
        <v>3196</v>
      </c>
      <c r="C300" s="540" t="s">
        <v>3197</v>
      </c>
      <c r="D300" s="538"/>
      <c r="E300" s="537" t="s">
        <v>3198</v>
      </c>
      <c r="H300" s="7"/>
      <c r="I300" s="7"/>
    </row>
    <row r="301" spans="1:9" s="11" customFormat="1" x14ac:dyDescent="0.2">
      <c r="A301" s="537" t="s">
        <v>2579</v>
      </c>
      <c r="B301" s="538" t="s">
        <v>3199</v>
      </c>
      <c r="C301" s="540" t="s">
        <v>3200</v>
      </c>
      <c r="D301" s="538"/>
      <c r="E301" s="537" t="s">
        <v>3201</v>
      </c>
      <c r="H301" s="7"/>
      <c r="I301" s="7"/>
    </row>
    <row r="302" spans="1:9" s="11" customFormat="1" x14ac:dyDescent="0.2">
      <c r="A302" s="537" t="s">
        <v>2583</v>
      </c>
      <c r="B302" s="538" t="s">
        <v>3202</v>
      </c>
      <c r="C302" s="540" t="s">
        <v>3203</v>
      </c>
      <c r="D302" s="538"/>
      <c r="E302" s="537" t="s">
        <v>3204</v>
      </c>
      <c r="H302" s="7"/>
      <c r="I302" s="7"/>
    </row>
    <row r="303" spans="1:9" s="11" customFormat="1" x14ac:dyDescent="0.2">
      <c r="A303" s="537" t="s">
        <v>2583</v>
      </c>
      <c r="B303" s="538" t="s">
        <v>3205</v>
      </c>
      <c r="C303" s="540" t="s">
        <v>3206</v>
      </c>
      <c r="D303" s="538"/>
      <c r="E303" s="537" t="s">
        <v>3207</v>
      </c>
      <c r="H303" s="7"/>
      <c r="I303" s="7"/>
    </row>
    <row r="304" spans="1:9" s="11" customFormat="1" x14ac:dyDescent="0.2">
      <c r="A304" s="537" t="s">
        <v>2583</v>
      </c>
      <c r="B304" s="538" t="s">
        <v>3208</v>
      </c>
      <c r="C304" s="540" t="s">
        <v>3209</v>
      </c>
      <c r="D304" s="538"/>
      <c r="E304" s="537" t="s">
        <v>3210</v>
      </c>
      <c r="H304" s="7"/>
      <c r="I304" s="7"/>
    </row>
    <row r="305" spans="1:9" s="11" customFormat="1" x14ac:dyDescent="0.2">
      <c r="A305" s="537" t="s">
        <v>2583</v>
      </c>
      <c r="B305" s="538" t="s">
        <v>3211</v>
      </c>
      <c r="C305" s="540" t="s">
        <v>3212</v>
      </c>
      <c r="D305" s="538"/>
      <c r="E305" s="537" t="s">
        <v>3213</v>
      </c>
      <c r="H305" s="7"/>
      <c r="I305" s="7"/>
    </row>
    <row r="306" spans="1:9" s="11" customFormat="1" x14ac:dyDescent="0.2">
      <c r="A306" s="537" t="s">
        <v>2583</v>
      </c>
      <c r="B306" s="538" t="s">
        <v>3214</v>
      </c>
      <c r="C306" s="540" t="s">
        <v>3215</v>
      </c>
      <c r="D306" s="538"/>
      <c r="E306" s="537" t="s">
        <v>3216</v>
      </c>
      <c r="H306" s="7"/>
      <c r="I306" s="7"/>
    </row>
    <row r="307" spans="1:9" s="11" customFormat="1" x14ac:dyDescent="0.2">
      <c r="A307" s="537" t="s">
        <v>2583</v>
      </c>
      <c r="B307" s="538" t="s">
        <v>3217</v>
      </c>
      <c r="C307" s="540" t="s">
        <v>3218</v>
      </c>
      <c r="D307" s="538"/>
      <c r="E307" s="537" t="s">
        <v>3219</v>
      </c>
      <c r="H307" s="7"/>
      <c r="I307" s="7"/>
    </row>
    <row r="308" spans="1:9" s="11" customFormat="1" x14ac:dyDescent="0.2">
      <c r="A308" s="537" t="s">
        <v>2583</v>
      </c>
      <c r="B308" s="538" t="s">
        <v>3220</v>
      </c>
      <c r="C308" s="540" t="s">
        <v>3221</v>
      </c>
      <c r="D308" s="538"/>
      <c r="E308" s="537" t="s">
        <v>3222</v>
      </c>
      <c r="H308" s="7"/>
      <c r="I308" s="7"/>
    </row>
    <row r="309" spans="1:9" s="11" customFormat="1" x14ac:dyDescent="0.2">
      <c r="A309" s="537" t="s">
        <v>2583</v>
      </c>
      <c r="B309" s="538" t="s">
        <v>3223</v>
      </c>
      <c r="C309" s="540" t="s">
        <v>3224</v>
      </c>
      <c r="D309" s="538"/>
      <c r="E309" s="537" t="s">
        <v>3225</v>
      </c>
      <c r="H309" s="7"/>
      <c r="I309" s="7"/>
    </row>
    <row r="310" spans="1:9" s="11" customFormat="1" x14ac:dyDescent="0.2">
      <c r="A310" s="537" t="s">
        <v>2583</v>
      </c>
      <c r="B310" s="538" t="s">
        <v>3226</v>
      </c>
      <c r="C310" s="540" t="s">
        <v>3227</v>
      </c>
      <c r="D310" s="538"/>
      <c r="E310" s="537" t="s">
        <v>3228</v>
      </c>
      <c r="H310" s="7"/>
      <c r="I310" s="7"/>
    </row>
    <row r="311" spans="1:9" s="11" customFormat="1" x14ac:dyDescent="0.2">
      <c r="A311" s="537" t="s">
        <v>2583</v>
      </c>
      <c r="B311" s="538" t="s">
        <v>3229</v>
      </c>
      <c r="C311" s="540" t="s">
        <v>3230</v>
      </c>
      <c r="D311" s="538"/>
      <c r="E311" s="537" t="s">
        <v>3231</v>
      </c>
      <c r="H311" s="7"/>
      <c r="I311" s="7"/>
    </row>
    <row r="312" spans="1:9" s="11" customFormat="1" x14ac:dyDescent="0.2">
      <c r="A312" s="537" t="s">
        <v>2587</v>
      </c>
      <c r="B312" s="538" t="s">
        <v>3232</v>
      </c>
      <c r="C312" s="540" t="s">
        <v>3233</v>
      </c>
      <c r="D312" s="538"/>
      <c r="E312" s="537" t="s">
        <v>3234</v>
      </c>
      <c r="H312" s="7"/>
      <c r="I312" s="7"/>
    </row>
    <row r="313" spans="1:9" s="11" customFormat="1" x14ac:dyDescent="0.2">
      <c r="A313" s="537" t="s">
        <v>2608</v>
      </c>
      <c r="B313" s="538" t="s">
        <v>3235</v>
      </c>
      <c r="C313" s="540" t="s">
        <v>3236</v>
      </c>
      <c r="D313" s="538"/>
      <c r="E313" s="537" t="s">
        <v>3237</v>
      </c>
      <c r="H313" s="7"/>
      <c r="I313" s="7"/>
    </row>
    <row r="314" spans="1:9" s="11" customFormat="1" x14ac:dyDescent="0.2">
      <c r="A314" s="537" t="s">
        <v>2608</v>
      </c>
      <c r="B314" s="538" t="s">
        <v>3238</v>
      </c>
      <c r="C314" s="540" t="s">
        <v>3239</v>
      </c>
      <c r="D314" s="538"/>
      <c r="E314" s="537" t="s">
        <v>3240</v>
      </c>
      <c r="H314" s="7"/>
      <c r="I314" s="7"/>
    </row>
    <row r="315" spans="1:9" s="11" customFormat="1" x14ac:dyDescent="0.2">
      <c r="A315" s="537" t="s">
        <v>2608</v>
      </c>
      <c r="B315" s="538" t="s">
        <v>3241</v>
      </c>
      <c r="C315" s="540" t="s">
        <v>3242</v>
      </c>
      <c r="D315" s="538"/>
      <c r="E315" s="537" t="s">
        <v>3243</v>
      </c>
      <c r="H315" s="7"/>
      <c r="I315" s="7"/>
    </row>
    <row r="316" spans="1:9" s="11" customFormat="1" x14ac:dyDescent="0.2">
      <c r="A316" s="537" t="s">
        <v>2608</v>
      </c>
      <c r="B316" s="538" t="s">
        <v>3244</v>
      </c>
      <c r="C316" s="540" t="s">
        <v>3245</v>
      </c>
      <c r="D316" s="538"/>
      <c r="E316" s="537" t="s">
        <v>3246</v>
      </c>
      <c r="H316" s="7"/>
      <c r="I316" s="7"/>
    </row>
    <row r="317" spans="1:9" s="11" customFormat="1" x14ac:dyDescent="0.2">
      <c r="A317" s="537" t="s">
        <v>2608</v>
      </c>
      <c r="B317" s="538" t="s">
        <v>3247</v>
      </c>
      <c r="C317" s="540" t="s">
        <v>3248</v>
      </c>
      <c r="D317" s="538"/>
      <c r="E317" s="537" t="s">
        <v>3249</v>
      </c>
      <c r="H317" s="7"/>
      <c r="I317" s="7"/>
    </row>
    <row r="318" spans="1:9" s="11" customFormat="1" x14ac:dyDescent="0.2">
      <c r="A318" s="537" t="s">
        <v>2608</v>
      </c>
      <c r="B318" s="538" t="s">
        <v>3250</v>
      </c>
      <c r="C318" s="540" t="s">
        <v>3251</v>
      </c>
      <c r="D318" s="538"/>
      <c r="E318" s="537" t="s">
        <v>3252</v>
      </c>
      <c r="H318" s="7"/>
      <c r="I318" s="7"/>
    </row>
    <row r="319" spans="1:9" s="11" customFormat="1" x14ac:dyDescent="0.2">
      <c r="A319" s="537" t="s">
        <v>2608</v>
      </c>
      <c r="B319" s="538" t="s">
        <v>3253</v>
      </c>
      <c r="C319" s="540" t="s">
        <v>3254</v>
      </c>
      <c r="D319" s="538"/>
      <c r="E319" s="537" t="s">
        <v>3255</v>
      </c>
      <c r="H319" s="7"/>
      <c r="I319" s="7"/>
    </row>
    <row r="320" spans="1:9" s="11" customFormat="1" x14ac:dyDescent="0.2">
      <c r="A320" s="537" t="s">
        <v>2608</v>
      </c>
      <c r="B320" s="538" t="s">
        <v>3256</v>
      </c>
      <c r="C320" s="540" t="s">
        <v>3257</v>
      </c>
      <c r="D320" s="538"/>
      <c r="E320" s="537" t="s">
        <v>3258</v>
      </c>
      <c r="H320" s="7"/>
      <c r="I320" s="7"/>
    </row>
    <row r="321" spans="1:9" s="11" customFormat="1" x14ac:dyDescent="0.2">
      <c r="A321" s="537" t="s">
        <v>2608</v>
      </c>
      <c r="B321" s="538" t="s">
        <v>3259</v>
      </c>
      <c r="C321" s="540" t="s">
        <v>3260</v>
      </c>
      <c r="D321" s="538"/>
      <c r="E321" s="537" t="s">
        <v>3261</v>
      </c>
      <c r="H321" s="7"/>
      <c r="I321" s="7"/>
    </row>
    <row r="322" spans="1:9" s="11" customFormat="1" x14ac:dyDescent="0.2">
      <c r="A322" s="537" t="s">
        <v>2608</v>
      </c>
      <c r="B322" s="538" t="s">
        <v>3262</v>
      </c>
      <c r="C322" s="540" t="s">
        <v>3263</v>
      </c>
      <c r="D322" s="538"/>
      <c r="E322" s="537" t="s">
        <v>3264</v>
      </c>
      <c r="H322" s="7"/>
      <c r="I322" s="7"/>
    </row>
    <row r="323" spans="1:9" s="11" customFormat="1" x14ac:dyDescent="0.2">
      <c r="A323" s="537" t="s">
        <v>2608</v>
      </c>
      <c r="B323" s="538" t="s">
        <v>3265</v>
      </c>
      <c r="C323" s="540" t="s">
        <v>3266</v>
      </c>
      <c r="D323" s="538"/>
      <c r="E323" s="537" t="s">
        <v>3267</v>
      </c>
      <c r="H323" s="7"/>
      <c r="I323" s="7"/>
    </row>
    <row r="324" spans="1:9" s="11" customFormat="1" x14ac:dyDescent="0.2">
      <c r="A324" s="537" t="s">
        <v>2612</v>
      </c>
      <c r="B324" s="538" t="s">
        <v>3268</v>
      </c>
      <c r="C324" s="540" t="s">
        <v>3269</v>
      </c>
      <c r="D324" s="538"/>
      <c r="E324" s="537" t="s">
        <v>3270</v>
      </c>
      <c r="H324" s="7"/>
      <c r="I324" s="7"/>
    </row>
    <row r="325" spans="1:9" s="11" customFormat="1" x14ac:dyDescent="0.2">
      <c r="A325" s="537" t="s">
        <v>2612</v>
      </c>
      <c r="B325" s="538" t="s">
        <v>3271</v>
      </c>
      <c r="C325" s="540" t="s">
        <v>3272</v>
      </c>
      <c r="D325" s="538"/>
      <c r="E325" s="537" t="s">
        <v>3273</v>
      </c>
      <c r="H325" s="7"/>
      <c r="I325" s="7"/>
    </row>
    <row r="326" spans="1:9" s="11" customFormat="1" x14ac:dyDescent="0.2">
      <c r="A326" s="537" t="s">
        <v>2612</v>
      </c>
      <c r="B326" s="538" t="s">
        <v>3274</v>
      </c>
      <c r="C326" s="540" t="s">
        <v>3275</v>
      </c>
      <c r="D326" s="538"/>
      <c r="E326" s="537" t="s">
        <v>3276</v>
      </c>
      <c r="H326" s="7"/>
      <c r="I326" s="7"/>
    </row>
    <row r="327" spans="1:9" s="11" customFormat="1" x14ac:dyDescent="0.2">
      <c r="A327" s="537" t="s">
        <v>2612</v>
      </c>
      <c r="B327" s="538" t="s">
        <v>3277</v>
      </c>
      <c r="C327" s="540" t="s">
        <v>3278</v>
      </c>
      <c r="D327" s="538"/>
      <c r="E327" s="537" t="s">
        <v>3279</v>
      </c>
      <c r="H327" s="7"/>
      <c r="I327" s="7"/>
    </row>
    <row r="328" spans="1:9" s="11" customFormat="1" x14ac:dyDescent="0.2">
      <c r="A328" s="537" t="s">
        <v>2612</v>
      </c>
      <c r="B328" s="538" t="s">
        <v>3280</v>
      </c>
      <c r="C328" s="540" t="s">
        <v>3281</v>
      </c>
      <c r="D328" s="538"/>
      <c r="E328" s="537" t="s">
        <v>3282</v>
      </c>
      <c r="H328" s="7"/>
      <c r="I328" s="7"/>
    </row>
    <row r="329" spans="1:9" s="11" customFormat="1" x14ac:dyDescent="0.2">
      <c r="A329" s="537" t="s">
        <v>2612</v>
      </c>
      <c r="B329" s="538" t="s">
        <v>3283</v>
      </c>
      <c r="C329" s="540" t="s">
        <v>3284</v>
      </c>
      <c r="D329" s="538"/>
      <c r="E329" s="537" t="s">
        <v>3285</v>
      </c>
      <c r="H329" s="7"/>
      <c r="I329" s="7"/>
    </row>
    <row r="330" spans="1:9" s="11" customFormat="1" x14ac:dyDescent="0.2">
      <c r="A330" s="537" t="s">
        <v>2612</v>
      </c>
      <c r="B330" s="538" t="s">
        <v>3286</v>
      </c>
      <c r="C330" s="540" t="s">
        <v>3287</v>
      </c>
      <c r="D330" s="538"/>
      <c r="E330" s="537" t="s">
        <v>3288</v>
      </c>
      <c r="H330" s="7"/>
      <c r="I330" s="7"/>
    </row>
    <row r="331" spans="1:9" s="11" customFormat="1" x14ac:dyDescent="0.2">
      <c r="A331" s="537" t="s">
        <v>2612</v>
      </c>
      <c r="B331" s="538" t="s">
        <v>3289</v>
      </c>
      <c r="C331" s="540" t="s">
        <v>3290</v>
      </c>
      <c r="D331" s="538"/>
      <c r="E331" s="537" t="s">
        <v>3291</v>
      </c>
      <c r="H331" s="7"/>
      <c r="I331" s="7"/>
    </row>
    <row r="332" spans="1:9" s="11" customFormat="1" x14ac:dyDescent="0.2">
      <c r="A332" s="537" t="s">
        <v>2616</v>
      </c>
      <c r="B332" s="538" t="s">
        <v>3292</v>
      </c>
      <c r="C332" s="540" t="s">
        <v>3293</v>
      </c>
      <c r="D332" s="538"/>
      <c r="E332" s="537" t="s">
        <v>3294</v>
      </c>
      <c r="H332" s="7"/>
      <c r="I332" s="7"/>
    </row>
    <row r="333" spans="1:9" s="11" customFormat="1" x14ac:dyDescent="0.2">
      <c r="A333" s="537" t="s">
        <v>2616</v>
      </c>
      <c r="B333" s="538" t="s">
        <v>3295</v>
      </c>
      <c r="C333" s="540" t="s">
        <v>3296</v>
      </c>
      <c r="D333" s="538"/>
      <c r="E333" s="537" t="s">
        <v>3297</v>
      </c>
      <c r="H333" s="7"/>
      <c r="I333" s="7"/>
    </row>
    <row r="334" spans="1:9" x14ac:dyDescent="0.2">
      <c r="H334" s="7"/>
      <c r="I334" s="7"/>
    </row>
    <row r="335" spans="1:9" x14ac:dyDescent="0.2">
      <c r="B335" s="2"/>
    </row>
    <row r="336" spans="1:9" hidden="1" x14ac:dyDescent="0.2">
      <c r="A336" s="8"/>
    </row>
    <row r="337" spans="1:3" hidden="1" x14ac:dyDescent="0.2"/>
    <row r="338" spans="1:3" hidden="1" x14ac:dyDescent="0.2"/>
    <row r="339" spans="1:3" hidden="1" x14ac:dyDescent="0.2"/>
    <row r="340" spans="1:3" hidden="1" x14ac:dyDescent="0.2"/>
    <row r="341" spans="1:3" x14ac:dyDescent="0.2">
      <c r="A341" s="8" t="s">
        <v>177</v>
      </c>
    </row>
    <row r="342" spans="1:3" x14ac:dyDescent="0.2">
      <c r="A342" s="10" t="s">
        <v>178</v>
      </c>
      <c r="B342" s="399" t="s">
        <v>409</v>
      </c>
    </row>
    <row r="343" spans="1:3" x14ac:dyDescent="0.2">
      <c r="A343" s="1" t="s">
        <v>200</v>
      </c>
      <c r="B343" s="399" t="s">
        <v>411</v>
      </c>
      <c r="C343" s="1" t="s">
        <v>410</v>
      </c>
    </row>
    <row r="344" spans="1:3" x14ac:dyDescent="0.2">
      <c r="A344" s="1" t="s">
        <v>179</v>
      </c>
      <c r="B344" s="399"/>
    </row>
    <row r="346" spans="1:3" x14ac:dyDescent="0.2">
      <c r="A346" s="8" t="s">
        <v>180</v>
      </c>
    </row>
    <row r="347" spans="1:3" x14ac:dyDescent="0.2">
      <c r="A347" s="1" t="s">
        <v>181</v>
      </c>
      <c r="B347" s="399" t="s">
        <v>412</v>
      </c>
    </row>
    <row r="348" spans="1:3" x14ac:dyDescent="0.2">
      <c r="A348" s="1" t="s">
        <v>173</v>
      </c>
      <c r="B348" s="399" t="s">
        <v>411</v>
      </c>
      <c r="C348" s="1" t="s">
        <v>410</v>
      </c>
    </row>
    <row r="349" spans="1:3" s="11" customFormat="1" x14ac:dyDescent="0.2"/>
    <row r="350" spans="1:3" s="11" customFormat="1" hidden="1" x14ac:dyDescent="0.2"/>
    <row r="351" spans="1:3" s="11" customFormat="1" hidden="1" x14ac:dyDescent="0.2"/>
    <row r="352" spans="1:3" s="11" customFormat="1" hidden="1" x14ac:dyDescent="0.2"/>
    <row r="353" spans="1:3" hidden="1" x14ac:dyDescent="0.2"/>
    <row r="354" spans="1:3" x14ac:dyDescent="0.2">
      <c r="A354" s="8" t="s">
        <v>183</v>
      </c>
    </row>
    <row r="355" spans="1:3" x14ac:dyDescent="0.2">
      <c r="A355" s="537" t="s">
        <v>196</v>
      </c>
      <c r="B355" s="537" t="s">
        <v>185</v>
      </c>
      <c r="C355" s="537" t="s">
        <v>186</v>
      </c>
    </row>
    <row r="356" spans="1:3" hidden="1" x14ac:dyDescent="0.2">
      <c r="A356" s="540" t="s">
        <v>35</v>
      </c>
      <c r="B356" s="537" t="s">
        <v>184</v>
      </c>
      <c r="C356" s="537" t="s">
        <v>29</v>
      </c>
    </row>
    <row r="357" spans="1:3" s="11" customFormat="1" x14ac:dyDescent="0.2">
      <c r="A357" s="540" t="s">
        <v>3993</v>
      </c>
      <c r="B357" s="537" t="s">
        <v>3994</v>
      </c>
      <c r="C357" s="537" t="s">
        <v>3995</v>
      </c>
    </row>
    <row r="358" spans="1:3" s="11" customFormat="1" x14ac:dyDescent="0.2">
      <c r="A358" s="540" t="s">
        <v>3996</v>
      </c>
      <c r="B358" s="537" t="s">
        <v>3994</v>
      </c>
      <c r="C358" s="537" t="s">
        <v>3997</v>
      </c>
    </row>
    <row r="359" spans="1:3" s="11" customFormat="1" x14ac:dyDescent="0.2">
      <c r="A359" s="540" t="s">
        <v>3998</v>
      </c>
      <c r="B359" s="537" t="s">
        <v>3994</v>
      </c>
      <c r="C359" s="537" t="s">
        <v>3999</v>
      </c>
    </row>
    <row r="360" spans="1:3" s="11" customFormat="1" x14ac:dyDescent="0.2">
      <c r="A360" s="540" t="s">
        <v>4000</v>
      </c>
      <c r="B360" s="537" t="s">
        <v>3994</v>
      </c>
      <c r="C360" s="537" t="s">
        <v>4001</v>
      </c>
    </row>
    <row r="361" spans="1:3" s="11" customFormat="1" x14ac:dyDescent="0.2">
      <c r="A361" s="540" t="s">
        <v>4002</v>
      </c>
      <c r="B361" s="537" t="s">
        <v>4003</v>
      </c>
      <c r="C361" s="537" t="s">
        <v>4004</v>
      </c>
    </row>
    <row r="362" spans="1:3" s="11" customFormat="1" x14ac:dyDescent="0.2">
      <c r="A362" s="540" t="s">
        <v>4005</v>
      </c>
      <c r="B362" s="537" t="s">
        <v>4003</v>
      </c>
      <c r="C362" s="537" t="s">
        <v>4006</v>
      </c>
    </row>
    <row r="363" spans="1:3" s="11" customFormat="1" x14ac:dyDescent="0.2">
      <c r="A363" s="540" t="s">
        <v>4007</v>
      </c>
      <c r="B363" s="537" t="s">
        <v>4003</v>
      </c>
      <c r="C363" s="537" t="s">
        <v>4008</v>
      </c>
    </row>
    <row r="364" spans="1:3" s="11" customFormat="1" x14ac:dyDescent="0.2">
      <c r="A364" s="540" t="s">
        <v>4009</v>
      </c>
      <c r="B364" s="537" t="s">
        <v>4003</v>
      </c>
      <c r="C364" s="537" t="s">
        <v>4010</v>
      </c>
    </row>
    <row r="365" spans="1:3" s="11" customFormat="1" x14ac:dyDescent="0.2">
      <c r="A365" s="540" t="s">
        <v>4011</v>
      </c>
      <c r="B365" s="537" t="s">
        <v>4003</v>
      </c>
      <c r="C365" s="537" t="s">
        <v>4012</v>
      </c>
    </row>
    <row r="366" spans="1:3" s="11" customFormat="1" x14ac:dyDescent="0.2">
      <c r="A366" s="540" t="s">
        <v>4013</v>
      </c>
      <c r="B366" s="537" t="s">
        <v>4003</v>
      </c>
      <c r="C366" s="537" t="s">
        <v>4014</v>
      </c>
    </row>
    <row r="367" spans="1:3" s="11" customFormat="1" x14ac:dyDescent="0.2">
      <c r="A367" s="540" t="s">
        <v>4015</v>
      </c>
      <c r="B367" s="537" t="s">
        <v>4003</v>
      </c>
      <c r="C367" s="537" t="s">
        <v>4016</v>
      </c>
    </row>
    <row r="368" spans="1:3" s="11" customFormat="1" x14ac:dyDescent="0.2">
      <c r="A368" s="540" t="s">
        <v>4017</v>
      </c>
      <c r="B368" s="537" t="s">
        <v>4003</v>
      </c>
      <c r="C368" s="537" t="s">
        <v>4018</v>
      </c>
    </row>
    <row r="369" spans="1:3" s="11" customFormat="1" x14ac:dyDescent="0.2">
      <c r="A369" s="540" t="s">
        <v>4019</v>
      </c>
      <c r="B369" s="537" t="s">
        <v>4003</v>
      </c>
      <c r="C369" s="537" t="s">
        <v>4020</v>
      </c>
    </row>
    <row r="370" spans="1:3" s="11" customFormat="1" x14ac:dyDescent="0.2">
      <c r="A370" s="540" t="s">
        <v>4021</v>
      </c>
      <c r="B370" s="537" t="s">
        <v>4003</v>
      </c>
      <c r="C370" s="537" t="s">
        <v>4022</v>
      </c>
    </row>
    <row r="371" spans="1:3" s="11" customFormat="1" x14ac:dyDescent="0.2">
      <c r="A371" s="540" t="s">
        <v>4023</v>
      </c>
      <c r="B371" s="537" t="s">
        <v>4003</v>
      </c>
      <c r="C371" s="537" t="s">
        <v>4024</v>
      </c>
    </row>
    <row r="372" spans="1:3" s="11" customFormat="1" x14ac:dyDescent="0.2">
      <c r="A372" s="540" t="s">
        <v>4017</v>
      </c>
      <c r="B372" s="537" t="s">
        <v>4025</v>
      </c>
      <c r="C372" s="537" t="s">
        <v>4018</v>
      </c>
    </row>
    <row r="373" spans="1:3" s="11" customFormat="1" x14ac:dyDescent="0.2">
      <c r="A373" s="540" t="s">
        <v>4021</v>
      </c>
      <c r="B373" s="537" t="s">
        <v>4025</v>
      </c>
      <c r="C373" s="537" t="s">
        <v>4022</v>
      </c>
    </row>
    <row r="374" spans="1:3" s="11" customFormat="1" x14ac:dyDescent="0.2">
      <c r="A374" s="540" t="s">
        <v>4026</v>
      </c>
      <c r="B374" s="537" t="s">
        <v>4025</v>
      </c>
      <c r="C374" s="537" t="s">
        <v>4027</v>
      </c>
    </row>
    <row r="375" spans="1:3" s="11" customFormat="1" x14ac:dyDescent="0.2">
      <c r="A375" s="540" t="s">
        <v>4007</v>
      </c>
      <c r="B375" s="537" t="s">
        <v>4025</v>
      </c>
      <c r="C375" s="537" t="s">
        <v>4008</v>
      </c>
    </row>
    <row r="376" spans="1:3" s="11" customFormat="1" x14ac:dyDescent="0.2">
      <c r="A376" s="540" t="s">
        <v>4028</v>
      </c>
      <c r="B376" s="537" t="s">
        <v>4029</v>
      </c>
      <c r="C376" s="537" t="s">
        <v>4030</v>
      </c>
    </row>
    <row r="377" spans="1:3" s="11" customFormat="1" x14ac:dyDescent="0.2">
      <c r="A377" s="540" t="s">
        <v>4031</v>
      </c>
      <c r="B377" s="537" t="s">
        <v>4029</v>
      </c>
      <c r="C377" s="537" t="s">
        <v>4032</v>
      </c>
    </row>
    <row r="378" spans="1:3" s="11" customFormat="1" x14ac:dyDescent="0.2">
      <c r="A378" s="540" t="s">
        <v>4033</v>
      </c>
      <c r="B378" s="537" t="s">
        <v>4029</v>
      </c>
      <c r="C378" s="537" t="s">
        <v>4034</v>
      </c>
    </row>
    <row r="379" spans="1:3" s="11" customFormat="1" x14ac:dyDescent="0.2">
      <c r="A379" s="540" t="s">
        <v>4035</v>
      </c>
      <c r="B379" s="537" t="s">
        <v>4029</v>
      </c>
      <c r="C379" s="537" t="s">
        <v>4036</v>
      </c>
    </row>
    <row r="380" spans="1:3" s="11" customFormat="1" x14ac:dyDescent="0.2">
      <c r="A380" s="540" t="s">
        <v>4037</v>
      </c>
      <c r="B380" s="537" t="s">
        <v>4029</v>
      </c>
      <c r="C380" s="537" t="s">
        <v>4038</v>
      </c>
    </row>
    <row r="381" spans="1:3" s="11" customFormat="1" x14ac:dyDescent="0.2">
      <c r="A381" s="540" t="s">
        <v>4039</v>
      </c>
      <c r="B381" s="537" t="s">
        <v>4029</v>
      </c>
      <c r="C381" s="537" t="s">
        <v>4040</v>
      </c>
    </row>
    <row r="382" spans="1:3" s="11" customFormat="1" x14ac:dyDescent="0.2">
      <c r="A382" s="540" t="s">
        <v>4041</v>
      </c>
      <c r="B382" s="537" t="s">
        <v>4042</v>
      </c>
      <c r="C382" s="537" t="s">
        <v>4043</v>
      </c>
    </row>
    <row r="383" spans="1:3" s="11" customFormat="1" x14ac:dyDescent="0.2">
      <c r="A383" s="540" t="s">
        <v>4044</v>
      </c>
      <c r="B383" s="537" t="s">
        <v>4042</v>
      </c>
      <c r="C383" s="537" t="s">
        <v>4045</v>
      </c>
    </row>
    <row r="384" spans="1:3" s="11" customFormat="1" x14ac:dyDescent="0.2">
      <c r="A384" s="540" t="s">
        <v>4046</v>
      </c>
      <c r="B384" s="537" t="s">
        <v>4047</v>
      </c>
      <c r="C384" s="537" t="s">
        <v>4048</v>
      </c>
    </row>
    <row r="385" spans="1:3" s="11" customFormat="1" x14ac:dyDescent="0.2">
      <c r="A385" s="540" t="s">
        <v>4049</v>
      </c>
      <c r="B385" s="537" t="s">
        <v>4047</v>
      </c>
      <c r="C385" s="537" t="s">
        <v>4050</v>
      </c>
    </row>
    <row r="386" spans="1:3" s="11" customFormat="1" x14ac:dyDescent="0.2">
      <c r="A386" s="540" t="s">
        <v>4051</v>
      </c>
      <c r="B386" s="537" t="s">
        <v>4047</v>
      </c>
      <c r="C386" s="537" t="s">
        <v>4052</v>
      </c>
    </row>
    <row r="387" spans="1:3" s="11" customFormat="1" x14ac:dyDescent="0.2">
      <c r="A387" s="540" t="s">
        <v>4053</v>
      </c>
      <c r="B387" s="537" t="s">
        <v>4047</v>
      </c>
      <c r="C387" s="537" t="s">
        <v>4054</v>
      </c>
    </row>
    <row r="388" spans="1:3" s="11" customFormat="1" x14ac:dyDescent="0.2">
      <c r="A388" s="540" t="s">
        <v>4055</v>
      </c>
      <c r="B388" s="537" t="s">
        <v>4047</v>
      </c>
      <c r="C388" s="537" t="s">
        <v>4056</v>
      </c>
    </row>
    <row r="389" spans="1:3" s="11" customFormat="1" x14ac:dyDescent="0.2">
      <c r="A389" s="540" t="s">
        <v>4057</v>
      </c>
      <c r="B389" s="537" t="s">
        <v>4047</v>
      </c>
      <c r="C389" s="537" t="s">
        <v>4058</v>
      </c>
    </row>
    <row r="390" spans="1:3" s="11" customFormat="1" x14ac:dyDescent="0.2">
      <c r="A390" s="540" t="s">
        <v>4059</v>
      </c>
      <c r="B390" s="537" t="s">
        <v>4047</v>
      </c>
      <c r="C390" s="537" t="s">
        <v>4060</v>
      </c>
    </row>
    <row r="391" spans="1:3" s="11" customFormat="1" x14ac:dyDescent="0.2">
      <c r="A391" s="540" t="s">
        <v>4046</v>
      </c>
      <c r="B391" s="537" t="s">
        <v>4061</v>
      </c>
      <c r="C391" s="537" t="s">
        <v>4048</v>
      </c>
    </row>
    <row r="392" spans="1:3" s="11" customFormat="1" x14ac:dyDescent="0.2">
      <c r="A392" s="540" t="s">
        <v>4031</v>
      </c>
      <c r="B392" s="537" t="s">
        <v>4061</v>
      </c>
      <c r="C392" s="537" t="s">
        <v>4032</v>
      </c>
    </row>
    <row r="393" spans="1:3" s="11" customFormat="1" x14ac:dyDescent="0.2">
      <c r="A393" s="540" t="s">
        <v>4049</v>
      </c>
      <c r="B393" s="537" t="s">
        <v>4061</v>
      </c>
      <c r="C393" s="537" t="s">
        <v>4050</v>
      </c>
    </row>
    <row r="394" spans="1:3" s="11" customFormat="1" x14ac:dyDescent="0.2">
      <c r="A394" s="540" t="s">
        <v>4062</v>
      </c>
      <c r="B394" s="537" t="s">
        <v>4061</v>
      </c>
      <c r="C394" s="537" t="s">
        <v>4063</v>
      </c>
    </row>
    <row r="395" spans="1:3" s="11" customFormat="1" x14ac:dyDescent="0.2">
      <c r="A395" s="540" t="s">
        <v>4035</v>
      </c>
      <c r="B395" s="537" t="s">
        <v>4061</v>
      </c>
      <c r="C395" s="537" t="s">
        <v>4036</v>
      </c>
    </row>
    <row r="396" spans="1:3" s="11" customFormat="1" x14ac:dyDescent="0.2">
      <c r="A396" s="540" t="s">
        <v>4064</v>
      </c>
      <c r="B396" s="537" t="s">
        <v>4061</v>
      </c>
      <c r="C396" s="537" t="s">
        <v>4065</v>
      </c>
    </row>
    <row r="397" spans="1:3" s="11" customFormat="1" x14ac:dyDescent="0.2">
      <c r="A397" s="540" t="s">
        <v>4066</v>
      </c>
      <c r="B397" s="537" t="s">
        <v>4061</v>
      </c>
      <c r="C397" s="537" t="s">
        <v>4067</v>
      </c>
    </row>
    <row r="398" spans="1:3" s="11" customFormat="1" x14ac:dyDescent="0.2">
      <c r="A398" s="540" t="s">
        <v>4068</v>
      </c>
      <c r="B398" s="537" t="s">
        <v>4061</v>
      </c>
      <c r="C398" s="537" t="s">
        <v>4069</v>
      </c>
    </row>
    <row r="399" spans="1:3" s="11" customFormat="1" x14ac:dyDescent="0.2">
      <c r="A399" s="540" t="s">
        <v>4051</v>
      </c>
      <c r="B399" s="537" t="s">
        <v>4061</v>
      </c>
      <c r="C399" s="537" t="s">
        <v>4052</v>
      </c>
    </row>
    <row r="400" spans="1:3" s="11" customFormat="1" x14ac:dyDescent="0.2">
      <c r="A400" s="540" t="s">
        <v>4051</v>
      </c>
      <c r="B400" s="537" t="s">
        <v>4070</v>
      </c>
      <c r="C400" s="537" t="s">
        <v>4052</v>
      </c>
    </row>
    <row r="401" spans="1:3" s="11" customFormat="1" x14ac:dyDescent="0.2">
      <c r="A401" s="540" t="s">
        <v>4053</v>
      </c>
      <c r="B401" s="537" t="s">
        <v>4070</v>
      </c>
      <c r="C401" s="537" t="s">
        <v>4054</v>
      </c>
    </row>
    <row r="402" spans="1:3" s="11" customFormat="1" x14ac:dyDescent="0.2">
      <c r="A402" s="540" t="s">
        <v>4071</v>
      </c>
      <c r="B402" s="537" t="s">
        <v>4070</v>
      </c>
      <c r="C402" s="537" t="s">
        <v>4072</v>
      </c>
    </row>
    <row r="403" spans="1:3" s="11" customFormat="1" x14ac:dyDescent="0.2">
      <c r="A403" s="540" t="s">
        <v>4073</v>
      </c>
      <c r="B403" s="537" t="s">
        <v>4070</v>
      </c>
      <c r="C403" s="537" t="s">
        <v>4074</v>
      </c>
    </row>
    <row r="404" spans="1:3" s="11" customFormat="1" x14ac:dyDescent="0.2">
      <c r="A404" s="540" t="s">
        <v>4055</v>
      </c>
      <c r="B404" s="537" t="s">
        <v>4070</v>
      </c>
      <c r="C404" s="537" t="s">
        <v>4056</v>
      </c>
    </row>
    <row r="405" spans="1:3" s="11" customFormat="1" x14ac:dyDescent="0.2">
      <c r="A405" s="540" t="s">
        <v>4057</v>
      </c>
      <c r="B405" s="537" t="s">
        <v>4070</v>
      </c>
      <c r="C405" s="537" t="s">
        <v>4058</v>
      </c>
    </row>
    <row r="406" spans="1:3" s="11" customFormat="1" x14ac:dyDescent="0.2">
      <c r="A406" s="540" t="s">
        <v>4075</v>
      </c>
      <c r="B406" s="537" t="s">
        <v>4070</v>
      </c>
      <c r="C406" s="537" t="s">
        <v>4076</v>
      </c>
    </row>
    <row r="407" spans="1:3" s="11" customFormat="1" x14ac:dyDescent="0.2">
      <c r="A407" s="540" t="s">
        <v>4059</v>
      </c>
      <c r="B407" s="537" t="s">
        <v>4070</v>
      </c>
      <c r="C407" s="537" t="s">
        <v>4060</v>
      </c>
    </row>
    <row r="408" spans="1:3" s="11" customFormat="1" x14ac:dyDescent="0.2">
      <c r="A408" s="540" t="s">
        <v>4062</v>
      </c>
      <c r="B408" s="537" t="s">
        <v>4070</v>
      </c>
      <c r="C408" s="537" t="s">
        <v>4063</v>
      </c>
    </row>
    <row r="409" spans="1:3" s="11" customFormat="1" x14ac:dyDescent="0.2">
      <c r="A409" s="540" t="s">
        <v>4064</v>
      </c>
      <c r="B409" s="537" t="s">
        <v>4070</v>
      </c>
      <c r="C409" s="537" t="s">
        <v>4065</v>
      </c>
    </row>
    <row r="410" spans="1:3" s="11" customFormat="1" x14ac:dyDescent="0.2">
      <c r="A410" s="540" t="s">
        <v>4046</v>
      </c>
      <c r="B410" s="537" t="s">
        <v>4070</v>
      </c>
      <c r="C410" s="537" t="s">
        <v>4048</v>
      </c>
    </row>
    <row r="411" spans="1:3" s="11" customFormat="1" x14ac:dyDescent="0.2">
      <c r="A411" s="540" t="s">
        <v>4049</v>
      </c>
      <c r="B411" s="537" t="s">
        <v>4070</v>
      </c>
      <c r="C411" s="537" t="s">
        <v>4050</v>
      </c>
    </row>
    <row r="412" spans="1:3" s="11" customFormat="1" x14ac:dyDescent="0.2">
      <c r="A412" s="540" t="s">
        <v>4037</v>
      </c>
      <c r="B412" s="537" t="s">
        <v>4070</v>
      </c>
      <c r="C412" s="537" t="s">
        <v>4038</v>
      </c>
    </row>
    <row r="413" spans="1:3" s="11" customFormat="1" x14ac:dyDescent="0.2">
      <c r="A413" s="540" t="s">
        <v>4066</v>
      </c>
      <c r="B413" s="537" t="s">
        <v>4070</v>
      </c>
      <c r="C413" s="537" t="s">
        <v>4067</v>
      </c>
    </row>
    <row r="414" spans="1:3" s="11" customFormat="1" x14ac:dyDescent="0.2">
      <c r="A414" s="540" t="s">
        <v>4002</v>
      </c>
      <c r="B414" s="537" t="s">
        <v>4077</v>
      </c>
      <c r="C414" s="537" t="s">
        <v>4004</v>
      </c>
    </row>
    <row r="415" spans="1:3" s="11" customFormat="1" x14ac:dyDescent="0.2">
      <c r="A415" s="540" t="s">
        <v>4007</v>
      </c>
      <c r="B415" s="537" t="s">
        <v>4077</v>
      </c>
      <c r="C415" s="537" t="s">
        <v>4008</v>
      </c>
    </row>
    <row r="416" spans="1:3" s="11" customFormat="1" x14ac:dyDescent="0.2">
      <c r="A416" s="540" t="s">
        <v>4009</v>
      </c>
      <c r="B416" s="537" t="s">
        <v>4077</v>
      </c>
      <c r="C416" s="537" t="s">
        <v>4010</v>
      </c>
    </row>
    <row r="417" spans="1:3" s="11" customFormat="1" x14ac:dyDescent="0.2">
      <c r="A417" s="540" t="s">
        <v>4013</v>
      </c>
      <c r="B417" s="537" t="s">
        <v>4077</v>
      </c>
      <c r="C417" s="537" t="s">
        <v>4014</v>
      </c>
    </row>
    <row r="418" spans="1:3" s="11" customFormat="1" x14ac:dyDescent="0.2">
      <c r="A418" s="540" t="s">
        <v>4015</v>
      </c>
      <c r="B418" s="537" t="s">
        <v>4077</v>
      </c>
      <c r="C418" s="537" t="s">
        <v>4016</v>
      </c>
    </row>
    <row r="419" spans="1:3" s="11" customFormat="1" x14ac:dyDescent="0.2">
      <c r="A419" s="540" t="s">
        <v>4078</v>
      </c>
      <c r="B419" s="537" t="s">
        <v>4079</v>
      </c>
      <c r="C419" s="537" t="s">
        <v>4080</v>
      </c>
    </row>
    <row r="420" spans="1:3" s="11" customFormat="1" x14ac:dyDescent="0.2">
      <c r="A420" s="540" t="s">
        <v>4081</v>
      </c>
      <c r="B420" s="537" t="s">
        <v>4079</v>
      </c>
      <c r="C420" s="537" t="s">
        <v>4082</v>
      </c>
    </row>
    <row r="421" spans="1:3" s="11" customFormat="1" x14ac:dyDescent="0.2">
      <c r="A421" s="540" t="s">
        <v>4083</v>
      </c>
      <c r="B421" s="537" t="s">
        <v>4079</v>
      </c>
      <c r="C421" s="537" t="s">
        <v>4084</v>
      </c>
    </row>
    <row r="422" spans="1:3" s="11" customFormat="1" x14ac:dyDescent="0.2">
      <c r="A422" s="540" t="s">
        <v>4085</v>
      </c>
      <c r="B422" s="537" t="s">
        <v>4079</v>
      </c>
      <c r="C422" s="537" t="s">
        <v>4086</v>
      </c>
    </row>
    <row r="423" spans="1:3" s="11" customFormat="1" x14ac:dyDescent="0.2">
      <c r="A423" s="540" t="s">
        <v>4087</v>
      </c>
      <c r="B423" s="537" t="s">
        <v>4079</v>
      </c>
      <c r="C423" s="537" t="s">
        <v>4088</v>
      </c>
    </row>
    <row r="424" spans="1:3" s="11" customFormat="1" x14ac:dyDescent="0.2">
      <c r="A424" s="540" t="s">
        <v>4089</v>
      </c>
      <c r="B424" s="537" t="s">
        <v>4079</v>
      </c>
      <c r="C424" s="537" t="s">
        <v>4090</v>
      </c>
    </row>
    <row r="425" spans="1:3" s="11" customFormat="1" x14ac:dyDescent="0.2">
      <c r="A425" s="540" t="s">
        <v>4091</v>
      </c>
      <c r="B425" s="537" t="s">
        <v>4079</v>
      </c>
      <c r="C425" s="537" t="s">
        <v>4092</v>
      </c>
    </row>
    <row r="426" spans="1:3" s="11" customFormat="1" x14ac:dyDescent="0.2">
      <c r="A426" s="540" t="s">
        <v>4093</v>
      </c>
      <c r="B426" s="537" t="s">
        <v>4079</v>
      </c>
      <c r="C426" s="537" t="s">
        <v>4094</v>
      </c>
    </row>
    <row r="427" spans="1:3" s="11" customFormat="1" x14ac:dyDescent="0.2">
      <c r="A427" s="540" t="s">
        <v>4095</v>
      </c>
      <c r="B427" s="537" t="s">
        <v>4079</v>
      </c>
      <c r="C427" s="537" t="s">
        <v>4096</v>
      </c>
    </row>
    <row r="428" spans="1:3" s="11" customFormat="1" x14ac:dyDescent="0.2">
      <c r="A428" s="540" t="s">
        <v>4097</v>
      </c>
      <c r="B428" s="537" t="s">
        <v>4079</v>
      </c>
      <c r="C428" s="537" t="s">
        <v>4098</v>
      </c>
    </row>
    <row r="429" spans="1:3" s="11" customFormat="1" x14ac:dyDescent="0.2">
      <c r="A429" s="540" t="s">
        <v>4097</v>
      </c>
      <c r="B429" s="537" t="s">
        <v>4099</v>
      </c>
      <c r="C429" s="537" t="s">
        <v>4098</v>
      </c>
    </row>
    <row r="430" spans="1:3" s="11" customFormat="1" x14ac:dyDescent="0.2">
      <c r="A430" s="540" t="s">
        <v>4083</v>
      </c>
      <c r="B430" s="537" t="s">
        <v>4099</v>
      </c>
      <c r="C430" s="537" t="s">
        <v>4084</v>
      </c>
    </row>
    <row r="431" spans="1:3" s="11" customFormat="1" x14ac:dyDescent="0.2">
      <c r="A431" s="540" t="s">
        <v>4078</v>
      </c>
      <c r="B431" s="537" t="s">
        <v>4099</v>
      </c>
      <c r="C431" s="537" t="s">
        <v>4080</v>
      </c>
    </row>
    <row r="432" spans="1:3" s="11" customFormat="1" x14ac:dyDescent="0.2">
      <c r="A432" s="540" t="s">
        <v>4087</v>
      </c>
      <c r="B432" s="537" t="s">
        <v>4099</v>
      </c>
      <c r="C432" s="537" t="s">
        <v>4088</v>
      </c>
    </row>
    <row r="433" spans="1:3" s="11" customFormat="1" x14ac:dyDescent="0.2">
      <c r="A433" s="540" t="s">
        <v>4081</v>
      </c>
      <c r="B433" s="537" t="s">
        <v>4099</v>
      </c>
      <c r="C433" s="537" t="s">
        <v>4082</v>
      </c>
    </row>
    <row r="434" spans="1:3" s="11" customFormat="1" x14ac:dyDescent="0.2">
      <c r="A434" s="540" t="s">
        <v>4085</v>
      </c>
      <c r="B434" s="537" t="s">
        <v>4099</v>
      </c>
      <c r="C434" s="537" t="s">
        <v>4086</v>
      </c>
    </row>
    <row r="435" spans="1:3" s="11" customFormat="1" x14ac:dyDescent="0.2">
      <c r="A435" s="540" t="s">
        <v>4089</v>
      </c>
      <c r="B435" s="537" t="s">
        <v>4099</v>
      </c>
      <c r="C435" s="537" t="s">
        <v>4090</v>
      </c>
    </row>
    <row r="436" spans="1:3" s="11" customFormat="1" x14ac:dyDescent="0.2">
      <c r="A436" s="540" t="s">
        <v>4093</v>
      </c>
      <c r="B436" s="537" t="s">
        <v>4099</v>
      </c>
      <c r="C436" s="537" t="s">
        <v>4094</v>
      </c>
    </row>
    <row r="437" spans="1:3" s="11" customFormat="1" x14ac:dyDescent="0.2">
      <c r="A437" s="540" t="s">
        <v>4100</v>
      </c>
      <c r="B437" s="537" t="s">
        <v>4099</v>
      </c>
      <c r="C437" s="537" t="s">
        <v>4101</v>
      </c>
    </row>
    <row r="438" spans="1:3" s="11" customFormat="1" x14ac:dyDescent="0.2">
      <c r="A438" s="540" t="s">
        <v>4091</v>
      </c>
      <c r="B438" s="537" t="s">
        <v>4099</v>
      </c>
      <c r="C438" s="537" t="s">
        <v>4092</v>
      </c>
    </row>
    <row r="439" spans="1:3" s="11" customFormat="1" x14ac:dyDescent="0.2">
      <c r="A439" s="540" t="s">
        <v>4102</v>
      </c>
      <c r="B439" s="537" t="s">
        <v>4099</v>
      </c>
      <c r="C439" s="537" t="s">
        <v>4103</v>
      </c>
    </row>
    <row r="440" spans="1:3" s="11" customFormat="1" x14ac:dyDescent="0.2">
      <c r="A440" s="540" t="s">
        <v>4104</v>
      </c>
      <c r="B440" s="537" t="s">
        <v>4099</v>
      </c>
      <c r="C440" s="537" t="s">
        <v>4105</v>
      </c>
    </row>
    <row r="441" spans="1:3" s="11" customFormat="1" x14ac:dyDescent="0.2">
      <c r="A441" s="540" t="s">
        <v>4106</v>
      </c>
      <c r="B441" s="537" t="s">
        <v>4099</v>
      </c>
      <c r="C441" s="537" t="s">
        <v>4107</v>
      </c>
    </row>
    <row r="442" spans="1:3" s="11" customFormat="1" x14ac:dyDescent="0.2">
      <c r="A442" s="540" t="s">
        <v>4095</v>
      </c>
      <c r="B442" s="537" t="s">
        <v>4099</v>
      </c>
      <c r="C442" s="537" t="s">
        <v>4096</v>
      </c>
    </row>
    <row r="443" spans="1:3" s="11" customFormat="1" x14ac:dyDescent="0.2">
      <c r="A443" s="540" t="s">
        <v>4108</v>
      </c>
      <c r="B443" s="537" t="s">
        <v>3994</v>
      </c>
      <c r="C443" s="537" t="s">
        <v>4109</v>
      </c>
    </row>
    <row r="444" spans="1:3" s="11" customFormat="1" x14ac:dyDescent="0.2">
      <c r="A444" s="540" t="s">
        <v>4110</v>
      </c>
      <c r="B444" s="537" t="s">
        <v>4029</v>
      </c>
      <c r="C444" s="537" t="s">
        <v>4111</v>
      </c>
    </row>
    <row r="445" spans="1:3" s="11" customFormat="1" x14ac:dyDescent="0.2">
      <c r="A445" s="540" t="s">
        <v>4112</v>
      </c>
      <c r="B445" s="537" t="s">
        <v>4029</v>
      </c>
      <c r="C445" s="537" t="s">
        <v>4113</v>
      </c>
    </row>
    <row r="446" spans="1:3" s="11" customFormat="1" x14ac:dyDescent="0.2">
      <c r="A446" s="540" t="s">
        <v>4046</v>
      </c>
      <c r="B446" s="537" t="s">
        <v>4029</v>
      </c>
      <c r="C446" s="537" t="s">
        <v>4048</v>
      </c>
    </row>
    <row r="447" spans="1:3" s="11" customFormat="1" x14ac:dyDescent="0.2">
      <c r="A447" s="540" t="s">
        <v>4114</v>
      </c>
      <c r="B447" s="537" t="s">
        <v>4042</v>
      </c>
      <c r="C447" s="537" t="s">
        <v>4115</v>
      </c>
    </row>
    <row r="448" spans="1:3" s="11" customFormat="1" x14ac:dyDescent="0.2">
      <c r="A448" s="540" t="s">
        <v>4116</v>
      </c>
      <c r="B448" s="537" t="s">
        <v>4042</v>
      </c>
      <c r="C448" s="537" t="s">
        <v>4117</v>
      </c>
    </row>
    <row r="449" spans="1:3" s="11" customFormat="1" x14ac:dyDescent="0.2">
      <c r="A449" s="540" t="s">
        <v>4118</v>
      </c>
      <c r="B449" s="537" t="s">
        <v>4042</v>
      </c>
      <c r="C449" s="537" t="s">
        <v>4119</v>
      </c>
    </row>
    <row r="450" spans="1:3" s="11" customFormat="1" x14ac:dyDescent="0.2">
      <c r="A450" s="540" t="s">
        <v>4120</v>
      </c>
      <c r="B450" s="537" t="s">
        <v>4042</v>
      </c>
      <c r="C450" s="537" t="s">
        <v>4121</v>
      </c>
    </row>
    <row r="451" spans="1:3" s="11" customFormat="1" x14ac:dyDescent="0.2">
      <c r="A451" s="540" t="s">
        <v>4122</v>
      </c>
      <c r="B451" s="537" t="s">
        <v>4042</v>
      </c>
      <c r="C451" s="537" t="s">
        <v>4123</v>
      </c>
    </row>
    <row r="452" spans="1:3" s="11" customFormat="1" x14ac:dyDescent="0.2">
      <c r="A452" s="540" t="s">
        <v>4124</v>
      </c>
      <c r="B452" s="537" t="s">
        <v>4042</v>
      </c>
      <c r="C452" s="537" t="s">
        <v>4125</v>
      </c>
    </row>
    <row r="453" spans="1:3" s="11" customFormat="1" x14ac:dyDescent="0.2">
      <c r="A453" s="540" t="s">
        <v>4126</v>
      </c>
      <c r="B453" s="537" t="s">
        <v>4042</v>
      </c>
      <c r="C453" s="537" t="s">
        <v>4127</v>
      </c>
    </row>
    <row r="454" spans="1:3" s="11" customFormat="1" x14ac:dyDescent="0.2">
      <c r="A454" s="540" t="s">
        <v>4128</v>
      </c>
      <c r="B454" s="537" t="s">
        <v>4042</v>
      </c>
      <c r="C454" s="537" t="s">
        <v>4129</v>
      </c>
    </row>
    <row r="455" spans="1:3" s="11" customFormat="1" x14ac:dyDescent="0.2">
      <c r="A455" s="540" t="s">
        <v>4130</v>
      </c>
      <c r="B455" s="537" t="s">
        <v>4042</v>
      </c>
      <c r="C455" s="537" t="s">
        <v>4131</v>
      </c>
    </row>
    <row r="456" spans="1:3" s="11" customFormat="1" x14ac:dyDescent="0.2">
      <c r="A456" s="540" t="s">
        <v>4026</v>
      </c>
      <c r="B456" s="537" t="s">
        <v>4132</v>
      </c>
      <c r="C456" s="537" t="s">
        <v>4027</v>
      </c>
    </row>
    <row r="457" spans="1:3" s="11" customFormat="1" x14ac:dyDescent="0.2">
      <c r="A457" s="540" t="s">
        <v>4133</v>
      </c>
      <c r="B457" s="537" t="s">
        <v>4132</v>
      </c>
      <c r="C457" s="537" t="s">
        <v>4134</v>
      </c>
    </row>
    <row r="458" spans="1:3" s="11" customFormat="1" x14ac:dyDescent="0.2">
      <c r="A458" s="540" t="s">
        <v>4135</v>
      </c>
      <c r="B458" s="537" t="s">
        <v>4136</v>
      </c>
      <c r="C458" s="537" t="s">
        <v>4137</v>
      </c>
    </row>
    <row r="459" spans="1:3" s="11" customFormat="1" x14ac:dyDescent="0.2">
      <c r="A459" s="540" t="s">
        <v>4019</v>
      </c>
      <c r="B459" s="537" t="s">
        <v>4136</v>
      </c>
      <c r="C459" s="537" t="s">
        <v>4020</v>
      </c>
    </row>
    <row r="460" spans="1:3" s="11" customFormat="1" x14ac:dyDescent="0.2">
      <c r="A460" s="540" t="s">
        <v>4138</v>
      </c>
      <c r="B460" s="537" t="s">
        <v>4136</v>
      </c>
      <c r="C460" s="537" t="s">
        <v>4139</v>
      </c>
    </row>
    <row r="461" spans="1:3" s="11" customFormat="1" x14ac:dyDescent="0.2">
      <c r="A461" s="540" t="s">
        <v>4140</v>
      </c>
      <c r="B461" s="537" t="s">
        <v>4136</v>
      </c>
      <c r="C461" s="537" t="s">
        <v>4141</v>
      </c>
    </row>
    <row r="462" spans="1:3" s="11" customFormat="1" x14ac:dyDescent="0.2">
      <c r="A462" s="540" t="s">
        <v>4023</v>
      </c>
      <c r="B462" s="537" t="s">
        <v>4136</v>
      </c>
      <c r="C462" s="537" t="s">
        <v>4024</v>
      </c>
    </row>
    <row r="463" spans="1:3" s="11" customFormat="1" x14ac:dyDescent="0.2">
      <c r="A463" s="540" t="s">
        <v>4005</v>
      </c>
      <c r="B463" s="537" t="s">
        <v>4136</v>
      </c>
      <c r="C463" s="537" t="s">
        <v>4006</v>
      </c>
    </row>
    <row r="464" spans="1:3" s="11" customFormat="1" x14ac:dyDescent="0.2">
      <c r="A464" s="540" t="s">
        <v>4011</v>
      </c>
      <c r="B464" s="537" t="s">
        <v>4136</v>
      </c>
      <c r="C464" s="537" t="s">
        <v>4012</v>
      </c>
    </row>
    <row r="465" spans="1:3" s="11" customFormat="1" x14ac:dyDescent="0.2">
      <c r="A465" s="540" t="s">
        <v>4142</v>
      </c>
      <c r="B465" s="537" t="s">
        <v>4143</v>
      </c>
      <c r="C465" s="537" t="s">
        <v>4144</v>
      </c>
    </row>
    <row r="466" spans="1:3" s="11" customFormat="1" x14ac:dyDescent="0.2">
      <c r="A466" s="540" t="s">
        <v>4145</v>
      </c>
      <c r="B466" s="537" t="s">
        <v>4143</v>
      </c>
      <c r="C466" s="537" t="s">
        <v>4146</v>
      </c>
    </row>
    <row r="467" spans="1:3" s="11" customFormat="1" x14ac:dyDescent="0.2">
      <c r="A467" s="540" t="s">
        <v>4147</v>
      </c>
      <c r="B467" s="537" t="s">
        <v>4143</v>
      </c>
      <c r="C467" s="537" t="s">
        <v>4148</v>
      </c>
    </row>
    <row r="468" spans="1:3" s="11" customFormat="1" x14ac:dyDescent="0.2">
      <c r="A468" s="540" t="s">
        <v>4149</v>
      </c>
      <c r="B468" s="537" t="s">
        <v>4143</v>
      </c>
      <c r="C468" s="537" t="s">
        <v>4150</v>
      </c>
    </row>
    <row r="469" spans="1:3" s="11" customFormat="1" x14ac:dyDescent="0.2">
      <c r="A469" s="540" t="s">
        <v>4151</v>
      </c>
      <c r="B469" s="537" t="s">
        <v>4143</v>
      </c>
      <c r="C469" s="537" t="s">
        <v>4152</v>
      </c>
    </row>
    <row r="470" spans="1:3" s="11" customFormat="1" x14ac:dyDescent="0.2">
      <c r="A470" s="540" t="s">
        <v>4153</v>
      </c>
      <c r="B470" s="537" t="s">
        <v>4143</v>
      </c>
      <c r="C470" s="537" t="s">
        <v>4154</v>
      </c>
    </row>
    <row r="471" spans="1:3" s="11" customFormat="1" x14ac:dyDescent="0.2">
      <c r="A471" s="540" t="s">
        <v>4155</v>
      </c>
      <c r="B471" s="537" t="s">
        <v>4143</v>
      </c>
      <c r="C471" s="537" t="s">
        <v>4156</v>
      </c>
    </row>
    <row r="472" spans="1:3" s="11" customFormat="1" x14ac:dyDescent="0.2">
      <c r="A472" s="540" t="s">
        <v>4157</v>
      </c>
      <c r="B472" s="537" t="s">
        <v>4143</v>
      </c>
      <c r="C472" s="537" t="s">
        <v>4158</v>
      </c>
    </row>
    <row r="473" spans="1:3" s="11" customFormat="1" x14ac:dyDescent="0.2">
      <c r="A473" s="540" t="s">
        <v>4159</v>
      </c>
      <c r="B473" s="537" t="s">
        <v>4143</v>
      </c>
      <c r="C473" s="537" t="s">
        <v>4160</v>
      </c>
    </row>
    <row r="474" spans="1:3" s="11" customFormat="1" x14ac:dyDescent="0.2">
      <c r="A474" s="540" t="s">
        <v>4161</v>
      </c>
      <c r="B474" s="537" t="s">
        <v>4143</v>
      </c>
      <c r="C474" s="537" t="s">
        <v>4162</v>
      </c>
    </row>
    <row r="475" spans="1:3" s="11" customFormat="1" x14ac:dyDescent="0.2">
      <c r="A475" s="540" t="s">
        <v>4163</v>
      </c>
      <c r="B475" s="537" t="s">
        <v>4143</v>
      </c>
      <c r="C475" s="537" t="s">
        <v>4164</v>
      </c>
    </row>
    <row r="476" spans="1:3" s="11" customFormat="1" x14ac:dyDescent="0.2">
      <c r="A476" s="540" t="s">
        <v>4037</v>
      </c>
      <c r="B476" s="537" t="s">
        <v>4061</v>
      </c>
      <c r="C476" s="537" t="s">
        <v>4038</v>
      </c>
    </row>
    <row r="477" spans="1:3" s="11" customFormat="1" x14ac:dyDescent="0.2">
      <c r="A477" s="540" t="s">
        <v>4053</v>
      </c>
      <c r="B477" s="537" t="s">
        <v>4061</v>
      </c>
      <c r="C477" s="537" t="s">
        <v>4054</v>
      </c>
    </row>
    <row r="478" spans="1:3" s="11" customFormat="1" x14ac:dyDescent="0.2">
      <c r="A478" s="540" t="s">
        <v>4165</v>
      </c>
      <c r="B478" s="537" t="s">
        <v>4061</v>
      </c>
      <c r="C478" s="537" t="s">
        <v>4166</v>
      </c>
    </row>
    <row r="479" spans="1:3" s="11" customFormat="1" x14ac:dyDescent="0.2">
      <c r="A479" s="540" t="s">
        <v>4167</v>
      </c>
      <c r="B479" s="537" t="s">
        <v>4061</v>
      </c>
      <c r="C479" s="537" t="s">
        <v>4168</v>
      </c>
    </row>
    <row r="480" spans="1:3" s="11" customFormat="1" x14ac:dyDescent="0.2">
      <c r="A480" s="540" t="s">
        <v>4071</v>
      </c>
      <c r="B480" s="537" t="s">
        <v>4061</v>
      </c>
      <c r="C480" s="537" t="s">
        <v>4072</v>
      </c>
    </row>
    <row r="481" spans="1:3" s="11" customFormat="1" x14ac:dyDescent="0.2">
      <c r="A481" s="540" t="s">
        <v>4073</v>
      </c>
      <c r="B481" s="537" t="s">
        <v>4061</v>
      </c>
      <c r="C481" s="537" t="s">
        <v>4074</v>
      </c>
    </row>
    <row r="482" spans="1:3" s="11" customFormat="1" x14ac:dyDescent="0.2">
      <c r="A482" s="540" t="s">
        <v>4055</v>
      </c>
      <c r="B482" s="537" t="s">
        <v>4061</v>
      </c>
      <c r="C482" s="537" t="s">
        <v>4056</v>
      </c>
    </row>
    <row r="483" spans="1:3" s="11" customFormat="1" x14ac:dyDescent="0.2">
      <c r="A483" s="540" t="s">
        <v>4057</v>
      </c>
      <c r="B483" s="537" t="s">
        <v>4061</v>
      </c>
      <c r="C483" s="537" t="s">
        <v>4058</v>
      </c>
    </row>
    <row r="484" spans="1:3" s="11" customFormat="1" x14ac:dyDescent="0.2">
      <c r="A484" s="540" t="s">
        <v>4169</v>
      </c>
      <c r="B484" s="537" t="s">
        <v>4061</v>
      </c>
      <c r="C484" s="537" t="s">
        <v>4170</v>
      </c>
    </row>
    <row r="485" spans="1:3" s="11" customFormat="1" x14ac:dyDescent="0.2">
      <c r="A485" s="540" t="s">
        <v>4059</v>
      </c>
      <c r="B485" s="537" t="s">
        <v>4061</v>
      </c>
      <c r="C485" s="537" t="s">
        <v>4060</v>
      </c>
    </row>
    <row r="486" spans="1:3" s="11" customFormat="1" x14ac:dyDescent="0.2">
      <c r="A486" s="540" t="s">
        <v>4075</v>
      </c>
      <c r="B486" s="537" t="s">
        <v>4061</v>
      </c>
      <c r="C486" s="537" t="s">
        <v>4076</v>
      </c>
    </row>
    <row r="487" spans="1:3" s="11" customFormat="1" x14ac:dyDescent="0.2">
      <c r="A487" s="540" t="s">
        <v>4171</v>
      </c>
      <c r="B487" s="537" t="s">
        <v>4172</v>
      </c>
      <c r="C487" s="537" t="s">
        <v>4173</v>
      </c>
    </row>
    <row r="488" spans="1:3" s="11" customFormat="1" x14ac:dyDescent="0.2">
      <c r="A488" s="540" t="s">
        <v>4174</v>
      </c>
      <c r="B488" s="537" t="s">
        <v>4172</v>
      </c>
      <c r="C488" s="537" t="s">
        <v>4175</v>
      </c>
    </row>
    <row r="489" spans="1:3" s="11" customFormat="1" x14ac:dyDescent="0.2">
      <c r="A489" s="540" t="s">
        <v>4176</v>
      </c>
      <c r="B489" s="537" t="s">
        <v>4172</v>
      </c>
      <c r="C489" s="537" t="s">
        <v>4177</v>
      </c>
    </row>
    <row r="490" spans="1:3" s="11" customFormat="1" x14ac:dyDescent="0.2">
      <c r="A490" s="540" t="s">
        <v>4178</v>
      </c>
      <c r="B490" s="537" t="s">
        <v>4172</v>
      </c>
      <c r="C490" s="537" t="s">
        <v>4179</v>
      </c>
    </row>
    <row r="491" spans="1:3" s="11" customFormat="1" x14ac:dyDescent="0.2">
      <c r="A491" s="540" t="s">
        <v>3993</v>
      </c>
      <c r="B491" s="537" t="s">
        <v>4172</v>
      </c>
      <c r="C491" s="537" t="s">
        <v>3995</v>
      </c>
    </row>
    <row r="492" spans="1:3" s="11" customFormat="1" x14ac:dyDescent="0.2">
      <c r="A492" s="540" t="s">
        <v>4114</v>
      </c>
      <c r="B492" s="537" t="s">
        <v>4180</v>
      </c>
      <c r="C492" s="537" t="s">
        <v>4115</v>
      </c>
    </row>
    <row r="493" spans="1:3" s="11" customFormat="1" x14ac:dyDescent="0.2">
      <c r="A493" s="540" t="s">
        <v>4181</v>
      </c>
      <c r="B493" s="537" t="s">
        <v>4180</v>
      </c>
      <c r="C493" s="537" t="s">
        <v>4182</v>
      </c>
    </row>
    <row r="494" spans="1:3" s="11" customFormat="1" x14ac:dyDescent="0.2">
      <c r="A494" s="540" t="s">
        <v>4116</v>
      </c>
      <c r="B494" s="537" t="s">
        <v>4180</v>
      </c>
      <c r="C494" s="537" t="s">
        <v>4117</v>
      </c>
    </row>
    <row r="495" spans="1:3" s="11" customFormat="1" x14ac:dyDescent="0.2">
      <c r="A495" s="540" t="s">
        <v>4120</v>
      </c>
      <c r="B495" s="537" t="s">
        <v>4180</v>
      </c>
      <c r="C495" s="537" t="s">
        <v>4121</v>
      </c>
    </row>
    <row r="496" spans="1:3" s="11" customFormat="1" x14ac:dyDescent="0.2">
      <c r="A496" s="540" t="s">
        <v>4118</v>
      </c>
      <c r="B496" s="537" t="s">
        <v>4180</v>
      </c>
      <c r="C496" s="537" t="s">
        <v>4119</v>
      </c>
    </row>
    <row r="497" spans="1:3" s="11" customFormat="1" x14ac:dyDescent="0.2">
      <c r="A497" s="540" t="s">
        <v>4183</v>
      </c>
      <c r="B497" s="537" t="s">
        <v>4180</v>
      </c>
      <c r="C497" s="537" t="s">
        <v>4184</v>
      </c>
    </row>
    <row r="498" spans="1:3" s="11" customFormat="1" x14ac:dyDescent="0.2">
      <c r="A498" s="540" t="s">
        <v>4122</v>
      </c>
      <c r="B498" s="537" t="s">
        <v>4180</v>
      </c>
      <c r="C498" s="537" t="s">
        <v>4123</v>
      </c>
    </row>
    <row r="499" spans="1:3" s="11" customFormat="1" x14ac:dyDescent="0.2">
      <c r="A499" s="540" t="s">
        <v>4124</v>
      </c>
      <c r="B499" s="537" t="s">
        <v>4180</v>
      </c>
      <c r="C499" s="537" t="s">
        <v>4125</v>
      </c>
    </row>
    <row r="500" spans="1:3" s="11" customFormat="1" x14ac:dyDescent="0.2">
      <c r="A500" s="540" t="s">
        <v>4185</v>
      </c>
      <c r="B500" s="537" t="s">
        <v>4180</v>
      </c>
      <c r="C500" s="537" t="s">
        <v>4186</v>
      </c>
    </row>
    <row r="501" spans="1:3" s="11" customFormat="1" x14ac:dyDescent="0.2">
      <c r="A501" s="540" t="s">
        <v>4128</v>
      </c>
      <c r="B501" s="537" t="s">
        <v>4180</v>
      </c>
      <c r="C501" s="537" t="s">
        <v>4129</v>
      </c>
    </row>
    <row r="502" spans="1:3" s="11" customFormat="1" x14ac:dyDescent="0.2">
      <c r="A502" s="540" t="s">
        <v>4187</v>
      </c>
      <c r="B502" s="537" t="s">
        <v>4180</v>
      </c>
      <c r="C502" s="537" t="s">
        <v>4188</v>
      </c>
    </row>
    <row r="503" spans="1:3" s="11" customFormat="1" x14ac:dyDescent="0.2">
      <c r="A503" s="540" t="s">
        <v>4130</v>
      </c>
      <c r="B503" s="537" t="s">
        <v>4180</v>
      </c>
      <c r="C503" s="537" t="s">
        <v>4131</v>
      </c>
    </row>
    <row r="504" spans="1:3" s="11" customFormat="1" x14ac:dyDescent="0.2">
      <c r="A504" s="540" t="s">
        <v>4041</v>
      </c>
      <c r="B504" s="537" t="s">
        <v>4180</v>
      </c>
      <c r="C504" s="537" t="s">
        <v>4043</v>
      </c>
    </row>
    <row r="505" spans="1:3" s="11" customFormat="1" x14ac:dyDescent="0.2">
      <c r="A505" s="540" t="s">
        <v>4189</v>
      </c>
      <c r="B505" s="537" t="s">
        <v>4180</v>
      </c>
      <c r="C505" s="537" t="s">
        <v>4190</v>
      </c>
    </row>
    <row r="506" spans="1:3" s="11" customFormat="1" x14ac:dyDescent="0.2">
      <c r="A506" s="540" t="s">
        <v>4044</v>
      </c>
      <c r="B506" s="537" t="s">
        <v>4180</v>
      </c>
      <c r="C506" s="537" t="s">
        <v>4045</v>
      </c>
    </row>
    <row r="507" spans="1:3" s="11" customFormat="1" x14ac:dyDescent="0.2">
      <c r="A507" s="540" t="s">
        <v>4191</v>
      </c>
      <c r="B507" s="537" t="s">
        <v>4192</v>
      </c>
      <c r="C507" s="537" t="s">
        <v>4193</v>
      </c>
    </row>
    <row r="508" spans="1:3" s="11" customFormat="1" x14ac:dyDescent="0.2">
      <c r="A508" s="540" t="s">
        <v>4089</v>
      </c>
      <c r="B508" s="537" t="s">
        <v>4192</v>
      </c>
      <c r="C508" s="537" t="s">
        <v>4090</v>
      </c>
    </row>
    <row r="509" spans="1:3" s="11" customFormat="1" x14ac:dyDescent="0.2">
      <c r="A509" s="540" t="s">
        <v>4091</v>
      </c>
      <c r="B509" s="537" t="s">
        <v>4192</v>
      </c>
      <c r="C509" s="537" t="s">
        <v>4092</v>
      </c>
    </row>
    <row r="510" spans="1:3" s="11" customFormat="1" x14ac:dyDescent="0.2">
      <c r="A510" s="540" t="s">
        <v>4102</v>
      </c>
      <c r="B510" s="537" t="s">
        <v>4192</v>
      </c>
      <c r="C510" s="537" t="s">
        <v>4103</v>
      </c>
    </row>
    <row r="511" spans="1:3" s="11" customFormat="1" x14ac:dyDescent="0.2">
      <c r="A511" s="540" t="s">
        <v>4093</v>
      </c>
      <c r="B511" s="537" t="s">
        <v>4192</v>
      </c>
      <c r="C511" s="537" t="s">
        <v>4094</v>
      </c>
    </row>
    <row r="512" spans="1:3" s="11" customFormat="1" x14ac:dyDescent="0.2">
      <c r="A512" s="540" t="s">
        <v>4106</v>
      </c>
      <c r="B512" s="537" t="s">
        <v>4192</v>
      </c>
      <c r="C512" s="537" t="s">
        <v>4107</v>
      </c>
    </row>
    <row r="513" spans="1:3" s="11" customFormat="1" x14ac:dyDescent="0.2">
      <c r="A513" s="540" t="s">
        <v>4194</v>
      </c>
      <c r="B513" s="537" t="s">
        <v>4192</v>
      </c>
      <c r="C513" s="537" t="s">
        <v>4195</v>
      </c>
    </row>
    <row r="514" spans="1:3" s="11" customFormat="1" x14ac:dyDescent="0.2">
      <c r="A514" s="540" t="s">
        <v>4196</v>
      </c>
      <c r="B514" s="537" t="s">
        <v>4192</v>
      </c>
      <c r="C514" s="537" t="s">
        <v>4197</v>
      </c>
    </row>
    <row r="515" spans="1:3" s="11" customFormat="1" x14ac:dyDescent="0.2">
      <c r="A515" s="540" t="s">
        <v>4095</v>
      </c>
      <c r="B515" s="537" t="s">
        <v>4192</v>
      </c>
      <c r="C515" s="537" t="s">
        <v>4096</v>
      </c>
    </row>
    <row r="516" spans="1:3" s="11" customFormat="1" x14ac:dyDescent="0.2">
      <c r="A516" s="540" t="s">
        <v>4198</v>
      </c>
      <c r="B516" s="537" t="s">
        <v>4192</v>
      </c>
      <c r="C516" s="537" t="s">
        <v>4199</v>
      </c>
    </row>
    <row r="517" spans="1:3" s="11" customFormat="1" x14ac:dyDescent="0.2">
      <c r="A517" s="540" t="s">
        <v>4083</v>
      </c>
      <c r="B517" s="537" t="s">
        <v>4192</v>
      </c>
      <c r="C517" s="537" t="s">
        <v>4084</v>
      </c>
    </row>
    <row r="518" spans="1:3" s="11" customFormat="1" x14ac:dyDescent="0.2">
      <c r="A518" s="540" t="s">
        <v>4097</v>
      </c>
      <c r="B518" s="537" t="s">
        <v>4192</v>
      </c>
      <c r="C518" s="537" t="s">
        <v>4098</v>
      </c>
    </row>
    <row r="519" spans="1:3" s="11" customFormat="1" x14ac:dyDescent="0.2">
      <c r="A519" s="540" t="s">
        <v>4087</v>
      </c>
      <c r="B519" s="537" t="s">
        <v>4192</v>
      </c>
      <c r="C519" s="537" t="s">
        <v>4088</v>
      </c>
    </row>
    <row r="520" spans="1:3" s="11" customFormat="1" x14ac:dyDescent="0.2">
      <c r="A520" s="540" t="s">
        <v>4200</v>
      </c>
      <c r="B520" s="537" t="s">
        <v>4192</v>
      </c>
      <c r="C520" s="537" t="s">
        <v>4201</v>
      </c>
    </row>
    <row r="521" spans="1:3" s="11" customFormat="1" x14ac:dyDescent="0.2">
      <c r="A521" s="540" t="s">
        <v>4202</v>
      </c>
      <c r="B521" s="537" t="s">
        <v>4192</v>
      </c>
      <c r="C521" s="537" t="s">
        <v>4203</v>
      </c>
    </row>
    <row r="522" spans="1:3" s="11" customFormat="1" x14ac:dyDescent="0.2">
      <c r="A522" s="540" t="s">
        <v>4078</v>
      </c>
      <c r="B522" s="537" t="s">
        <v>4192</v>
      </c>
      <c r="C522" s="537" t="s">
        <v>4080</v>
      </c>
    </row>
    <row r="523" spans="1:3" s="11" customFormat="1" x14ac:dyDescent="0.2">
      <c r="A523" s="540" t="s">
        <v>4081</v>
      </c>
      <c r="B523" s="537" t="s">
        <v>4192</v>
      </c>
      <c r="C523" s="537" t="s">
        <v>4082</v>
      </c>
    </row>
    <row r="524" spans="1:3" s="11" customFormat="1" x14ac:dyDescent="0.2">
      <c r="A524" s="540" t="s">
        <v>411</v>
      </c>
      <c r="B524" s="537" t="s">
        <v>4192</v>
      </c>
      <c r="C524" s="537" t="s">
        <v>410</v>
      </c>
    </row>
    <row r="525" spans="1:3" s="11" customFormat="1" x14ac:dyDescent="0.2">
      <c r="A525" s="540" t="s">
        <v>4097</v>
      </c>
      <c r="B525" s="537" t="s">
        <v>4204</v>
      </c>
      <c r="C525" s="537" t="s">
        <v>4098</v>
      </c>
    </row>
    <row r="526" spans="1:3" s="11" customFormat="1" x14ac:dyDescent="0.2">
      <c r="A526" s="540" t="s">
        <v>4081</v>
      </c>
      <c r="B526" s="537" t="s">
        <v>4204</v>
      </c>
      <c r="C526" s="537" t="s">
        <v>4082</v>
      </c>
    </row>
    <row r="527" spans="1:3" s="11" customFormat="1" x14ac:dyDescent="0.2">
      <c r="A527" s="540" t="s">
        <v>4085</v>
      </c>
      <c r="B527" s="537" t="s">
        <v>4204</v>
      </c>
      <c r="C527" s="537" t="s">
        <v>4086</v>
      </c>
    </row>
    <row r="528" spans="1:3" s="11" customFormat="1" x14ac:dyDescent="0.2">
      <c r="A528" s="540" t="s">
        <v>4083</v>
      </c>
      <c r="B528" s="537" t="s">
        <v>4204</v>
      </c>
      <c r="C528" s="537" t="s">
        <v>4084</v>
      </c>
    </row>
    <row r="529" spans="1:3" s="11" customFormat="1" x14ac:dyDescent="0.2">
      <c r="A529" s="540" t="s">
        <v>4089</v>
      </c>
      <c r="B529" s="537" t="s">
        <v>4204</v>
      </c>
      <c r="C529" s="537" t="s">
        <v>4090</v>
      </c>
    </row>
    <row r="530" spans="1:3" s="11" customFormat="1" x14ac:dyDescent="0.2">
      <c r="A530" s="540" t="s">
        <v>4091</v>
      </c>
      <c r="B530" s="537" t="s">
        <v>4204</v>
      </c>
      <c r="C530" s="537" t="s">
        <v>4092</v>
      </c>
    </row>
    <row r="531" spans="1:3" s="11" customFormat="1" x14ac:dyDescent="0.2">
      <c r="A531" s="540" t="s">
        <v>4093</v>
      </c>
      <c r="B531" s="537" t="s">
        <v>4204</v>
      </c>
      <c r="C531" s="537" t="s">
        <v>4094</v>
      </c>
    </row>
    <row r="532" spans="1:3" s="11" customFormat="1" x14ac:dyDescent="0.2">
      <c r="A532" s="540" t="s">
        <v>4100</v>
      </c>
      <c r="B532" s="537" t="s">
        <v>4204</v>
      </c>
      <c r="C532" s="537" t="s">
        <v>4101</v>
      </c>
    </row>
    <row r="533" spans="1:3" s="11" customFormat="1" x14ac:dyDescent="0.2">
      <c r="A533" s="540" t="s">
        <v>4053</v>
      </c>
      <c r="B533" s="537" t="s">
        <v>4205</v>
      </c>
      <c r="C533" s="537" t="s">
        <v>4054</v>
      </c>
    </row>
    <row r="534" spans="1:3" s="11" customFormat="1" x14ac:dyDescent="0.2">
      <c r="A534" s="540" t="s">
        <v>4055</v>
      </c>
      <c r="B534" s="537" t="s">
        <v>4205</v>
      </c>
      <c r="C534" s="537" t="s">
        <v>4056</v>
      </c>
    </row>
    <row r="535" spans="1:3" s="11" customFormat="1" x14ac:dyDescent="0.2">
      <c r="A535" s="540" t="s">
        <v>4057</v>
      </c>
      <c r="B535" s="537" t="s">
        <v>4205</v>
      </c>
      <c r="C535" s="537" t="s">
        <v>4058</v>
      </c>
    </row>
    <row r="536" spans="1:3" s="11" customFormat="1" x14ac:dyDescent="0.2">
      <c r="A536" s="540" t="s">
        <v>4037</v>
      </c>
      <c r="B536" s="537" t="s">
        <v>4205</v>
      </c>
      <c r="C536" s="537" t="s">
        <v>4038</v>
      </c>
    </row>
    <row r="537" spans="1:3" s="11" customFormat="1" x14ac:dyDescent="0.2">
      <c r="A537" s="540" t="s">
        <v>4059</v>
      </c>
      <c r="B537" s="537" t="s">
        <v>4205</v>
      </c>
      <c r="C537" s="537" t="s">
        <v>4060</v>
      </c>
    </row>
    <row r="538" spans="1:3" s="11" customFormat="1" x14ac:dyDescent="0.2">
      <c r="A538" s="540" t="s">
        <v>4046</v>
      </c>
      <c r="B538" s="537" t="s">
        <v>4205</v>
      </c>
      <c r="C538" s="537" t="s">
        <v>4048</v>
      </c>
    </row>
    <row r="539" spans="1:3" s="11" customFormat="1" x14ac:dyDescent="0.2">
      <c r="A539" s="540" t="s">
        <v>4049</v>
      </c>
      <c r="B539" s="537" t="s">
        <v>4205</v>
      </c>
      <c r="C539" s="537" t="s">
        <v>4050</v>
      </c>
    </row>
    <row r="540" spans="1:3" s="11" customFormat="1" x14ac:dyDescent="0.2">
      <c r="A540" s="540" t="s">
        <v>4112</v>
      </c>
      <c r="B540" s="537" t="s">
        <v>4205</v>
      </c>
      <c r="C540" s="537" t="s">
        <v>4113</v>
      </c>
    </row>
    <row r="541" spans="1:3" s="11" customFormat="1" x14ac:dyDescent="0.2">
      <c r="A541" s="540" t="s">
        <v>4051</v>
      </c>
      <c r="B541" s="537" t="s">
        <v>4205</v>
      </c>
      <c r="C541" s="537" t="s">
        <v>4052</v>
      </c>
    </row>
    <row r="542" spans="1:3" s="11" customFormat="1" x14ac:dyDescent="0.2">
      <c r="A542" s="540" t="s">
        <v>4130</v>
      </c>
      <c r="B542" s="537" t="s">
        <v>4206</v>
      </c>
      <c r="C542" s="537" t="s">
        <v>4131</v>
      </c>
    </row>
    <row r="543" spans="1:3" s="11" customFormat="1" x14ac:dyDescent="0.2">
      <c r="A543" s="540" t="s">
        <v>4207</v>
      </c>
      <c r="B543" s="537" t="s">
        <v>4206</v>
      </c>
      <c r="C543" s="537" t="s">
        <v>4208</v>
      </c>
    </row>
    <row r="544" spans="1:3" s="11" customFormat="1" x14ac:dyDescent="0.2">
      <c r="A544" s="540" t="s">
        <v>4114</v>
      </c>
      <c r="B544" s="537" t="s">
        <v>4206</v>
      </c>
      <c r="C544" s="537" t="s">
        <v>4115</v>
      </c>
    </row>
    <row r="545" spans="1:3" s="11" customFormat="1" x14ac:dyDescent="0.2">
      <c r="A545" s="540" t="s">
        <v>4120</v>
      </c>
      <c r="B545" s="537" t="s">
        <v>4206</v>
      </c>
      <c r="C545" s="537" t="s">
        <v>4121</v>
      </c>
    </row>
    <row r="546" spans="1:3" s="11" customFormat="1" x14ac:dyDescent="0.2">
      <c r="A546" s="540" t="s">
        <v>4124</v>
      </c>
      <c r="B546" s="537" t="s">
        <v>4206</v>
      </c>
      <c r="C546" s="537" t="s">
        <v>4125</v>
      </c>
    </row>
    <row r="547" spans="1:3" s="11" customFormat="1" x14ac:dyDescent="0.2">
      <c r="A547" s="540" t="s">
        <v>4116</v>
      </c>
      <c r="B547" s="537" t="s">
        <v>4209</v>
      </c>
      <c r="C547" s="537" t="s">
        <v>4117</v>
      </c>
    </row>
    <row r="548" spans="1:3" s="11" customFormat="1" x14ac:dyDescent="0.2">
      <c r="A548" s="540" t="s">
        <v>4124</v>
      </c>
      <c r="B548" s="537" t="s">
        <v>4209</v>
      </c>
      <c r="C548" s="537" t="s">
        <v>4125</v>
      </c>
    </row>
    <row r="549" spans="1:3" s="11" customFormat="1" x14ac:dyDescent="0.2">
      <c r="A549" s="540" t="s">
        <v>4122</v>
      </c>
      <c r="B549" s="537" t="s">
        <v>4209</v>
      </c>
      <c r="C549" s="537" t="s">
        <v>4123</v>
      </c>
    </row>
    <row r="550" spans="1:3" s="11" customFormat="1" x14ac:dyDescent="0.2">
      <c r="A550" s="540" t="s">
        <v>4041</v>
      </c>
      <c r="B550" s="537" t="s">
        <v>4209</v>
      </c>
      <c r="C550" s="537" t="s">
        <v>4043</v>
      </c>
    </row>
    <row r="551" spans="1:3" s="11" customFormat="1" x14ac:dyDescent="0.2">
      <c r="A551" s="540" t="s">
        <v>4114</v>
      </c>
      <c r="B551" s="537" t="s">
        <v>4209</v>
      </c>
      <c r="C551" s="537" t="s">
        <v>4115</v>
      </c>
    </row>
    <row r="552" spans="1:3" s="11" customFormat="1" x14ac:dyDescent="0.2">
      <c r="A552" s="540" t="s">
        <v>3996</v>
      </c>
      <c r="B552" s="537" t="s">
        <v>4210</v>
      </c>
      <c r="C552" s="537" t="s">
        <v>3997</v>
      </c>
    </row>
    <row r="553" spans="1:3" s="11" customFormat="1" x14ac:dyDescent="0.2">
      <c r="A553" s="540" t="s">
        <v>4211</v>
      </c>
      <c r="B553" s="537" t="s">
        <v>4210</v>
      </c>
      <c r="C553" s="537" t="s">
        <v>4212</v>
      </c>
    </row>
    <row r="554" spans="1:3" s="11" customFormat="1" x14ac:dyDescent="0.2">
      <c r="A554" s="540" t="s">
        <v>3998</v>
      </c>
      <c r="B554" s="537" t="s">
        <v>4210</v>
      </c>
      <c r="C554" s="537" t="s">
        <v>3999</v>
      </c>
    </row>
    <row r="555" spans="1:3" s="11" customFormat="1" x14ac:dyDescent="0.2">
      <c r="A555" s="540" t="s">
        <v>4213</v>
      </c>
      <c r="B555" s="537" t="s">
        <v>4210</v>
      </c>
      <c r="C555" s="537" t="s">
        <v>4214</v>
      </c>
    </row>
    <row r="556" spans="1:3" s="11" customFormat="1" x14ac:dyDescent="0.2">
      <c r="A556" s="540" t="s">
        <v>4000</v>
      </c>
      <c r="B556" s="537" t="s">
        <v>4210</v>
      </c>
      <c r="C556" s="537" t="s">
        <v>4001</v>
      </c>
    </row>
    <row r="557" spans="1:3" s="11" customFormat="1" x14ac:dyDescent="0.2">
      <c r="A557" s="540" t="s">
        <v>4108</v>
      </c>
      <c r="B557" s="537" t="s">
        <v>4210</v>
      </c>
      <c r="C557" s="537" t="s">
        <v>4109</v>
      </c>
    </row>
    <row r="558" spans="1:3" s="11" customFormat="1" x14ac:dyDescent="0.2">
      <c r="A558" s="540" t="s">
        <v>4085</v>
      </c>
      <c r="B558" s="537" t="s">
        <v>4215</v>
      </c>
      <c r="C558" s="537" t="s">
        <v>4086</v>
      </c>
    </row>
    <row r="559" spans="1:3" s="11" customFormat="1" x14ac:dyDescent="0.2">
      <c r="A559" s="540" t="s">
        <v>4089</v>
      </c>
      <c r="B559" s="537" t="s">
        <v>4215</v>
      </c>
      <c r="C559" s="537" t="s">
        <v>4090</v>
      </c>
    </row>
    <row r="560" spans="1:3" s="11" customFormat="1" x14ac:dyDescent="0.2">
      <c r="A560" s="540" t="s">
        <v>4087</v>
      </c>
      <c r="B560" s="537" t="s">
        <v>4215</v>
      </c>
      <c r="C560" s="537" t="s">
        <v>4088</v>
      </c>
    </row>
    <row r="561" spans="1:3" s="11" customFormat="1" x14ac:dyDescent="0.2">
      <c r="A561" s="540" t="s">
        <v>4091</v>
      </c>
      <c r="B561" s="537" t="s">
        <v>4215</v>
      </c>
      <c r="C561" s="537" t="s">
        <v>4092</v>
      </c>
    </row>
    <row r="562" spans="1:3" s="11" customFormat="1" x14ac:dyDescent="0.2">
      <c r="A562" s="540" t="s">
        <v>4093</v>
      </c>
      <c r="B562" s="537" t="s">
        <v>4215</v>
      </c>
      <c r="C562" s="537" t="s">
        <v>4094</v>
      </c>
    </row>
    <row r="563" spans="1:3" s="11" customFormat="1" x14ac:dyDescent="0.2">
      <c r="A563" s="540" t="s">
        <v>4095</v>
      </c>
      <c r="B563" s="537" t="s">
        <v>4215</v>
      </c>
      <c r="C563" s="537" t="s">
        <v>4096</v>
      </c>
    </row>
    <row r="564" spans="1:3" s="11" customFormat="1" x14ac:dyDescent="0.2">
      <c r="A564" s="540" t="s">
        <v>4097</v>
      </c>
      <c r="B564" s="537" t="s">
        <v>4215</v>
      </c>
      <c r="C564" s="537" t="s">
        <v>4098</v>
      </c>
    </row>
    <row r="565" spans="1:3" s="11" customFormat="1" x14ac:dyDescent="0.2">
      <c r="A565" s="540" t="s">
        <v>4081</v>
      </c>
      <c r="B565" s="537" t="s">
        <v>4215</v>
      </c>
      <c r="C565" s="537" t="s">
        <v>4082</v>
      </c>
    </row>
    <row r="566" spans="1:3" s="11" customFormat="1" x14ac:dyDescent="0.2">
      <c r="A566" s="540" t="s">
        <v>4007</v>
      </c>
      <c r="B566" s="537" t="s">
        <v>4216</v>
      </c>
      <c r="C566" s="537" t="s">
        <v>4008</v>
      </c>
    </row>
    <row r="567" spans="1:3" s="11" customFormat="1" x14ac:dyDescent="0.2">
      <c r="A567" s="540" t="s">
        <v>4011</v>
      </c>
      <c r="B567" s="537" t="s">
        <v>4216</v>
      </c>
      <c r="C567" s="537" t="s">
        <v>4012</v>
      </c>
    </row>
    <row r="568" spans="1:3" s="11" customFormat="1" x14ac:dyDescent="0.2">
      <c r="A568" s="540" t="s">
        <v>4009</v>
      </c>
      <c r="B568" s="537" t="s">
        <v>4216</v>
      </c>
      <c r="C568" s="537" t="s">
        <v>4010</v>
      </c>
    </row>
    <row r="569" spans="1:3" s="11" customFormat="1" x14ac:dyDescent="0.2">
      <c r="A569" s="540" t="s">
        <v>4015</v>
      </c>
      <c r="B569" s="537" t="s">
        <v>4216</v>
      </c>
      <c r="C569" s="537" t="s">
        <v>4016</v>
      </c>
    </row>
    <row r="570" spans="1:3" s="11" customFormat="1" x14ac:dyDescent="0.2">
      <c r="A570" s="540" t="s">
        <v>4135</v>
      </c>
      <c r="B570" s="537" t="s">
        <v>4216</v>
      </c>
      <c r="C570" s="537" t="s">
        <v>4137</v>
      </c>
    </row>
    <row r="571" spans="1:3" s="11" customFormat="1" x14ac:dyDescent="0.2">
      <c r="A571" s="540" t="s">
        <v>4017</v>
      </c>
      <c r="B571" s="537" t="s">
        <v>4216</v>
      </c>
      <c r="C571" s="537" t="s">
        <v>4018</v>
      </c>
    </row>
    <row r="572" spans="1:3" s="11" customFormat="1" x14ac:dyDescent="0.2">
      <c r="A572" s="540" t="s">
        <v>4021</v>
      </c>
      <c r="B572" s="537" t="s">
        <v>4216</v>
      </c>
      <c r="C572" s="537" t="s">
        <v>4022</v>
      </c>
    </row>
    <row r="573" spans="1:3" s="11" customFormat="1" x14ac:dyDescent="0.2">
      <c r="A573" s="540" t="s">
        <v>4217</v>
      </c>
      <c r="B573" s="537" t="s">
        <v>4218</v>
      </c>
      <c r="C573" s="537" t="s">
        <v>4219</v>
      </c>
    </row>
    <row r="574" spans="1:3" s="11" customFormat="1" x14ac:dyDescent="0.2">
      <c r="A574" s="540" t="s">
        <v>4202</v>
      </c>
      <c r="B574" s="537" t="s">
        <v>4218</v>
      </c>
      <c r="C574" s="537" t="s">
        <v>4203</v>
      </c>
    </row>
    <row r="575" spans="1:3" s="11" customFormat="1" x14ac:dyDescent="0.2">
      <c r="A575" s="540" t="s">
        <v>4198</v>
      </c>
      <c r="B575" s="537" t="s">
        <v>4218</v>
      </c>
      <c r="C575" s="537" t="s">
        <v>4199</v>
      </c>
    </row>
    <row r="576" spans="1:3" s="11" customFormat="1" x14ac:dyDescent="0.2">
      <c r="A576" s="540" t="s">
        <v>4196</v>
      </c>
      <c r="B576" s="537" t="s">
        <v>4218</v>
      </c>
      <c r="C576" s="537" t="s">
        <v>4197</v>
      </c>
    </row>
    <row r="577" spans="1:3" s="11" customFormat="1" x14ac:dyDescent="0.2">
      <c r="A577" s="540" t="s">
        <v>4220</v>
      </c>
      <c r="B577" s="537" t="s">
        <v>4218</v>
      </c>
      <c r="C577" s="537" t="s">
        <v>4221</v>
      </c>
    </row>
    <row r="578" spans="1:3" s="11" customFormat="1" x14ac:dyDescent="0.2">
      <c r="A578" s="540" t="s">
        <v>4222</v>
      </c>
      <c r="B578" s="537" t="s">
        <v>4218</v>
      </c>
      <c r="C578" s="537" t="s">
        <v>4223</v>
      </c>
    </row>
    <row r="579" spans="1:3" s="11" customFormat="1" x14ac:dyDescent="0.2">
      <c r="A579" s="540" t="s">
        <v>4200</v>
      </c>
      <c r="B579" s="537" t="s">
        <v>4218</v>
      </c>
      <c r="C579" s="537" t="s">
        <v>4201</v>
      </c>
    </row>
    <row r="580" spans="1:3" s="11" customFormat="1" x14ac:dyDescent="0.2">
      <c r="A580" s="540" t="s">
        <v>4178</v>
      </c>
      <c r="B580" s="537" t="s">
        <v>4224</v>
      </c>
      <c r="C580" s="537" t="s">
        <v>4179</v>
      </c>
    </row>
    <row r="581" spans="1:3" s="11" customFormat="1" x14ac:dyDescent="0.2">
      <c r="A581" s="540" t="s">
        <v>4087</v>
      </c>
      <c r="B581" s="537" t="s">
        <v>4224</v>
      </c>
      <c r="C581" s="537" t="s">
        <v>4088</v>
      </c>
    </row>
    <row r="582" spans="1:3" s="11" customFormat="1" x14ac:dyDescent="0.2">
      <c r="A582" s="540" t="s">
        <v>4198</v>
      </c>
      <c r="B582" s="537" t="s">
        <v>4224</v>
      </c>
      <c r="C582" s="537" t="s">
        <v>4199</v>
      </c>
    </row>
    <row r="583" spans="1:3" s="11" customFormat="1" x14ac:dyDescent="0.2">
      <c r="A583" s="540" t="s">
        <v>411</v>
      </c>
      <c r="B583" s="537" t="s">
        <v>4224</v>
      </c>
      <c r="C583" s="537" t="s">
        <v>410</v>
      </c>
    </row>
    <row r="584" spans="1:3" s="11" customFormat="1" x14ac:dyDescent="0.2">
      <c r="A584" s="540" t="s">
        <v>4196</v>
      </c>
      <c r="B584" s="537" t="s">
        <v>4224</v>
      </c>
      <c r="C584" s="537" t="s">
        <v>4197</v>
      </c>
    </row>
    <row r="585" spans="1:3" s="11" customFormat="1" x14ac:dyDescent="0.2">
      <c r="A585" s="540" t="s">
        <v>4222</v>
      </c>
      <c r="B585" s="537" t="s">
        <v>4224</v>
      </c>
      <c r="C585" s="537" t="s">
        <v>4223</v>
      </c>
    </row>
    <row r="586" spans="1:3" s="11" customFormat="1" x14ac:dyDescent="0.2">
      <c r="A586" s="540" t="s">
        <v>4078</v>
      </c>
      <c r="B586" s="537" t="s">
        <v>4224</v>
      </c>
      <c r="C586" s="537" t="s">
        <v>4080</v>
      </c>
    </row>
    <row r="587" spans="1:3" s="11" customFormat="1" x14ac:dyDescent="0.2">
      <c r="A587" s="540" t="s">
        <v>4051</v>
      </c>
      <c r="B587" s="537" t="s">
        <v>4225</v>
      </c>
      <c r="C587" s="537" t="s">
        <v>4052</v>
      </c>
    </row>
    <row r="588" spans="1:3" s="11" customFormat="1" x14ac:dyDescent="0.2">
      <c r="A588" s="540" t="s">
        <v>4165</v>
      </c>
      <c r="B588" s="537" t="s">
        <v>4225</v>
      </c>
      <c r="C588" s="537" t="s">
        <v>4166</v>
      </c>
    </row>
    <row r="589" spans="1:3" s="11" customFormat="1" x14ac:dyDescent="0.2">
      <c r="A589" s="540" t="s">
        <v>4053</v>
      </c>
      <c r="B589" s="537" t="s">
        <v>4225</v>
      </c>
      <c r="C589" s="537" t="s">
        <v>4054</v>
      </c>
    </row>
    <row r="590" spans="1:3" s="11" customFormat="1" x14ac:dyDescent="0.2">
      <c r="A590" s="540" t="s">
        <v>4071</v>
      </c>
      <c r="B590" s="537" t="s">
        <v>4225</v>
      </c>
      <c r="C590" s="537" t="s">
        <v>4072</v>
      </c>
    </row>
    <row r="591" spans="1:3" s="11" customFormat="1" x14ac:dyDescent="0.2">
      <c r="A591" s="540" t="s">
        <v>4055</v>
      </c>
      <c r="B591" s="537" t="s">
        <v>4225</v>
      </c>
      <c r="C591" s="537" t="s">
        <v>4056</v>
      </c>
    </row>
    <row r="592" spans="1:3" s="11" customFormat="1" x14ac:dyDescent="0.2">
      <c r="A592" s="540" t="s">
        <v>4057</v>
      </c>
      <c r="B592" s="537" t="s">
        <v>4225</v>
      </c>
      <c r="C592" s="537" t="s">
        <v>4058</v>
      </c>
    </row>
    <row r="593" spans="1:3" s="11" customFormat="1" x14ac:dyDescent="0.2">
      <c r="A593" s="540" t="s">
        <v>4075</v>
      </c>
      <c r="B593" s="537" t="s">
        <v>4225</v>
      </c>
      <c r="C593" s="537" t="s">
        <v>4076</v>
      </c>
    </row>
    <row r="594" spans="1:3" s="11" customFormat="1" x14ac:dyDescent="0.2">
      <c r="A594" s="540" t="s">
        <v>4059</v>
      </c>
      <c r="B594" s="537" t="s">
        <v>4225</v>
      </c>
      <c r="C594" s="537" t="s">
        <v>4060</v>
      </c>
    </row>
    <row r="595" spans="1:3" s="11" customFormat="1" x14ac:dyDescent="0.2">
      <c r="A595" s="540" t="s">
        <v>4062</v>
      </c>
      <c r="B595" s="537" t="s">
        <v>4225</v>
      </c>
      <c r="C595" s="537" t="s">
        <v>4063</v>
      </c>
    </row>
    <row r="596" spans="1:3" s="11" customFormat="1" x14ac:dyDescent="0.2">
      <c r="A596" s="540" t="s">
        <v>4037</v>
      </c>
      <c r="B596" s="537" t="s">
        <v>4225</v>
      </c>
      <c r="C596" s="537" t="s">
        <v>4038</v>
      </c>
    </row>
    <row r="597" spans="1:3" s="11" customFormat="1" x14ac:dyDescent="0.2">
      <c r="A597" s="540" t="s">
        <v>4049</v>
      </c>
      <c r="B597" s="537" t="s">
        <v>4225</v>
      </c>
      <c r="C597" s="537" t="s">
        <v>4050</v>
      </c>
    </row>
    <row r="598" spans="1:3" s="11" customFormat="1" x14ac:dyDescent="0.2">
      <c r="A598" s="540" t="s">
        <v>4118</v>
      </c>
      <c r="B598" s="537" t="s">
        <v>4226</v>
      </c>
      <c r="C598" s="537" t="s">
        <v>4119</v>
      </c>
    </row>
    <row r="599" spans="1:3" s="11" customFormat="1" x14ac:dyDescent="0.2">
      <c r="A599" s="540" t="s">
        <v>4227</v>
      </c>
      <c r="B599" s="537" t="s">
        <v>4226</v>
      </c>
      <c r="C599" s="537" t="s">
        <v>4228</v>
      </c>
    </row>
    <row r="600" spans="1:3" s="11" customFormat="1" x14ac:dyDescent="0.2">
      <c r="A600" s="540" t="s">
        <v>4122</v>
      </c>
      <c r="B600" s="537" t="s">
        <v>4226</v>
      </c>
      <c r="C600" s="537" t="s">
        <v>4123</v>
      </c>
    </row>
    <row r="601" spans="1:3" s="11" customFormat="1" x14ac:dyDescent="0.2">
      <c r="A601" s="540" t="s">
        <v>4041</v>
      </c>
      <c r="B601" s="537" t="s">
        <v>4226</v>
      </c>
      <c r="C601" s="537" t="s">
        <v>4043</v>
      </c>
    </row>
    <row r="602" spans="1:3" s="11" customFormat="1" x14ac:dyDescent="0.2">
      <c r="A602" s="540" t="s">
        <v>4114</v>
      </c>
      <c r="B602" s="537" t="s">
        <v>4226</v>
      </c>
      <c r="C602" s="537" t="s">
        <v>4115</v>
      </c>
    </row>
    <row r="603" spans="1:3" s="11" customFormat="1" x14ac:dyDescent="0.2">
      <c r="A603" s="540" t="s">
        <v>4000</v>
      </c>
      <c r="B603" s="537" t="s">
        <v>4229</v>
      </c>
      <c r="C603" s="537" t="s">
        <v>4001</v>
      </c>
    </row>
    <row r="604" spans="1:3" s="11" customFormat="1" x14ac:dyDescent="0.2">
      <c r="A604" s="540" t="s">
        <v>4230</v>
      </c>
      <c r="B604" s="537" t="s">
        <v>4229</v>
      </c>
      <c r="C604" s="537" t="s">
        <v>4231</v>
      </c>
    </row>
    <row r="605" spans="1:3" s="11" customFormat="1" x14ac:dyDescent="0.2">
      <c r="A605" s="540" t="s">
        <v>4232</v>
      </c>
      <c r="B605" s="537" t="s">
        <v>4229</v>
      </c>
      <c r="C605" s="537" t="s">
        <v>4233</v>
      </c>
    </row>
    <row r="606" spans="1:3" s="11" customFormat="1" x14ac:dyDescent="0.2">
      <c r="A606" s="540" t="s">
        <v>3993</v>
      </c>
      <c r="B606" s="537" t="s">
        <v>4229</v>
      </c>
      <c r="C606" s="537" t="s">
        <v>3995</v>
      </c>
    </row>
    <row r="607" spans="1:3" s="11" customFormat="1" x14ac:dyDescent="0.2">
      <c r="A607" s="540" t="s">
        <v>3996</v>
      </c>
      <c r="B607" s="537" t="s">
        <v>4229</v>
      </c>
      <c r="C607" s="537" t="s">
        <v>3997</v>
      </c>
    </row>
    <row r="608" spans="1:3" s="11" customFormat="1" x14ac:dyDescent="0.2">
      <c r="A608" s="540" t="s">
        <v>4234</v>
      </c>
      <c r="B608" s="537" t="s">
        <v>4229</v>
      </c>
      <c r="C608" s="537" t="s">
        <v>4235</v>
      </c>
    </row>
    <row r="609" spans="1:3" s="11" customFormat="1" x14ac:dyDescent="0.2">
      <c r="A609" s="540" t="s">
        <v>4211</v>
      </c>
      <c r="B609" s="537" t="s">
        <v>4229</v>
      </c>
      <c r="C609" s="537" t="s">
        <v>4212</v>
      </c>
    </row>
    <row r="610" spans="1:3" s="11" customFormat="1" x14ac:dyDescent="0.2">
      <c r="A610" s="540" t="s">
        <v>4236</v>
      </c>
      <c r="B610" s="537" t="s">
        <v>4229</v>
      </c>
      <c r="C610" s="537" t="s">
        <v>4237</v>
      </c>
    </row>
    <row r="611" spans="1:3" s="11" customFormat="1" x14ac:dyDescent="0.2">
      <c r="A611" s="540" t="s">
        <v>4174</v>
      </c>
      <c r="B611" s="537" t="s">
        <v>4229</v>
      </c>
      <c r="C611" s="537" t="s">
        <v>4175</v>
      </c>
    </row>
    <row r="612" spans="1:3" s="11" customFormat="1" x14ac:dyDescent="0.2">
      <c r="A612" s="540" t="s">
        <v>4171</v>
      </c>
      <c r="B612" s="537" t="s">
        <v>4229</v>
      </c>
      <c r="C612" s="537" t="s">
        <v>4173</v>
      </c>
    </row>
    <row r="613" spans="1:3" s="11" customFormat="1" x14ac:dyDescent="0.2">
      <c r="A613" s="540" t="s">
        <v>4176</v>
      </c>
      <c r="B613" s="537" t="s">
        <v>4229</v>
      </c>
      <c r="C613" s="537" t="s">
        <v>4177</v>
      </c>
    </row>
    <row r="614" spans="1:3" s="11" customFormat="1" x14ac:dyDescent="0.2">
      <c r="A614" s="540" t="s">
        <v>4202</v>
      </c>
      <c r="B614" s="537" t="s">
        <v>4238</v>
      </c>
      <c r="C614" s="537" t="s">
        <v>4203</v>
      </c>
    </row>
    <row r="615" spans="1:3" s="11" customFormat="1" x14ac:dyDescent="0.2">
      <c r="A615" s="540" t="s">
        <v>411</v>
      </c>
      <c r="B615" s="537" t="s">
        <v>4238</v>
      </c>
      <c r="C615" s="537" t="s">
        <v>410</v>
      </c>
    </row>
    <row r="616" spans="1:3" s="11" customFormat="1" x14ac:dyDescent="0.2">
      <c r="A616" s="540" t="s">
        <v>4102</v>
      </c>
      <c r="B616" s="537" t="s">
        <v>4238</v>
      </c>
      <c r="C616" s="537" t="s">
        <v>4103</v>
      </c>
    </row>
    <row r="617" spans="1:3" s="11" customFormat="1" x14ac:dyDescent="0.2">
      <c r="A617" s="540" t="s">
        <v>4196</v>
      </c>
      <c r="B617" s="537" t="s">
        <v>4238</v>
      </c>
      <c r="C617" s="537" t="s">
        <v>4197</v>
      </c>
    </row>
    <row r="618" spans="1:3" s="11" customFormat="1" x14ac:dyDescent="0.2">
      <c r="A618" s="540" t="s">
        <v>4106</v>
      </c>
      <c r="B618" s="537" t="s">
        <v>4238</v>
      </c>
      <c r="C618" s="537" t="s">
        <v>4107</v>
      </c>
    </row>
    <row r="619" spans="1:3" s="11" customFormat="1" x14ac:dyDescent="0.2">
      <c r="A619" s="540" t="s">
        <v>4222</v>
      </c>
      <c r="B619" s="537" t="s">
        <v>4238</v>
      </c>
      <c r="C619" s="537" t="s">
        <v>4223</v>
      </c>
    </row>
    <row r="620" spans="1:3" s="11" customFormat="1" x14ac:dyDescent="0.2">
      <c r="A620" s="540" t="s">
        <v>4078</v>
      </c>
      <c r="B620" s="537" t="s">
        <v>4238</v>
      </c>
      <c r="C620" s="537" t="s">
        <v>4080</v>
      </c>
    </row>
    <row r="621" spans="1:3" s="11" customFormat="1" x14ac:dyDescent="0.2">
      <c r="A621" s="540" t="s">
        <v>4239</v>
      </c>
      <c r="B621" s="537" t="s">
        <v>4238</v>
      </c>
      <c r="C621" s="537" t="s">
        <v>4240</v>
      </c>
    </row>
    <row r="622" spans="1:3" s="11" customFormat="1" x14ac:dyDescent="0.2">
      <c r="A622" s="540" t="s">
        <v>4165</v>
      </c>
      <c r="B622" s="537" t="s">
        <v>4241</v>
      </c>
      <c r="C622" s="537" t="s">
        <v>4166</v>
      </c>
    </row>
    <row r="623" spans="1:3" s="11" customFormat="1" x14ac:dyDescent="0.2">
      <c r="A623" s="540" t="s">
        <v>4167</v>
      </c>
      <c r="B623" s="537" t="s">
        <v>4241</v>
      </c>
      <c r="C623" s="537" t="s">
        <v>4168</v>
      </c>
    </row>
    <row r="624" spans="1:3" s="11" customFormat="1" x14ac:dyDescent="0.2">
      <c r="A624" s="540" t="s">
        <v>4053</v>
      </c>
      <c r="B624" s="537" t="s">
        <v>4241</v>
      </c>
      <c r="C624" s="537" t="s">
        <v>4054</v>
      </c>
    </row>
    <row r="625" spans="1:3" s="11" customFormat="1" x14ac:dyDescent="0.2">
      <c r="A625" s="540" t="s">
        <v>4071</v>
      </c>
      <c r="B625" s="537" t="s">
        <v>4241</v>
      </c>
      <c r="C625" s="537" t="s">
        <v>4072</v>
      </c>
    </row>
    <row r="626" spans="1:3" s="11" customFormat="1" x14ac:dyDescent="0.2">
      <c r="A626" s="540" t="s">
        <v>4073</v>
      </c>
      <c r="B626" s="537" t="s">
        <v>4241</v>
      </c>
      <c r="C626" s="537" t="s">
        <v>4074</v>
      </c>
    </row>
    <row r="627" spans="1:3" s="11" customFormat="1" x14ac:dyDescent="0.2">
      <c r="A627" s="540" t="s">
        <v>4055</v>
      </c>
      <c r="B627" s="537" t="s">
        <v>4241</v>
      </c>
      <c r="C627" s="537" t="s">
        <v>4056</v>
      </c>
    </row>
    <row r="628" spans="1:3" s="11" customFormat="1" x14ac:dyDescent="0.2">
      <c r="A628" s="540" t="s">
        <v>4057</v>
      </c>
      <c r="B628" s="537" t="s">
        <v>4241</v>
      </c>
      <c r="C628" s="537" t="s">
        <v>4058</v>
      </c>
    </row>
    <row r="629" spans="1:3" s="11" customFormat="1" x14ac:dyDescent="0.2">
      <c r="A629" s="540" t="s">
        <v>4169</v>
      </c>
      <c r="B629" s="537" t="s">
        <v>4241</v>
      </c>
      <c r="C629" s="537" t="s">
        <v>4170</v>
      </c>
    </row>
    <row r="630" spans="1:3" s="11" customFormat="1" x14ac:dyDescent="0.2">
      <c r="A630" s="540" t="s">
        <v>4059</v>
      </c>
      <c r="B630" s="537" t="s">
        <v>4241</v>
      </c>
      <c r="C630" s="537" t="s">
        <v>4060</v>
      </c>
    </row>
    <row r="631" spans="1:3" s="11" customFormat="1" x14ac:dyDescent="0.2">
      <c r="A631" s="540" t="s">
        <v>4064</v>
      </c>
      <c r="B631" s="537" t="s">
        <v>4241</v>
      </c>
      <c r="C631" s="537" t="s">
        <v>4065</v>
      </c>
    </row>
    <row r="632" spans="1:3" s="11" customFormat="1" x14ac:dyDescent="0.2">
      <c r="A632" s="540" t="s">
        <v>4049</v>
      </c>
      <c r="B632" s="537" t="s">
        <v>4241</v>
      </c>
      <c r="C632" s="537" t="s">
        <v>4050</v>
      </c>
    </row>
    <row r="633" spans="1:3" s="11" customFormat="1" x14ac:dyDescent="0.2">
      <c r="A633" s="540" t="s">
        <v>4066</v>
      </c>
      <c r="B633" s="537" t="s">
        <v>4241</v>
      </c>
      <c r="C633" s="537" t="s">
        <v>4067</v>
      </c>
    </row>
    <row r="634" spans="1:3" s="11" customFormat="1" x14ac:dyDescent="0.2">
      <c r="A634" s="540" t="s">
        <v>4138</v>
      </c>
      <c r="B634" s="537" t="s">
        <v>4242</v>
      </c>
      <c r="C634" s="537" t="s">
        <v>4139</v>
      </c>
    </row>
    <row r="635" spans="1:3" s="11" customFormat="1" x14ac:dyDescent="0.2">
      <c r="A635" s="540" t="s">
        <v>4243</v>
      </c>
      <c r="B635" s="537" t="s">
        <v>4242</v>
      </c>
      <c r="C635" s="537" t="s">
        <v>4244</v>
      </c>
    </row>
    <row r="636" spans="1:3" s="11" customFormat="1" x14ac:dyDescent="0.2">
      <c r="A636" s="540" t="s">
        <v>4245</v>
      </c>
      <c r="B636" s="537" t="s">
        <v>4242</v>
      </c>
      <c r="C636" s="537" t="s">
        <v>4246</v>
      </c>
    </row>
    <row r="637" spans="1:3" s="11" customFormat="1" x14ac:dyDescent="0.2">
      <c r="A637" s="540" t="s">
        <v>4220</v>
      </c>
      <c r="B637" s="537" t="s">
        <v>4242</v>
      </c>
      <c r="C637" s="537" t="s">
        <v>4221</v>
      </c>
    </row>
    <row r="638" spans="1:3" s="11" customFormat="1" x14ac:dyDescent="0.2">
      <c r="A638" s="540" t="s">
        <v>4247</v>
      </c>
      <c r="B638" s="537" t="s">
        <v>4242</v>
      </c>
      <c r="C638" s="537" t="s">
        <v>4248</v>
      </c>
    </row>
    <row r="639" spans="1:3" s="11" customFormat="1" x14ac:dyDescent="0.2">
      <c r="A639" s="540" t="s">
        <v>4249</v>
      </c>
      <c r="B639" s="537" t="s">
        <v>4242</v>
      </c>
      <c r="C639" s="537" t="s">
        <v>4250</v>
      </c>
    </row>
    <row r="640" spans="1:3" s="11" customFormat="1" x14ac:dyDescent="0.2">
      <c r="A640" s="540" t="s">
        <v>4251</v>
      </c>
      <c r="B640" s="537" t="s">
        <v>4242</v>
      </c>
      <c r="C640" s="537" t="s">
        <v>4252</v>
      </c>
    </row>
    <row r="641" spans="1:3" s="11" customFormat="1" x14ac:dyDescent="0.2">
      <c r="A641" s="540" t="s">
        <v>4253</v>
      </c>
      <c r="B641" s="537" t="s">
        <v>4242</v>
      </c>
      <c r="C641" s="537" t="s">
        <v>4254</v>
      </c>
    </row>
    <row r="642" spans="1:3" s="11" customFormat="1" x14ac:dyDescent="0.2">
      <c r="A642" s="540" t="s">
        <v>4019</v>
      </c>
      <c r="B642" s="537" t="s">
        <v>4242</v>
      </c>
      <c r="C642" s="537" t="s">
        <v>4020</v>
      </c>
    </row>
    <row r="643" spans="1:3" s="11" customFormat="1" x14ac:dyDescent="0.2">
      <c r="A643" s="540" t="s">
        <v>4255</v>
      </c>
      <c r="B643" s="537" t="s">
        <v>4242</v>
      </c>
      <c r="C643" s="537" t="s">
        <v>4256</v>
      </c>
    </row>
    <row r="644" spans="1:3" s="11" customFormat="1" x14ac:dyDescent="0.2">
      <c r="A644" s="540" t="s">
        <v>4255</v>
      </c>
      <c r="B644" s="537" t="s">
        <v>4257</v>
      </c>
      <c r="C644" s="537" t="s">
        <v>4256</v>
      </c>
    </row>
    <row r="645" spans="1:3" s="11" customFormat="1" x14ac:dyDescent="0.2">
      <c r="A645" s="540" t="s">
        <v>4258</v>
      </c>
      <c r="B645" s="537" t="s">
        <v>4257</v>
      </c>
      <c r="C645" s="537" t="s">
        <v>4259</v>
      </c>
    </row>
    <row r="646" spans="1:3" s="11" customFormat="1" x14ac:dyDescent="0.2">
      <c r="A646" s="540" t="s">
        <v>4245</v>
      </c>
      <c r="B646" s="537" t="s">
        <v>4257</v>
      </c>
      <c r="C646" s="537" t="s">
        <v>4246</v>
      </c>
    </row>
    <row r="647" spans="1:3" s="11" customFormat="1" x14ac:dyDescent="0.2">
      <c r="A647" s="540" t="s">
        <v>4260</v>
      </c>
      <c r="B647" s="537" t="s">
        <v>4257</v>
      </c>
      <c r="C647" s="537" t="s">
        <v>4261</v>
      </c>
    </row>
    <row r="648" spans="1:3" s="11" customFormat="1" x14ac:dyDescent="0.2">
      <c r="A648" s="540" t="s">
        <v>4262</v>
      </c>
      <c r="B648" s="537" t="s">
        <v>4257</v>
      </c>
      <c r="C648" s="537" t="s">
        <v>4263</v>
      </c>
    </row>
    <row r="649" spans="1:3" s="11" customFormat="1" x14ac:dyDescent="0.2">
      <c r="A649" s="540" t="s">
        <v>4264</v>
      </c>
      <c r="B649" s="537" t="s">
        <v>4257</v>
      </c>
      <c r="C649" s="537" t="s">
        <v>4265</v>
      </c>
    </row>
    <row r="650" spans="1:3" s="11" customFormat="1" x14ac:dyDescent="0.2">
      <c r="A650" s="540" t="s">
        <v>4085</v>
      </c>
      <c r="B650" s="537" t="s">
        <v>4266</v>
      </c>
      <c r="C650" s="537" t="s">
        <v>4086</v>
      </c>
    </row>
    <row r="651" spans="1:3" s="11" customFormat="1" x14ac:dyDescent="0.2">
      <c r="A651" s="540" t="s">
        <v>4083</v>
      </c>
      <c r="B651" s="537" t="s">
        <v>4266</v>
      </c>
      <c r="C651" s="537" t="s">
        <v>4084</v>
      </c>
    </row>
    <row r="652" spans="1:3" s="11" customFormat="1" x14ac:dyDescent="0.2">
      <c r="A652" s="540" t="s">
        <v>4091</v>
      </c>
      <c r="B652" s="537" t="s">
        <v>4266</v>
      </c>
      <c r="C652" s="537" t="s">
        <v>4092</v>
      </c>
    </row>
    <row r="653" spans="1:3" s="11" customFormat="1" x14ac:dyDescent="0.2">
      <c r="A653" s="540" t="s">
        <v>4267</v>
      </c>
      <c r="B653" s="537" t="s">
        <v>4268</v>
      </c>
      <c r="C653" s="537" t="s">
        <v>4269</v>
      </c>
    </row>
    <row r="654" spans="1:3" s="11" customFormat="1" x14ac:dyDescent="0.2">
      <c r="A654" s="540" t="s">
        <v>4270</v>
      </c>
      <c r="B654" s="537" t="s">
        <v>4268</v>
      </c>
      <c r="C654" s="537" t="s">
        <v>4271</v>
      </c>
    </row>
    <row r="655" spans="1:3" s="11" customFormat="1" x14ac:dyDescent="0.2">
      <c r="A655" s="540" t="s">
        <v>4272</v>
      </c>
      <c r="B655" s="537" t="s">
        <v>4268</v>
      </c>
      <c r="C655" s="537" t="s">
        <v>4273</v>
      </c>
    </row>
    <row r="656" spans="1:3" s="11" customFormat="1" x14ac:dyDescent="0.2">
      <c r="A656" s="540" t="s">
        <v>4274</v>
      </c>
      <c r="B656" s="537" t="s">
        <v>4268</v>
      </c>
      <c r="C656" s="537" t="s">
        <v>4275</v>
      </c>
    </row>
    <row r="657" spans="1:3" s="11" customFormat="1" x14ac:dyDescent="0.2">
      <c r="A657" s="540" t="s">
        <v>4276</v>
      </c>
      <c r="B657" s="537" t="s">
        <v>4268</v>
      </c>
      <c r="C657" s="537" t="s">
        <v>4277</v>
      </c>
    </row>
    <row r="658" spans="1:3" s="11" customFormat="1" x14ac:dyDescent="0.2">
      <c r="A658" s="540" t="s">
        <v>4278</v>
      </c>
      <c r="B658" s="537" t="s">
        <v>4268</v>
      </c>
      <c r="C658" s="537" t="s">
        <v>4279</v>
      </c>
    </row>
    <row r="659" spans="1:3" s="11" customFormat="1" x14ac:dyDescent="0.2">
      <c r="A659" s="540" t="s">
        <v>4035</v>
      </c>
      <c r="B659" s="537" t="s">
        <v>4280</v>
      </c>
      <c r="C659" s="537" t="s">
        <v>4036</v>
      </c>
    </row>
    <row r="660" spans="1:3" s="11" customFormat="1" x14ac:dyDescent="0.2">
      <c r="A660" s="540" t="s">
        <v>4270</v>
      </c>
      <c r="B660" s="537" t="s">
        <v>4280</v>
      </c>
      <c r="C660" s="537" t="s">
        <v>4271</v>
      </c>
    </row>
    <row r="661" spans="1:3" s="11" customFormat="1" x14ac:dyDescent="0.2">
      <c r="A661" s="540" t="s">
        <v>4033</v>
      </c>
      <c r="B661" s="537" t="s">
        <v>4280</v>
      </c>
      <c r="C661" s="537" t="s">
        <v>4034</v>
      </c>
    </row>
    <row r="662" spans="1:3" s="11" customFormat="1" x14ac:dyDescent="0.2">
      <c r="A662" s="540" t="s">
        <v>4281</v>
      </c>
      <c r="B662" s="537" t="s">
        <v>4280</v>
      </c>
      <c r="C662" s="537" t="s">
        <v>4282</v>
      </c>
    </row>
    <row r="663" spans="1:3" s="11" customFormat="1" x14ac:dyDescent="0.2">
      <c r="A663" s="540" t="s">
        <v>4274</v>
      </c>
      <c r="B663" s="537" t="s">
        <v>4280</v>
      </c>
      <c r="C663" s="537" t="s">
        <v>4275</v>
      </c>
    </row>
    <row r="664" spans="1:3" s="11" customFormat="1" x14ac:dyDescent="0.2">
      <c r="A664" s="540" t="s">
        <v>4276</v>
      </c>
      <c r="B664" s="537" t="s">
        <v>4280</v>
      </c>
      <c r="C664" s="537" t="s">
        <v>4277</v>
      </c>
    </row>
    <row r="665" spans="1:3" s="11" customFormat="1" x14ac:dyDescent="0.2">
      <c r="A665" s="540" t="s">
        <v>4037</v>
      </c>
      <c r="B665" s="537" t="s">
        <v>4280</v>
      </c>
      <c r="C665" s="537" t="s">
        <v>4038</v>
      </c>
    </row>
    <row r="666" spans="1:3" s="11" customFormat="1" x14ac:dyDescent="0.2">
      <c r="A666" s="540" t="s">
        <v>4110</v>
      </c>
      <c r="B666" s="537" t="s">
        <v>4280</v>
      </c>
      <c r="C666" s="537" t="s">
        <v>4111</v>
      </c>
    </row>
    <row r="667" spans="1:3" s="11" customFormat="1" x14ac:dyDescent="0.2">
      <c r="A667" s="540" t="s">
        <v>4046</v>
      </c>
      <c r="B667" s="537" t="s">
        <v>4280</v>
      </c>
      <c r="C667" s="537" t="s">
        <v>4048</v>
      </c>
    </row>
    <row r="668" spans="1:3" s="11" customFormat="1" x14ac:dyDescent="0.2">
      <c r="A668" s="540" t="s">
        <v>4278</v>
      </c>
      <c r="B668" s="537" t="s">
        <v>4280</v>
      </c>
      <c r="C668" s="537" t="s">
        <v>4279</v>
      </c>
    </row>
    <row r="669" spans="1:3" s="11" customFormat="1" x14ac:dyDescent="0.2">
      <c r="A669" s="540" t="s">
        <v>4267</v>
      </c>
      <c r="B669" s="537" t="s">
        <v>4280</v>
      </c>
      <c r="C669" s="537" t="s">
        <v>4269</v>
      </c>
    </row>
    <row r="670" spans="1:3" s="11" customFormat="1" x14ac:dyDescent="0.2">
      <c r="A670" s="540" t="s">
        <v>4272</v>
      </c>
      <c r="B670" s="537" t="s">
        <v>4280</v>
      </c>
      <c r="C670" s="537" t="s">
        <v>4273</v>
      </c>
    </row>
    <row r="671" spans="1:3" s="11" customFormat="1" x14ac:dyDescent="0.2">
      <c r="A671" s="540" t="s">
        <v>4039</v>
      </c>
      <c r="B671" s="537" t="s">
        <v>4280</v>
      </c>
      <c r="C671" s="537" t="s">
        <v>4040</v>
      </c>
    </row>
    <row r="672" spans="1:3" s="11" customFormat="1" x14ac:dyDescent="0.2">
      <c r="A672" s="540" t="s">
        <v>4112</v>
      </c>
      <c r="B672" s="537" t="s">
        <v>4280</v>
      </c>
      <c r="C672" s="537" t="s">
        <v>4113</v>
      </c>
    </row>
    <row r="673" spans="1:3" s="11" customFormat="1" x14ac:dyDescent="0.2">
      <c r="A673" s="540" t="s">
        <v>4283</v>
      </c>
      <c r="B673" s="537" t="s">
        <v>4280</v>
      </c>
      <c r="C673" s="537" t="s">
        <v>4284</v>
      </c>
    </row>
    <row r="674" spans="1:3" s="11" customFormat="1" x14ac:dyDescent="0.2">
      <c r="A674" s="540" t="s">
        <v>4285</v>
      </c>
      <c r="B674" s="537" t="s">
        <v>4280</v>
      </c>
      <c r="C674" s="537" t="s">
        <v>4286</v>
      </c>
    </row>
    <row r="675" spans="1:3" s="11" customFormat="1" x14ac:dyDescent="0.2">
      <c r="A675" s="540" t="s">
        <v>4093</v>
      </c>
      <c r="B675" s="537" t="s">
        <v>4287</v>
      </c>
      <c r="C675" s="537" t="s">
        <v>4094</v>
      </c>
    </row>
    <row r="676" spans="1:3" s="11" customFormat="1" x14ac:dyDescent="0.2">
      <c r="A676" s="540" t="s">
        <v>3993</v>
      </c>
      <c r="B676" s="537" t="s">
        <v>4287</v>
      </c>
      <c r="C676" s="537" t="s">
        <v>3995</v>
      </c>
    </row>
    <row r="677" spans="1:3" s="11" customFormat="1" x14ac:dyDescent="0.2">
      <c r="A677" s="540" t="s">
        <v>4196</v>
      </c>
      <c r="B677" s="537" t="s">
        <v>4287</v>
      </c>
      <c r="C677" s="537" t="s">
        <v>4197</v>
      </c>
    </row>
    <row r="678" spans="1:3" s="11" customFormat="1" x14ac:dyDescent="0.2">
      <c r="A678" s="540" t="s">
        <v>4106</v>
      </c>
      <c r="B678" s="537" t="s">
        <v>4287</v>
      </c>
      <c r="C678" s="537" t="s">
        <v>4107</v>
      </c>
    </row>
    <row r="679" spans="1:3" s="11" customFormat="1" x14ac:dyDescent="0.2">
      <c r="A679" s="540" t="s">
        <v>4000</v>
      </c>
      <c r="B679" s="537" t="s">
        <v>4287</v>
      </c>
      <c r="C679" s="537" t="s">
        <v>4001</v>
      </c>
    </row>
    <row r="680" spans="1:3" s="11" customFormat="1" x14ac:dyDescent="0.2">
      <c r="A680" s="540" t="s">
        <v>4078</v>
      </c>
      <c r="B680" s="537" t="s">
        <v>4287</v>
      </c>
      <c r="C680" s="537" t="s">
        <v>4080</v>
      </c>
    </row>
    <row r="681" spans="1:3" s="11" customFormat="1" x14ac:dyDescent="0.2">
      <c r="A681" s="540" t="s">
        <v>4087</v>
      </c>
      <c r="B681" s="537" t="s">
        <v>4287</v>
      </c>
      <c r="C681" s="537" t="s">
        <v>4088</v>
      </c>
    </row>
    <row r="682" spans="1:3" s="11" customFormat="1" x14ac:dyDescent="0.2">
      <c r="A682" s="540" t="s">
        <v>4089</v>
      </c>
      <c r="B682" s="537" t="s">
        <v>4287</v>
      </c>
      <c r="C682" s="537" t="s">
        <v>4090</v>
      </c>
    </row>
    <row r="683" spans="1:3" s="11" customFormat="1" x14ac:dyDescent="0.2">
      <c r="A683" s="540" t="s">
        <v>4202</v>
      </c>
      <c r="B683" s="537" t="s">
        <v>4287</v>
      </c>
      <c r="C683" s="537" t="s">
        <v>4203</v>
      </c>
    </row>
    <row r="684" spans="1:3" s="11" customFormat="1" x14ac:dyDescent="0.2">
      <c r="A684" s="540" t="s">
        <v>4178</v>
      </c>
      <c r="B684" s="537" t="s">
        <v>4287</v>
      </c>
      <c r="C684" s="537" t="s">
        <v>4179</v>
      </c>
    </row>
    <row r="685" spans="1:3" s="11" customFormat="1" x14ac:dyDescent="0.2">
      <c r="A685" s="540" t="s">
        <v>4017</v>
      </c>
      <c r="B685" s="537" t="s">
        <v>4132</v>
      </c>
      <c r="C685" s="537" t="s">
        <v>4018</v>
      </c>
    </row>
    <row r="686" spans="1:3" s="11" customFormat="1" x14ac:dyDescent="0.2">
      <c r="A686" s="540" t="s">
        <v>4021</v>
      </c>
      <c r="B686" s="537" t="s">
        <v>4132</v>
      </c>
      <c r="C686" s="537" t="s">
        <v>4022</v>
      </c>
    </row>
    <row r="688" spans="1:3" x14ac:dyDescent="0.2">
      <c r="A688" s="8" t="s">
        <v>182</v>
      </c>
    </row>
    <row r="689" spans="1:3" x14ac:dyDescent="0.2">
      <c r="A689" s="537" t="s">
        <v>196</v>
      </c>
      <c r="B689" s="537" t="s">
        <v>169</v>
      </c>
      <c r="C689" s="537" t="s">
        <v>186</v>
      </c>
    </row>
    <row r="690" spans="1:3" hidden="1" x14ac:dyDescent="0.2">
      <c r="A690" s="540" t="s">
        <v>35</v>
      </c>
      <c r="B690" s="537" t="s">
        <v>168</v>
      </c>
      <c r="C690" s="537" t="s">
        <v>29</v>
      </c>
    </row>
    <row r="691" spans="1:3" s="11" customFormat="1" x14ac:dyDescent="0.2">
      <c r="A691" s="540" t="s">
        <v>411</v>
      </c>
      <c r="B691" s="537" t="s">
        <v>4288</v>
      </c>
      <c r="C691" s="537" t="s">
        <v>410</v>
      </c>
    </row>
    <row r="693" spans="1:3" x14ac:dyDescent="0.2">
      <c r="A693" s="8" t="s">
        <v>312</v>
      </c>
    </row>
    <row r="694" spans="1:3" x14ac:dyDescent="0.2">
      <c r="A694" s="1" t="s">
        <v>313</v>
      </c>
      <c r="B694" s="399"/>
    </row>
    <row r="696" spans="1:3" x14ac:dyDescent="0.2">
      <c r="A696" s="8" t="s">
        <v>348</v>
      </c>
    </row>
    <row r="697" spans="1:3" x14ac:dyDescent="0.2">
      <c r="A697" s="1" t="s">
        <v>349</v>
      </c>
      <c r="B697"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697" xr:uid="{00000000-0002-0000-0100-000000000000}">
      <formula1>"TRUE,FALSE"</formula1>
    </dataValidation>
    <dataValidation type="custom" allowBlank="1" showInputMessage="1" showErrorMessage="1" errorTitle="X-Author for Excel" error="Id and Lookup fields are not editable." promptTitle="X-Author for Excel" sqref="G4:G28 C348 C343:C344 G32:G56 G131:H165 G60:G127 E169:E333 C356:C686 C690:C691" xr:uid="{00000000-0002-0000-0100-000001000000}">
      <formula1>""</formula1>
    </dataValidation>
    <dataValidation type="list" allowBlank="1" showInputMessage="1" showErrorMessage="1" errorTitle="X-Author for Excel" error="Please select a value from the drop-down." promptTitle="X-Author for Excel" sqref="B694" xr:uid="{00000000-0002-0000-0100-000002000000}">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W125"/>
  <sheetViews>
    <sheetView showGridLines="0" topLeftCell="A10" zoomScale="80" zoomScaleNormal="80" zoomScaleSheetLayoutView="75" workbookViewId="0">
      <selection activeCell="A13" sqref="A13:XFD13"/>
    </sheetView>
  </sheetViews>
  <sheetFormatPr defaultColWidth="11" defaultRowHeight="12" x14ac:dyDescent="0.2"/>
  <cols>
    <col min="1" max="1" width="11.875" style="15" customWidth="1"/>
    <col min="2" max="3" width="30.625" style="15" customWidth="1"/>
    <col min="4" max="4" width="12.125" style="15" customWidth="1"/>
    <col min="5" max="5" width="11.875" style="15" customWidth="1"/>
    <col min="6" max="6" width="19.625" style="15" customWidth="1"/>
    <col min="7" max="7" width="18.375" style="15" customWidth="1"/>
    <col min="8" max="8" width="21.875" style="15" customWidth="1"/>
    <col min="9" max="9" width="22.625" style="15" hidden="1" customWidth="1"/>
    <col min="10" max="10" width="23.875" style="15" hidden="1" customWidth="1"/>
    <col min="11" max="11" width="25.25" style="15" hidden="1" customWidth="1"/>
    <col min="12" max="12" width="22" style="15" hidden="1" customWidth="1"/>
    <col min="13" max="13" width="23.25" style="15" hidden="1" customWidth="1"/>
    <col min="14" max="14" width="15.625" style="15" hidden="1" customWidth="1"/>
    <col min="15" max="15" width="7.5" style="15" hidden="1" customWidth="1"/>
    <col min="16" max="16" width="0.375" style="15" customWidth="1"/>
    <col min="17" max="17" width="26.125" style="15" customWidth="1"/>
    <col min="18" max="18" width="33.125" style="15" customWidth="1"/>
    <col min="19" max="29" width="10.125" style="15" hidden="1" customWidth="1"/>
    <col min="30" max="30" width="29.625" style="15" customWidth="1"/>
    <col min="31" max="31" width="27.375" style="15" customWidth="1"/>
    <col min="32" max="33" width="30.875" style="15" customWidth="1"/>
    <col min="34" max="34" width="23.625" style="15" hidden="1" customWidth="1"/>
    <col min="35" max="35" width="0.375" style="15" customWidth="1"/>
    <col min="36" max="36" width="44.875" style="15" customWidth="1"/>
    <col min="37" max="37" width="26.625" style="15" customWidth="1"/>
    <col min="38" max="38" width="0.875" style="15" customWidth="1"/>
    <col min="39" max="39" width="13.625" style="15" customWidth="1"/>
    <col min="40" max="40" width="12" style="16" customWidth="1"/>
    <col min="41" max="41" width="18.25" style="16" customWidth="1"/>
    <col min="42" max="43" width="15.875" style="16" customWidth="1"/>
    <col min="44" max="45" width="11" style="16" customWidth="1"/>
    <col min="46" max="49" width="11" style="16"/>
    <col min="50" max="16384" width="11" style="15"/>
  </cols>
  <sheetData>
    <row r="1" spans="1:37" ht="21" customHeight="1" x14ac:dyDescent="0.2">
      <c r="A1" s="598" t="s">
        <v>260</v>
      </c>
      <c r="B1" s="599"/>
      <c r="C1" s="599"/>
      <c r="D1" s="599"/>
      <c r="E1" s="599"/>
      <c r="F1" s="599"/>
      <c r="G1" s="599"/>
      <c r="H1" s="599"/>
      <c r="I1" s="599"/>
      <c r="J1" s="599"/>
      <c r="K1" s="599"/>
      <c r="L1" s="599"/>
      <c r="M1" s="599"/>
      <c r="N1" s="599"/>
      <c r="O1" s="599"/>
      <c r="P1" s="599"/>
      <c r="Q1" s="600"/>
      <c r="R1" s="20"/>
      <c r="S1" s="19"/>
      <c r="T1" s="19"/>
      <c r="U1" s="19"/>
      <c r="V1" s="19"/>
      <c r="W1" s="19"/>
      <c r="X1" s="19"/>
      <c r="Y1" s="19"/>
      <c r="Z1" s="19"/>
      <c r="AA1" s="19"/>
      <c r="AB1" s="19"/>
      <c r="AC1" s="19"/>
      <c r="AD1" s="19"/>
      <c r="AE1" s="19"/>
      <c r="AF1" s="19"/>
      <c r="AG1" s="19"/>
      <c r="AH1" s="19"/>
    </row>
    <row r="2" spans="1:37" ht="41.25" customHeight="1" thickBot="1" x14ac:dyDescent="0.25">
      <c r="A2" s="601"/>
      <c r="B2" s="602"/>
      <c r="C2" s="602"/>
      <c r="D2" s="602"/>
      <c r="E2" s="602"/>
      <c r="F2" s="602"/>
      <c r="G2" s="602"/>
      <c r="H2" s="602"/>
      <c r="I2" s="602"/>
      <c r="J2" s="602"/>
      <c r="K2" s="602"/>
      <c r="L2" s="602"/>
      <c r="M2" s="602"/>
      <c r="N2" s="602"/>
      <c r="O2" s="602"/>
      <c r="P2" s="602"/>
      <c r="Q2" s="603"/>
      <c r="R2" s="19"/>
      <c r="S2" s="19"/>
      <c r="T2" s="19"/>
      <c r="U2" s="19"/>
      <c r="V2" s="19"/>
      <c r="W2" s="19"/>
      <c r="X2" s="19"/>
      <c r="Y2" s="19"/>
      <c r="Z2" s="19"/>
      <c r="AA2" s="19"/>
      <c r="AB2" s="19"/>
      <c r="AC2" s="19"/>
      <c r="AD2" s="19"/>
      <c r="AE2" s="19"/>
      <c r="AF2" s="19"/>
      <c r="AG2" s="19"/>
      <c r="AH2" s="19"/>
    </row>
    <row r="3" spans="1:37" ht="12.75" thickBot="1" x14ac:dyDescent="0.25"/>
    <row r="4" spans="1:37" ht="51" customHeight="1" thickBot="1" x14ac:dyDescent="0.25">
      <c r="A4" s="42" t="s">
        <v>11</v>
      </c>
      <c r="B4" s="355" t="s">
        <v>261</v>
      </c>
      <c r="C4" s="356" t="s">
        <v>262</v>
      </c>
      <c r="Q4" s="16"/>
    </row>
    <row r="5" spans="1:37" x14ac:dyDescent="0.2">
      <c r="Q5" s="16"/>
    </row>
    <row r="6" spans="1:37" ht="12.75" thickBot="1" x14ac:dyDescent="0.25">
      <c r="Q6" s="16"/>
    </row>
    <row r="7" spans="1:37" ht="28.5" customHeight="1" thickBot="1" x14ac:dyDescent="0.25">
      <c r="A7" s="583" t="s">
        <v>261</v>
      </c>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604"/>
      <c r="AE7" s="604"/>
      <c r="AF7" s="604"/>
      <c r="AG7" s="604"/>
      <c r="AH7" s="371"/>
      <c r="AI7" s="21"/>
    </row>
    <row r="8" spans="1:37" ht="50.25" customHeight="1" x14ac:dyDescent="0.2">
      <c r="A8" s="401" t="s">
        <v>263</v>
      </c>
      <c r="B8" s="402" t="s">
        <v>264</v>
      </c>
      <c r="C8" s="402" t="s">
        <v>265</v>
      </c>
      <c r="D8" s="402" t="s">
        <v>266</v>
      </c>
      <c r="E8" s="402" t="s">
        <v>267</v>
      </c>
      <c r="F8" s="402" t="s">
        <v>268</v>
      </c>
      <c r="G8" s="402" t="s">
        <v>269</v>
      </c>
      <c r="H8" s="402" t="s">
        <v>270</v>
      </c>
      <c r="I8" s="403" t="s">
        <v>190</v>
      </c>
      <c r="J8" s="368"/>
      <c r="K8" s="368"/>
      <c r="L8" s="368"/>
      <c r="M8" s="368"/>
      <c r="N8" s="368"/>
      <c r="O8" s="402"/>
      <c r="P8" s="402"/>
      <c r="Q8" s="404" t="s">
        <v>296</v>
      </c>
      <c r="R8" s="402" t="s">
        <v>271</v>
      </c>
      <c r="S8" s="405" t="s">
        <v>102</v>
      </c>
      <c r="T8" s="405" t="s">
        <v>28</v>
      </c>
      <c r="U8" s="405" t="s">
        <v>188</v>
      </c>
      <c r="V8" s="406" t="s">
        <v>103</v>
      </c>
      <c r="W8" s="406" t="s">
        <v>30</v>
      </c>
      <c r="X8" s="406" t="s">
        <v>112</v>
      </c>
      <c r="Y8" s="407" t="s">
        <v>123</v>
      </c>
      <c r="Z8" s="407" t="s">
        <v>135</v>
      </c>
      <c r="AA8" s="407" t="s">
        <v>16</v>
      </c>
      <c r="AB8" s="407" t="s">
        <v>189</v>
      </c>
      <c r="AC8" s="407"/>
      <c r="AD8" s="402" t="s">
        <v>219</v>
      </c>
      <c r="AE8" s="402" t="s">
        <v>220</v>
      </c>
      <c r="AF8" s="402" t="s">
        <v>221</v>
      </c>
      <c r="AG8" s="402" t="s">
        <v>329</v>
      </c>
      <c r="AH8" s="408" t="s">
        <v>318</v>
      </c>
      <c r="AI8" s="130"/>
      <c r="AJ8" s="137"/>
      <c r="AK8" s="138"/>
    </row>
    <row r="9" spans="1:37" ht="47.1" hidden="1" customHeight="1" x14ac:dyDescent="0.2">
      <c r="A9" s="409" t="s">
        <v>49</v>
      </c>
      <c r="B9" s="410" t="str">
        <f>IFERROR(VLOOKUP(Z9,'Reference records(soft deleted)'!$B$6:$D$39,3,FALSE),"")</f>
        <v/>
      </c>
      <c r="C9" s="411" t="s">
        <v>216</v>
      </c>
      <c r="D9" s="412" t="s">
        <v>18</v>
      </c>
      <c r="E9" s="412" t="s">
        <v>19</v>
      </c>
      <c r="F9" s="412" t="s">
        <v>217</v>
      </c>
      <c r="G9" s="413" t="str">
        <f t="array" ref="G9">IFERROR(IF(INDEX('Reference Records'!$D$4:$D$29,MATCH(LEFT(B9,255),LEFT('Reference Records'!$C$4:$C$29,255),0))=0,"",INDEX('Reference Records'!$D$4:$D$29,MATCH(LEFT(B9,255),LEFT('Reference Records'!$C$4:$C$29,255),0))),"")</f>
        <v/>
      </c>
      <c r="H9" s="414" t="str">
        <f>IF('Overview - Section A'!$AN$5="Funding Request",IF(I9="Funding Request Place Holder","",I9),"")</f>
        <v/>
      </c>
      <c r="I9" s="415" t="str">
        <f>IFERROR(IF(AB9="","",VLOOKUP(AB9,'Overview - Section A'!$P$31:$Q$32,2,FALSE)),"")</f>
        <v/>
      </c>
      <c r="J9" s="414"/>
      <c r="K9" s="414"/>
      <c r="L9" s="414"/>
      <c r="M9" s="414"/>
      <c r="N9" s="414"/>
      <c r="O9" s="416"/>
      <c r="P9" s="417"/>
      <c r="Q9" s="416" t="str">
        <f>IFERROR(IF(AA9="","",AA9),"")</f>
        <v>[Country (Name)]</v>
      </c>
      <c r="R9" s="418" t="s">
        <v>218</v>
      </c>
      <c r="S9" s="405" t="str">
        <f>IF(G9&lt;&gt;"",B9&amp;C9,"")</f>
        <v/>
      </c>
      <c r="T9" s="405" t="b">
        <f>IFERROR(IF(OR(B9&lt;&gt;"",C9&lt;&gt;""),TRUE,FALSE),FALSE)</f>
        <v>1</v>
      </c>
      <c r="U9" s="405" t="str">
        <f>IFERROR(IF('Overview - Section A'!$AN$5="Funding Request",VLOOKUP(H9,'Overview - Section A'!$M$31:$P$32,4,FALSE),IF(AB9="","",AB9)),"")</f>
        <v>[Responsible PR]</v>
      </c>
      <c r="V9" s="406" t="str">
        <f>B9&amp;C9</f>
        <v>[Custom Impact Indicator Local]</v>
      </c>
      <c r="W9" s="406" t="s">
        <v>29</v>
      </c>
      <c r="X9" s="406" t="str">
        <f t="array" ref="X9">IFERROR(IF(INDEX('Reference Records'!$G$4:$G$29,MATCH(LEFT(B9,255),LEFT('Reference Records'!$C$4:$C$29,255),0))=0,"",INDEX('Reference Records'!$G$4:$G$29,MATCH(LEFT(B9,255),LEFT('Reference Records'!$C$4:$C$29,255),0))),"")</f>
        <v/>
      </c>
      <c r="Y9" s="406" t="str">
        <f>IFERROR(IF('Overview - Section A'!$AN$5="Funding Request",IF('Reference Records'!$B$343&lt;&gt;"",VLOOKUP(Q9,'Reference Records'!$B$343:$C$344,2,FALSE),VLOOKUP(Q9,'Reference Records'!$A$356:$C$687,3,FALSE)),VLOOKUP(Q9,'Reference Records'!$A$690:$C$692,3,FALSE)),"")</f>
        <v/>
      </c>
      <c r="Z9" s="406" t="s">
        <v>134</v>
      </c>
      <c r="AA9" s="406" t="s">
        <v>136</v>
      </c>
      <c r="AB9" s="419" t="s">
        <v>187</v>
      </c>
      <c r="AC9" s="406"/>
      <c r="AD9" s="420" t="s">
        <v>20</v>
      </c>
      <c r="AE9" s="418" t="s">
        <v>21</v>
      </c>
      <c r="AF9" s="420" t="s">
        <v>17</v>
      </c>
      <c r="AG9" s="420" t="s">
        <v>328</v>
      </c>
      <c r="AH9" s="421" t="s">
        <v>29</v>
      </c>
      <c r="AI9" s="130"/>
      <c r="AJ9" s="137"/>
      <c r="AK9" s="138"/>
    </row>
    <row r="10" spans="1:37" ht="47.1" customHeight="1" x14ac:dyDescent="0.2">
      <c r="A10" s="409">
        <v>1</v>
      </c>
      <c r="B10" s="410" t="s">
        <v>2441</v>
      </c>
      <c r="C10" s="411"/>
      <c r="D10" s="412" t="s">
        <v>5824</v>
      </c>
      <c r="E10" s="412" t="s">
        <v>374</v>
      </c>
      <c r="F10" s="412" t="s">
        <v>5826</v>
      </c>
      <c r="G10" s="413" t="str">
        <f t="array" ref="G10">IFERROR(IF(INDEX('Reference Records'!$D$4:$D$29,MATCH(LEFT(B10,255),LEFT('Reference Records'!$C$4:$C$29,255),0))=0,"",INDEX('Reference Records'!$D$4:$D$29,MATCH(LEFT(B10,255),LEFT('Reference Records'!$C$4:$C$29,255),0))),"")</f>
        <v/>
      </c>
      <c r="H10" s="414" t="str">
        <f>IF('Overview - Section A'!$AN$5="Funding Request",IF(I10="Funding Request Place Holder","",I10),"")</f>
        <v/>
      </c>
      <c r="I10" s="415" t="str">
        <f>IFERROR(IF(AB10="","",VLOOKUP(AB10,'Overview - Section A'!$P$31:$Q$32,2,FALSE)),"")</f>
        <v/>
      </c>
      <c r="J10" s="414"/>
      <c r="K10" s="414"/>
      <c r="L10" s="414"/>
      <c r="M10" s="414"/>
      <c r="N10" s="414"/>
      <c r="O10" s="416"/>
      <c r="P10" s="417"/>
      <c r="Q10" s="416" t="s">
        <v>411</v>
      </c>
      <c r="R10" s="418" t="s">
        <v>5827</v>
      </c>
      <c r="S10" s="405" t="str">
        <f t="shared" ref="S10:S24" si="0">IF(G10&lt;&gt;"",B10&amp;C10,"")</f>
        <v/>
      </c>
      <c r="T10" s="405" t="b">
        <f t="shared" ref="T10:T24" si="1">IFERROR(IF(OR(B10&lt;&gt;"",C10&lt;&gt;""),TRUE,FALSE),FALSE)</f>
        <v>1</v>
      </c>
      <c r="U10" s="405" t="str">
        <f>IFERROR(IF('Overview - Section A'!$AN$5="Funding Request",VLOOKUP(H10,'Overview - Section A'!$M$31:$P$32,4,FALSE),IF(AB10="","",AB10)),"")</f>
        <v/>
      </c>
      <c r="V10" s="406" t="str">
        <f t="shared" ref="V10:V24" si="2">B10&amp;C10</f>
        <v>TB I-2: Taux d'incidence de la tuberculose (pour 100 000 habitants)</v>
      </c>
      <c r="W10" s="406" t="s">
        <v>413</v>
      </c>
      <c r="X10" s="406" t="str">
        <f t="array" ref="X10">IFERROR(IF(INDEX('Reference Records'!$G$4:$G$29,MATCH(LEFT(B10,255),LEFT('Reference Records'!$C$4:$C$29,255),0))=0,"",INDEX('Reference Records'!$G$4:$G$29,MATCH(LEFT(B10,255),LEFT('Reference Records'!$C$4:$C$29,255),0))),"")</f>
        <v>a1J36000002m4EjEAI</v>
      </c>
      <c r="Y10" s="406" t="str">
        <f>IFERROR(IF('Overview - Section A'!$AN$5="Funding Request",IF('Reference Records'!$B$343&lt;&gt;"",VLOOKUP(Q10,'Reference Records'!$B$343:$C$344,2,FALSE),VLOOKUP(Q10,'Reference Records'!$A$356:$C$687,3,FALSE)),VLOOKUP(Q10,'Reference Records'!$A$690:$C$692,3,FALSE)),"")</f>
        <v>a1A360000013M1rEAE</v>
      </c>
      <c r="Z10" s="406"/>
      <c r="AA10" s="406"/>
      <c r="AB10" s="419"/>
      <c r="AC10" s="406"/>
      <c r="AD10" s="420" t="s">
        <v>5920</v>
      </c>
      <c r="AE10" s="573" t="s">
        <v>5990</v>
      </c>
      <c r="AF10" s="420"/>
      <c r="AG10" s="420"/>
      <c r="AH10" s="421" t="s">
        <v>408</v>
      </c>
      <c r="AI10" s="130"/>
      <c r="AJ10" s="137"/>
      <c r="AK10" s="138"/>
    </row>
    <row r="11" spans="1:37" ht="47.1" customHeight="1" x14ac:dyDescent="0.2">
      <c r="A11" s="409">
        <v>2</v>
      </c>
      <c r="B11" s="410" t="s">
        <v>2444</v>
      </c>
      <c r="C11" s="411"/>
      <c r="D11" s="412" t="s">
        <v>6022</v>
      </c>
      <c r="E11" s="412" t="s">
        <v>375</v>
      </c>
      <c r="F11" s="412" t="s">
        <v>5826</v>
      </c>
      <c r="G11" s="413" t="str">
        <f t="array" ref="G11">IFERROR(IF(INDEX('Reference Records'!$D$4:$D$29,MATCH(LEFT(B11,255),LEFT('Reference Records'!$C$4:$C$29,255),0))=0,"",INDEX('Reference Records'!$D$4:$D$29,MATCH(LEFT(B11,255),LEFT('Reference Records'!$C$4:$C$29,255),0))),"")</f>
        <v/>
      </c>
      <c r="H11" s="414" t="str">
        <f>IF('Overview - Section A'!$AN$5="Funding Request",IF(I11="Funding Request Place Holder","",I11),"")</f>
        <v/>
      </c>
      <c r="I11" s="415" t="str">
        <f>IFERROR(IF(AB11="","",VLOOKUP(AB11,'Overview - Section A'!$P$31:$Q$32,2,FALSE)),"")</f>
        <v/>
      </c>
      <c r="J11" s="414"/>
      <c r="K11" s="414"/>
      <c r="L11" s="414"/>
      <c r="M11" s="414"/>
      <c r="N11" s="414"/>
      <c r="O11" s="416"/>
      <c r="P11" s="417"/>
      <c r="Q11" s="416" t="s">
        <v>411</v>
      </c>
      <c r="R11" s="418" t="s">
        <v>6023</v>
      </c>
      <c r="S11" s="405" t="str">
        <f t="shared" si="0"/>
        <v/>
      </c>
      <c r="T11" s="405" t="b">
        <f t="shared" si="1"/>
        <v>1</v>
      </c>
      <c r="U11" s="405" t="str">
        <f>IFERROR(IF('Overview - Section A'!$AN$5="Funding Request",VLOOKUP(H11,'Overview - Section A'!$M$31:$P$32,4,FALSE),IF(AB11="","",AB11)),"")</f>
        <v/>
      </c>
      <c r="V11" s="406" t="str">
        <f t="shared" si="2"/>
        <v>TB I-3(M): Taux de mortalité par tuberculose (pour 100 000 habitants)</v>
      </c>
      <c r="W11" s="406" t="s">
        <v>414</v>
      </c>
      <c r="X11" s="406" t="str">
        <f t="array" ref="X11">IFERROR(IF(INDEX('Reference Records'!$G$4:$G$29,MATCH(LEFT(B11,255),LEFT('Reference Records'!$C$4:$C$29,255),0))=0,"",INDEX('Reference Records'!$G$4:$G$29,MATCH(LEFT(B11,255),LEFT('Reference Records'!$C$4:$C$29,255),0))),"")</f>
        <v>a1J36000002m4EkEAI</v>
      </c>
      <c r="Y11" s="406" t="str">
        <f>IFERROR(IF('Overview - Section A'!$AN$5="Funding Request",IF('Reference Records'!$B$343&lt;&gt;"",VLOOKUP(Q11,'Reference Records'!$B$343:$C$344,2,FALSE),VLOOKUP(Q11,'Reference Records'!$A$356:$C$687,3,FALSE)),VLOOKUP(Q11,'Reference Records'!$A$690:$C$692,3,FALSE)),"")</f>
        <v>a1A360000013M1rEAE</v>
      </c>
      <c r="Z11" s="406"/>
      <c r="AA11" s="406"/>
      <c r="AB11" s="419"/>
      <c r="AC11" s="406"/>
      <c r="AD11" s="420" t="s">
        <v>5920</v>
      </c>
      <c r="AE11" s="573" t="s">
        <v>6024</v>
      </c>
      <c r="AF11" s="420"/>
      <c r="AG11" s="420"/>
      <c r="AH11" s="421" t="s">
        <v>408</v>
      </c>
      <c r="AI11" s="130"/>
      <c r="AJ11" s="137"/>
      <c r="AK11" s="138"/>
    </row>
    <row r="12" spans="1:37" ht="47.1" customHeight="1" x14ac:dyDescent="0.2">
      <c r="A12" s="409">
        <v>3</v>
      </c>
      <c r="B12" s="410" t="s">
        <v>2433</v>
      </c>
      <c r="C12" s="411"/>
      <c r="D12" s="412" t="s">
        <v>5825</v>
      </c>
      <c r="E12" s="412" t="s">
        <v>374</v>
      </c>
      <c r="F12" s="412" t="s">
        <v>5826</v>
      </c>
      <c r="G12" s="413" t="str">
        <f t="array" ref="G12">IFERROR(IF(INDEX('Reference Records'!$D$4:$D$29,MATCH(LEFT(B12,255),LEFT('Reference Records'!$C$4:$C$29,255),0))=0,"",INDEX('Reference Records'!$D$4:$D$29,MATCH(LEFT(B12,255),LEFT('Reference Records'!$C$4:$C$29,255),0))),"")</f>
        <v/>
      </c>
      <c r="H12" s="414" t="str">
        <f>IF('Overview - Section A'!$AN$5="Funding Request",IF(I12="Funding Request Place Holder","",I12),"")</f>
        <v/>
      </c>
      <c r="I12" s="415" t="str">
        <f>IFERROR(IF(AB12="","",VLOOKUP(AB12,'Overview - Section A'!$P$31:$Q$32,2,FALSE)),"")</f>
        <v/>
      </c>
      <c r="J12" s="414"/>
      <c r="K12" s="414"/>
      <c r="L12" s="414"/>
      <c r="M12" s="414"/>
      <c r="N12" s="414"/>
      <c r="O12" s="416"/>
      <c r="P12" s="417"/>
      <c r="Q12" s="416" t="s">
        <v>411</v>
      </c>
      <c r="R12" s="418" t="s">
        <v>5828</v>
      </c>
      <c r="S12" s="405" t="str">
        <f t="shared" si="0"/>
        <v/>
      </c>
      <c r="T12" s="405" t="b">
        <f t="shared" si="1"/>
        <v>1</v>
      </c>
      <c r="U12" s="405" t="str">
        <f>IFERROR(IF('Overview - Section A'!$AN$5="Funding Request",VLOOKUP(H12,'Overview - Section A'!$M$31:$P$32,4,FALSE),IF(AB12="","",AB12)),"")</f>
        <v/>
      </c>
      <c r="V12" s="406" t="str">
        <f t="shared" si="2"/>
        <v>TB I-4(M): Prévalence de TB-RR et/ou TB-MR parmi les nouveaux cas détectés: Proportion de nouveaux cas de tuberculose avec TB-RR et/ou TB-MR</v>
      </c>
      <c r="W12" s="406" t="s">
        <v>415</v>
      </c>
      <c r="X12" s="406" t="str">
        <f t="array" ref="X12">IFERROR(IF(INDEX('Reference Records'!$G$4:$G$29,MATCH(LEFT(B12,255),LEFT('Reference Records'!$C$4:$C$29,255),0))=0,"",INDEX('Reference Records'!$G$4:$G$29,MATCH(LEFT(B12,255),LEFT('Reference Records'!$C$4:$C$29,255),0))),"")</f>
        <v>a1J36000002m4EbEAI</v>
      </c>
      <c r="Y12" s="406" t="str">
        <f>IFERROR(IF('Overview - Section A'!$AN$5="Funding Request",IF('Reference Records'!$B$343&lt;&gt;"",VLOOKUP(Q12,'Reference Records'!$B$343:$C$344,2,FALSE),VLOOKUP(Q12,'Reference Records'!$A$356:$C$687,3,FALSE)),VLOOKUP(Q12,'Reference Records'!$A$690:$C$692,3,FALSE)),"")</f>
        <v>a1A360000013M1rEAE</v>
      </c>
      <c r="Z12" s="406"/>
      <c r="AA12" s="406"/>
      <c r="AB12" s="419"/>
      <c r="AC12" s="406"/>
      <c r="AD12" s="420" t="s">
        <v>5920</v>
      </c>
      <c r="AE12" s="573" t="s">
        <v>5991</v>
      </c>
      <c r="AF12" s="420"/>
      <c r="AG12" s="420"/>
      <c r="AH12" s="421" t="s">
        <v>408</v>
      </c>
      <c r="AI12" s="130"/>
      <c r="AJ12" s="137"/>
      <c r="AK12" s="138"/>
    </row>
    <row r="13" spans="1:37" ht="47.1" customHeight="1" x14ac:dyDescent="0.2">
      <c r="A13" s="409">
        <v>4</v>
      </c>
      <c r="B13" s="410" t="s">
        <v>2423</v>
      </c>
      <c r="C13" s="411"/>
      <c r="D13" s="412" t="s">
        <v>5857</v>
      </c>
      <c r="E13" s="412" t="s">
        <v>375</v>
      </c>
      <c r="F13" s="412" t="s">
        <v>5860</v>
      </c>
      <c r="G13" s="413" t="str">
        <f t="array" ref="G13">IFERROR(IF(INDEX('Reference Records'!$D$4:$D$29,MATCH(LEFT(B13,255),LEFT('Reference Records'!$C$4:$C$29,255),0))=0,"",INDEX('Reference Records'!$D$4:$D$29,MATCH(LEFT(B13,255),LEFT('Reference Records'!$C$4:$C$29,255),0))),"")</f>
        <v/>
      </c>
      <c r="H13" s="414" t="str">
        <f>IF('Overview - Section A'!$AN$5="Funding Request",IF(I13="Funding Request Place Holder","",I13),"")</f>
        <v/>
      </c>
      <c r="I13" s="415" t="str">
        <f>IFERROR(IF(AB13="","",VLOOKUP(AB13,'Overview - Section A'!$P$31:$Q$32,2,FALSE)),"")</f>
        <v/>
      </c>
      <c r="J13" s="414"/>
      <c r="K13" s="414"/>
      <c r="L13" s="414"/>
      <c r="M13" s="414"/>
      <c r="N13" s="414"/>
      <c r="O13" s="416"/>
      <c r="P13" s="417"/>
      <c r="Q13" s="416" t="s">
        <v>411</v>
      </c>
      <c r="R13" s="555" t="s">
        <v>5898</v>
      </c>
      <c r="S13" s="405" t="str">
        <f t="shared" si="0"/>
        <v/>
      </c>
      <c r="T13" s="405" t="b">
        <f t="shared" si="1"/>
        <v>1</v>
      </c>
      <c r="U13" s="405" t="str">
        <f>IFERROR(IF('Overview - Section A'!$AN$5="Funding Request",VLOOKUP(H13,'Overview - Section A'!$M$31:$P$32,4,FALSE),IF(AB13="","",AB13)),"")</f>
        <v/>
      </c>
      <c r="V13" s="406" t="str">
        <f t="shared" si="2"/>
        <v>HIV I-6: Estimation du pourcentage d'infections à VIH parmi les enfants nés de femmes séropositives au VIH ayant accouché au cours des 12 derniers  mois</v>
      </c>
      <c r="W13" s="406" t="s">
        <v>416</v>
      </c>
      <c r="X13" s="406" t="str">
        <f t="array" ref="X13">IFERROR(IF(INDEX('Reference Records'!$G$4:$G$29,MATCH(LEFT(B13,255),LEFT('Reference Records'!$C$4:$C$29,255),0))=0,"",INDEX('Reference Records'!$G$4:$G$29,MATCH(LEFT(B13,255),LEFT('Reference Records'!$C$4:$C$29,255),0))),"")</f>
        <v>a1J36000002m4EVEAY</v>
      </c>
      <c r="Y13" s="406" t="str">
        <f>IFERROR(IF('Overview - Section A'!$AN$5="Funding Request",IF('Reference Records'!$B$343&lt;&gt;"",VLOOKUP(Q13,'Reference Records'!$B$343:$C$344,2,FALSE),VLOOKUP(Q13,'Reference Records'!$A$356:$C$687,3,FALSE)),VLOOKUP(Q13,'Reference Records'!$A$690:$C$692,3,FALSE)),"")</f>
        <v>a1A360000013M1rEAE</v>
      </c>
      <c r="Z13" s="406"/>
      <c r="AA13" s="406"/>
      <c r="AB13" s="419"/>
      <c r="AC13" s="406"/>
      <c r="AD13" s="420" t="s">
        <v>5860</v>
      </c>
      <c r="AE13" s="460" t="s">
        <v>6027</v>
      </c>
      <c r="AF13" s="420"/>
      <c r="AG13" s="420"/>
      <c r="AH13" s="421" t="s">
        <v>408</v>
      </c>
      <c r="AI13" s="130"/>
      <c r="AJ13" s="137"/>
      <c r="AK13" s="138"/>
    </row>
    <row r="14" spans="1:37" ht="47.1" customHeight="1" x14ac:dyDescent="0.2">
      <c r="A14" s="409">
        <v>5</v>
      </c>
      <c r="B14" s="410" t="s">
        <v>2095</v>
      </c>
      <c r="C14" s="411"/>
      <c r="D14" s="412" t="s">
        <v>5858</v>
      </c>
      <c r="E14" s="412" t="s">
        <v>372</v>
      </c>
      <c r="F14" s="412" t="s">
        <v>5861</v>
      </c>
      <c r="G14" s="413" t="str">
        <f t="array" ref="G14">IFERROR(IF(INDEX('Reference Records'!$D$4:$D$29,MATCH(LEFT(B14,255),LEFT('Reference Records'!$C$4:$C$29,255),0))=0,"",INDEX('Reference Records'!$D$4:$D$29,MATCH(LEFT(B14,255),LEFT('Reference Records'!$C$4:$C$29,255),0))),"")</f>
        <v>Age</v>
      </c>
      <c r="H14" s="414" t="str">
        <f>IF('Overview - Section A'!$AN$5="Funding Request",IF(I14="Funding Request Place Holder","",I14),"")</f>
        <v/>
      </c>
      <c r="I14" s="415" t="str">
        <f>IFERROR(IF(AB14="","",VLOOKUP(AB14,'Overview - Section A'!$P$31:$Q$32,2,FALSE)),"")</f>
        <v/>
      </c>
      <c r="J14" s="414"/>
      <c r="K14" s="414"/>
      <c r="L14" s="414"/>
      <c r="M14" s="414"/>
      <c r="N14" s="414"/>
      <c r="O14" s="416"/>
      <c r="P14" s="417"/>
      <c r="Q14" s="416" t="s">
        <v>411</v>
      </c>
      <c r="R14" s="555" t="s">
        <v>5967</v>
      </c>
      <c r="S14" s="405" t="str">
        <f t="shared" si="0"/>
        <v>HIV I-9a(M): Pourcentage d'hommes ayant des rapports sexuels avec des hommes vivant avec le VIH</v>
      </c>
      <c r="T14" s="405" t="b">
        <f t="shared" si="1"/>
        <v>1</v>
      </c>
      <c r="U14" s="405" t="str">
        <f>IFERROR(IF('Overview - Section A'!$AN$5="Funding Request",VLOOKUP(H14,'Overview - Section A'!$M$31:$P$32,4,FALSE),IF(AB14="","",AB14)),"")</f>
        <v/>
      </c>
      <c r="V14" s="406" t="str">
        <f t="shared" si="2"/>
        <v>HIV I-9a(M): Pourcentage d'hommes ayant des rapports sexuels avec des hommes vivant avec le VIH</v>
      </c>
      <c r="W14" s="406" t="s">
        <v>417</v>
      </c>
      <c r="X14" s="406" t="str">
        <f t="array" ref="X14">IFERROR(IF(INDEX('Reference Records'!$G$4:$G$29,MATCH(LEFT(B14,255),LEFT('Reference Records'!$C$4:$C$29,255),0))=0,"",INDEX('Reference Records'!$G$4:$G$29,MATCH(LEFT(B14,255),LEFT('Reference Records'!$C$4:$C$29,255),0))),"")</f>
        <v>a1J36000002m4EWEAY</v>
      </c>
      <c r="Y14" s="406" t="str">
        <f>IFERROR(IF('Overview - Section A'!$AN$5="Funding Request",IF('Reference Records'!$B$343&lt;&gt;"",VLOOKUP(Q14,'Reference Records'!$B$343:$C$344,2,FALSE),VLOOKUP(Q14,'Reference Records'!$A$356:$C$687,3,FALSE)),VLOOKUP(Q14,'Reference Records'!$A$690:$C$692,3,FALSE)),"")</f>
        <v>a1A360000013M1rEAE</v>
      </c>
      <c r="Z14" s="406"/>
      <c r="AA14" s="406"/>
      <c r="AB14" s="419"/>
      <c r="AC14" s="406"/>
      <c r="AD14" s="420" t="s">
        <v>5861</v>
      </c>
      <c r="AE14" s="460" t="s">
        <v>5992</v>
      </c>
      <c r="AF14" s="420"/>
      <c r="AG14" s="420"/>
      <c r="AH14" s="421" t="s">
        <v>408</v>
      </c>
      <c r="AI14" s="130"/>
      <c r="AJ14" s="137"/>
      <c r="AK14" s="138"/>
    </row>
    <row r="15" spans="1:37" ht="47.1" customHeight="1" x14ac:dyDescent="0.2">
      <c r="A15" s="409">
        <v>6</v>
      </c>
      <c r="B15" s="410" t="s">
        <v>2106</v>
      </c>
      <c r="C15" s="411"/>
      <c r="D15" s="412" t="s">
        <v>5859</v>
      </c>
      <c r="E15" s="412" t="s">
        <v>372</v>
      </c>
      <c r="F15" s="412" t="s">
        <v>5861</v>
      </c>
      <c r="G15" s="413" t="str">
        <f t="array" ref="G15">IFERROR(IF(INDEX('Reference Records'!$D$4:$D$29,MATCH(LEFT(B15,255),LEFT('Reference Records'!$C$4:$C$29,255),0))=0,"",INDEX('Reference Records'!$D$4:$D$29,MATCH(LEFT(B15,255),LEFT('Reference Records'!$C$4:$C$29,255),0))),"")</f>
        <v>Age</v>
      </c>
      <c r="H15" s="414" t="str">
        <f>IF('Overview - Section A'!$AN$5="Funding Request",IF(I15="Funding Request Place Holder","",I15),"")</f>
        <v/>
      </c>
      <c r="I15" s="415" t="str">
        <f>IFERROR(IF(AB15="","",VLOOKUP(AB15,'Overview - Section A'!$P$31:$Q$32,2,FALSE)),"")</f>
        <v/>
      </c>
      <c r="J15" s="414"/>
      <c r="K15" s="414"/>
      <c r="L15" s="414"/>
      <c r="M15" s="414"/>
      <c r="N15" s="414"/>
      <c r="O15" s="416"/>
      <c r="P15" s="417"/>
      <c r="Q15" s="416" t="s">
        <v>411</v>
      </c>
      <c r="R15" s="555" t="s">
        <v>5968</v>
      </c>
      <c r="S15" s="405" t="str">
        <f t="shared" si="0"/>
        <v>HIV I-10(M): Pourcentage de professionnels du sexe vivant avec le VIH</v>
      </c>
      <c r="T15" s="405" t="b">
        <f t="shared" si="1"/>
        <v>1</v>
      </c>
      <c r="U15" s="405" t="str">
        <f>IFERROR(IF('Overview - Section A'!$AN$5="Funding Request",VLOOKUP(H15,'Overview - Section A'!$M$31:$P$32,4,FALSE),IF(AB15="","",AB15)),"")</f>
        <v/>
      </c>
      <c r="V15" s="406" t="str">
        <f t="shared" si="2"/>
        <v>HIV I-10(M): Pourcentage de professionnels du sexe vivant avec le VIH</v>
      </c>
      <c r="W15" s="406" t="s">
        <v>418</v>
      </c>
      <c r="X15" s="406" t="str">
        <f t="array" ref="X15">IFERROR(IF(INDEX('Reference Records'!$G$4:$G$29,MATCH(LEFT(B15,255),LEFT('Reference Records'!$C$4:$C$29,255),0))=0,"",INDEX('Reference Records'!$G$4:$G$29,MATCH(LEFT(B15,255),LEFT('Reference Records'!$C$4:$C$29,255),0))),"")</f>
        <v>a1J36000002m4EYEAY</v>
      </c>
      <c r="Y15" s="406" t="str">
        <f>IFERROR(IF('Overview - Section A'!$AN$5="Funding Request",IF('Reference Records'!$B$343&lt;&gt;"",VLOOKUP(Q15,'Reference Records'!$B$343:$C$344,2,FALSE),VLOOKUP(Q15,'Reference Records'!$A$356:$C$687,3,FALSE)),VLOOKUP(Q15,'Reference Records'!$A$690:$C$692,3,FALSE)),"")</f>
        <v>a1A360000013M1rEAE</v>
      </c>
      <c r="Z15" s="406"/>
      <c r="AA15" s="406"/>
      <c r="AB15" s="419"/>
      <c r="AC15" s="406"/>
      <c r="AD15" s="420" t="s">
        <v>5861</v>
      </c>
      <c r="AE15" s="460" t="s">
        <v>5993</v>
      </c>
      <c r="AF15" s="420"/>
      <c r="AG15" s="420"/>
      <c r="AH15" s="421" t="s">
        <v>408</v>
      </c>
      <c r="AI15" s="130"/>
      <c r="AJ15" s="137"/>
      <c r="AK15" s="138"/>
    </row>
    <row r="16" spans="1:37" ht="47.1" customHeight="1" x14ac:dyDescent="0.2">
      <c r="A16" s="409">
        <v>7</v>
      </c>
      <c r="B16" s="410" t="str">
        <f>IFERROR(VLOOKUP(Z16,'Reference records(soft deleted)'!$B$6:$D$39,3,FALSE),"")</f>
        <v/>
      </c>
      <c r="C16" s="411"/>
      <c r="D16" s="412"/>
      <c r="E16" s="412"/>
      <c r="F16" s="412"/>
      <c r="G16" s="413" t="str">
        <f t="array" ref="G16">IFERROR(IF(INDEX('Reference Records'!$D$4:$D$29,MATCH(LEFT(B16,255),LEFT('Reference Records'!$C$4:$C$29,255),0))=0,"",INDEX('Reference Records'!$D$4:$D$29,MATCH(LEFT(B16,255),LEFT('Reference Records'!$C$4:$C$29,255),0))),"")</f>
        <v/>
      </c>
      <c r="H16" s="414" t="str">
        <f>IF('Overview - Section A'!$AN$5="Funding Request",IF(I16="Funding Request Place Holder","",I16),"")</f>
        <v/>
      </c>
      <c r="I16" s="415" t="str">
        <f>IFERROR(IF(AB16="","",VLOOKUP(AB16,'Overview - Section A'!$P$31:$Q$32,2,FALSE)),"")</f>
        <v/>
      </c>
      <c r="J16" s="414"/>
      <c r="K16" s="414"/>
      <c r="L16" s="414"/>
      <c r="M16" s="414"/>
      <c r="N16" s="414"/>
      <c r="O16" s="416"/>
      <c r="P16" s="417"/>
      <c r="Q16" s="416" t="str">
        <f t="shared" ref="Q16:Q24" si="3">IFERROR(IF(AA16="","",AA16),"")</f>
        <v/>
      </c>
      <c r="R16" s="418"/>
      <c r="S16" s="405" t="str">
        <f t="shared" si="0"/>
        <v/>
      </c>
      <c r="T16" s="405" t="b">
        <f t="shared" si="1"/>
        <v>0</v>
      </c>
      <c r="U16" s="405" t="str">
        <f>IFERROR(IF('Overview - Section A'!$AN$5="Funding Request",VLOOKUP(H16,'Overview - Section A'!$M$31:$P$32,4,FALSE),IF(AB16="","",AB16)),"")</f>
        <v/>
      </c>
      <c r="V16" s="406" t="str">
        <f t="shared" si="2"/>
        <v/>
      </c>
      <c r="W16" s="406" t="s">
        <v>419</v>
      </c>
      <c r="X16" s="406" t="str">
        <f t="array" ref="X16">IFERROR(IF(INDEX('Reference Records'!$G$4:$G$29,MATCH(LEFT(B16,255),LEFT('Reference Records'!$C$4:$C$29,255),0))=0,"",INDEX('Reference Records'!$G$4:$G$29,MATCH(LEFT(B16,255),LEFT('Reference Records'!$C$4:$C$29,255),0))),"")</f>
        <v/>
      </c>
      <c r="Y16" s="406" t="str">
        <f>IFERROR(IF('Overview - Section A'!$AN$5="Funding Request",IF('Reference Records'!$B$343&lt;&gt;"",VLOOKUP(Q16,'Reference Records'!$B$343:$C$344,2,FALSE),VLOOKUP(Q16,'Reference Records'!$A$356:$C$687,3,FALSE)),VLOOKUP(Q16,'Reference Records'!$A$690:$C$692,3,FALSE)),"")</f>
        <v/>
      </c>
      <c r="Z16" s="406"/>
      <c r="AA16" s="406"/>
      <c r="AB16" s="419"/>
      <c r="AC16" s="406"/>
      <c r="AD16" s="420"/>
      <c r="AE16" s="418"/>
      <c r="AF16" s="420"/>
      <c r="AG16" s="420"/>
      <c r="AH16" s="421" t="s">
        <v>408</v>
      </c>
      <c r="AI16" s="130"/>
      <c r="AJ16" s="137"/>
      <c r="AK16" s="138"/>
    </row>
    <row r="17" spans="1:37" ht="47.1" customHeight="1" x14ac:dyDescent="0.2">
      <c r="A17" s="409">
        <v>8</v>
      </c>
      <c r="B17" s="410" t="str">
        <f>IFERROR(VLOOKUP(Z17,'Reference records(soft deleted)'!$B$6:$D$39,3,FALSE),"")</f>
        <v/>
      </c>
      <c r="C17" s="411"/>
      <c r="D17" s="412"/>
      <c r="E17" s="412"/>
      <c r="F17" s="412"/>
      <c r="G17" s="413" t="str">
        <f t="array" ref="G17">IFERROR(IF(INDEX('Reference Records'!$D$4:$D$29,MATCH(LEFT(B17,255),LEFT('Reference Records'!$C$4:$C$29,255),0))=0,"",INDEX('Reference Records'!$D$4:$D$29,MATCH(LEFT(B17,255),LEFT('Reference Records'!$C$4:$C$29,255),0))),"")</f>
        <v/>
      </c>
      <c r="H17" s="414" t="str">
        <f>IF('Overview - Section A'!$AN$5="Funding Request",IF(I17="Funding Request Place Holder","",I17),"")</f>
        <v/>
      </c>
      <c r="I17" s="415" t="str">
        <f>IFERROR(IF(AB17="","",VLOOKUP(AB17,'Overview - Section A'!$P$31:$Q$32,2,FALSE)),"")</f>
        <v/>
      </c>
      <c r="J17" s="414"/>
      <c r="K17" s="414"/>
      <c r="L17" s="414"/>
      <c r="M17" s="414"/>
      <c r="N17" s="414"/>
      <c r="O17" s="416"/>
      <c r="P17" s="417"/>
      <c r="Q17" s="416" t="str">
        <f t="shared" si="3"/>
        <v/>
      </c>
      <c r="R17" s="418"/>
      <c r="S17" s="405" t="str">
        <f t="shared" si="0"/>
        <v/>
      </c>
      <c r="T17" s="405" t="b">
        <f t="shared" si="1"/>
        <v>0</v>
      </c>
      <c r="U17" s="405" t="str">
        <f>IFERROR(IF('Overview - Section A'!$AN$5="Funding Request",VLOOKUP(H17,'Overview - Section A'!$M$31:$P$32,4,FALSE),IF(AB17="","",AB17)),"")</f>
        <v/>
      </c>
      <c r="V17" s="406" t="str">
        <f t="shared" si="2"/>
        <v/>
      </c>
      <c r="W17" s="406" t="s">
        <v>420</v>
      </c>
      <c r="X17" s="406" t="str">
        <f t="array" ref="X17">IFERROR(IF(INDEX('Reference Records'!$G$4:$G$29,MATCH(LEFT(B17,255),LEFT('Reference Records'!$C$4:$C$29,255),0))=0,"",INDEX('Reference Records'!$G$4:$G$29,MATCH(LEFT(B17,255),LEFT('Reference Records'!$C$4:$C$29,255),0))),"")</f>
        <v/>
      </c>
      <c r="Y17" s="406" t="str">
        <f>IFERROR(IF('Overview - Section A'!$AN$5="Funding Request",IF('Reference Records'!$B$343&lt;&gt;"",VLOOKUP(Q17,'Reference Records'!$B$343:$C$344,2,FALSE),VLOOKUP(Q17,'Reference Records'!$A$356:$C$687,3,FALSE)),VLOOKUP(Q17,'Reference Records'!$A$690:$C$692,3,FALSE)),"")</f>
        <v/>
      </c>
      <c r="Z17" s="406"/>
      <c r="AA17" s="406"/>
      <c r="AB17" s="419"/>
      <c r="AC17" s="406"/>
      <c r="AD17" s="420"/>
      <c r="AE17" s="418"/>
      <c r="AF17" s="420"/>
      <c r="AG17" s="420"/>
      <c r="AH17" s="421" t="s">
        <v>408</v>
      </c>
      <c r="AI17" s="130"/>
      <c r="AJ17" s="137"/>
      <c r="AK17" s="138"/>
    </row>
    <row r="18" spans="1:37" ht="47.1" customHeight="1" x14ac:dyDescent="0.2">
      <c r="A18" s="409">
        <v>9</v>
      </c>
      <c r="B18" s="410" t="str">
        <f>IFERROR(VLOOKUP(Z18,'Reference records(soft deleted)'!$B$6:$D$39,3,FALSE),"")</f>
        <v/>
      </c>
      <c r="C18" s="411"/>
      <c r="D18" s="412"/>
      <c r="E18" s="412"/>
      <c r="F18" s="412"/>
      <c r="G18" s="413" t="str">
        <f t="array" ref="G18">IFERROR(IF(INDEX('Reference Records'!$D$4:$D$29,MATCH(LEFT(B18,255),LEFT('Reference Records'!$C$4:$C$29,255),0))=0,"",INDEX('Reference Records'!$D$4:$D$29,MATCH(LEFT(B18,255),LEFT('Reference Records'!$C$4:$C$29,255),0))),"")</f>
        <v/>
      </c>
      <c r="H18" s="414" t="str">
        <f>IF('Overview - Section A'!$AN$5="Funding Request",IF(I18="Funding Request Place Holder","",I18),"")</f>
        <v/>
      </c>
      <c r="I18" s="415" t="str">
        <f>IFERROR(IF(AB18="","",VLOOKUP(AB18,'Overview - Section A'!$P$31:$Q$32,2,FALSE)),"")</f>
        <v/>
      </c>
      <c r="J18" s="414"/>
      <c r="K18" s="414"/>
      <c r="L18" s="414"/>
      <c r="M18" s="414"/>
      <c r="N18" s="414"/>
      <c r="O18" s="416"/>
      <c r="P18" s="417"/>
      <c r="Q18" s="416" t="str">
        <f t="shared" si="3"/>
        <v/>
      </c>
      <c r="R18" s="418"/>
      <c r="S18" s="405" t="str">
        <f t="shared" si="0"/>
        <v/>
      </c>
      <c r="T18" s="405" t="b">
        <f t="shared" si="1"/>
        <v>0</v>
      </c>
      <c r="U18" s="405" t="str">
        <f>IFERROR(IF('Overview - Section A'!$AN$5="Funding Request",VLOOKUP(H18,'Overview - Section A'!$M$31:$P$32,4,FALSE),IF(AB18="","",AB18)),"")</f>
        <v/>
      </c>
      <c r="V18" s="406" t="str">
        <f t="shared" si="2"/>
        <v/>
      </c>
      <c r="W18" s="406" t="s">
        <v>421</v>
      </c>
      <c r="X18" s="406" t="str">
        <f t="array" ref="X18">IFERROR(IF(INDEX('Reference Records'!$G$4:$G$29,MATCH(LEFT(B18,255),LEFT('Reference Records'!$C$4:$C$29,255),0))=0,"",INDEX('Reference Records'!$G$4:$G$29,MATCH(LEFT(B18,255),LEFT('Reference Records'!$C$4:$C$29,255),0))),"")</f>
        <v/>
      </c>
      <c r="Y18" s="406" t="str">
        <f>IFERROR(IF('Overview - Section A'!$AN$5="Funding Request",IF('Reference Records'!$B$343&lt;&gt;"",VLOOKUP(Q18,'Reference Records'!$B$343:$C$344,2,FALSE),VLOOKUP(Q18,'Reference Records'!$A$356:$C$687,3,FALSE)),VLOOKUP(Q18,'Reference Records'!$A$690:$C$692,3,FALSE)),"")</f>
        <v/>
      </c>
      <c r="Z18" s="406"/>
      <c r="AA18" s="406"/>
      <c r="AB18" s="419"/>
      <c r="AC18" s="406"/>
      <c r="AD18" s="420"/>
      <c r="AE18" s="418"/>
      <c r="AF18" s="420"/>
      <c r="AG18" s="420"/>
      <c r="AH18" s="421" t="s">
        <v>408</v>
      </c>
      <c r="AI18" s="130"/>
      <c r="AJ18" s="137"/>
      <c r="AK18" s="138"/>
    </row>
    <row r="19" spans="1:37" ht="47.1" customHeight="1" x14ac:dyDescent="0.2">
      <c r="A19" s="409">
        <v>10</v>
      </c>
      <c r="B19" s="410" t="str">
        <f>IFERROR(VLOOKUP(Z19,'Reference records(soft deleted)'!$B$6:$D$39,3,FALSE),"")</f>
        <v/>
      </c>
      <c r="C19" s="411"/>
      <c r="D19" s="412"/>
      <c r="E19" s="412"/>
      <c r="F19" s="412"/>
      <c r="G19" s="413" t="str">
        <f t="array" ref="G19">IFERROR(IF(INDEX('Reference Records'!$D$4:$D$29,MATCH(LEFT(B19,255),LEFT('Reference Records'!$C$4:$C$29,255),0))=0,"",INDEX('Reference Records'!$D$4:$D$29,MATCH(LEFT(B19,255),LEFT('Reference Records'!$C$4:$C$29,255),0))),"")</f>
        <v/>
      </c>
      <c r="H19" s="414" t="str">
        <f>IF('Overview - Section A'!$AN$5="Funding Request",IF(I19="Funding Request Place Holder","",I19),"")</f>
        <v/>
      </c>
      <c r="I19" s="415" t="str">
        <f>IFERROR(IF(AB19="","",VLOOKUP(AB19,'Overview - Section A'!$P$31:$Q$32,2,FALSE)),"")</f>
        <v/>
      </c>
      <c r="J19" s="414"/>
      <c r="K19" s="414"/>
      <c r="L19" s="414"/>
      <c r="M19" s="414"/>
      <c r="N19" s="414"/>
      <c r="O19" s="416"/>
      <c r="P19" s="417"/>
      <c r="Q19" s="416" t="str">
        <f t="shared" si="3"/>
        <v/>
      </c>
      <c r="R19" s="418"/>
      <c r="S19" s="405" t="str">
        <f t="shared" si="0"/>
        <v/>
      </c>
      <c r="T19" s="405" t="b">
        <f t="shared" si="1"/>
        <v>0</v>
      </c>
      <c r="U19" s="405" t="str">
        <f>IFERROR(IF('Overview - Section A'!$AN$5="Funding Request",VLOOKUP(H19,'Overview - Section A'!$M$31:$P$32,4,FALSE),IF(AB19="","",AB19)),"")</f>
        <v/>
      </c>
      <c r="V19" s="406" t="str">
        <f t="shared" si="2"/>
        <v/>
      </c>
      <c r="W19" s="406" t="s">
        <v>422</v>
      </c>
      <c r="X19" s="406" t="str">
        <f t="array" ref="X19">IFERROR(IF(INDEX('Reference Records'!$G$4:$G$29,MATCH(LEFT(B19,255),LEFT('Reference Records'!$C$4:$C$29,255),0))=0,"",INDEX('Reference Records'!$G$4:$G$29,MATCH(LEFT(B19,255),LEFT('Reference Records'!$C$4:$C$29,255),0))),"")</f>
        <v/>
      </c>
      <c r="Y19" s="406" t="str">
        <f>IFERROR(IF('Overview - Section A'!$AN$5="Funding Request",IF('Reference Records'!$B$343&lt;&gt;"",VLOOKUP(Q19,'Reference Records'!$B$343:$C$344,2,FALSE),VLOOKUP(Q19,'Reference Records'!$A$356:$C$687,3,FALSE)),VLOOKUP(Q19,'Reference Records'!$A$690:$C$692,3,FALSE)),"")</f>
        <v/>
      </c>
      <c r="Z19" s="406"/>
      <c r="AA19" s="406"/>
      <c r="AB19" s="419"/>
      <c r="AC19" s="406"/>
      <c r="AD19" s="420"/>
      <c r="AE19" s="418"/>
      <c r="AF19" s="420"/>
      <c r="AG19" s="420"/>
      <c r="AH19" s="421" t="s">
        <v>408</v>
      </c>
      <c r="AI19" s="130"/>
      <c r="AJ19" s="137"/>
      <c r="AK19" s="138"/>
    </row>
    <row r="20" spans="1:37" ht="47.1" customHeight="1" x14ac:dyDescent="0.2">
      <c r="A20" s="409">
        <v>11</v>
      </c>
      <c r="B20" s="410" t="str">
        <f>IFERROR(VLOOKUP(Z20,'Reference records(soft deleted)'!$B$6:$D$39,3,FALSE),"")</f>
        <v/>
      </c>
      <c r="C20" s="411"/>
      <c r="D20" s="412"/>
      <c r="E20" s="412"/>
      <c r="F20" s="412"/>
      <c r="G20" s="413" t="str">
        <f t="array" ref="G20">IFERROR(IF(INDEX('Reference Records'!$D$4:$D$29,MATCH(LEFT(B20,255),LEFT('Reference Records'!$C$4:$C$29,255),0))=0,"",INDEX('Reference Records'!$D$4:$D$29,MATCH(LEFT(B20,255),LEFT('Reference Records'!$C$4:$C$29,255),0))),"")</f>
        <v/>
      </c>
      <c r="H20" s="414" t="str">
        <f>IF('Overview - Section A'!$AN$5="Funding Request",IF(I20="Funding Request Place Holder","",I20),"")</f>
        <v/>
      </c>
      <c r="I20" s="415" t="str">
        <f>IFERROR(IF(AB20="","",VLOOKUP(AB20,'Overview - Section A'!$P$31:$Q$32,2,FALSE)),"")</f>
        <v/>
      </c>
      <c r="J20" s="414"/>
      <c r="K20" s="414"/>
      <c r="L20" s="414"/>
      <c r="M20" s="414"/>
      <c r="N20" s="414"/>
      <c r="O20" s="416"/>
      <c r="P20" s="417"/>
      <c r="Q20" s="416" t="str">
        <f t="shared" si="3"/>
        <v/>
      </c>
      <c r="R20" s="418"/>
      <c r="S20" s="405" t="str">
        <f t="shared" si="0"/>
        <v/>
      </c>
      <c r="T20" s="405" t="b">
        <f t="shared" si="1"/>
        <v>0</v>
      </c>
      <c r="U20" s="405" t="str">
        <f>IFERROR(IF('Overview - Section A'!$AN$5="Funding Request",VLOOKUP(H20,'Overview - Section A'!$M$31:$P$32,4,FALSE),IF(AB20="","",AB20)),"")</f>
        <v/>
      </c>
      <c r="V20" s="406" t="str">
        <f t="shared" si="2"/>
        <v/>
      </c>
      <c r="W20" s="406" t="s">
        <v>423</v>
      </c>
      <c r="X20" s="406" t="str">
        <f t="array" ref="X20">IFERROR(IF(INDEX('Reference Records'!$G$4:$G$29,MATCH(LEFT(B20,255),LEFT('Reference Records'!$C$4:$C$29,255),0))=0,"",INDEX('Reference Records'!$G$4:$G$29,MATCH(LEFT(B20,255),LEFT('Reference Records'!$C$4:$C$29,255),0))),"")</f>
        <v/>
      </c>
      <c r="Y20" s="406" t="str">
        <f>IFERROR(IF('Overview - Section A'!$AN$5="Funding Request",IF('Reference Records'!$B$343&lt;&gt;"",VLOOKUP(Q20,'Reference Records'!$B$343:$C$344,2,FALSE),VLOOKUP(Q20,'Reference Records'!$A$356:$C$687,3,FALSE)),VLOOKUP(Q20,'Reference Records'!$A$690:$C$692,3,FALSE)),"")</f>
        <v/>
      </c>
      <c r="Z20" s="406"/>
      <c r="AA20" s="406"/>
      <c r="AB20" s="419"/>
      <c r="AC20" s="406"/>
      <c r="AD20" s="420"/>
      <c r="AE20" s="418"/>
      <c r="AF20" s="420"/>
      <c r="AG20" s="420"/>
      <c r="AH20" s="421" t="s">
        <v>408</v>
      </c>
      <c r="AI20" s="130"/>
      <c r="AJ20" s="137"/>
      <c r="AK20" s="138"/>
    </row>
    <row r="21" spans="1:37" ht="47.1" customHeight="1" x14ac:dyDescent="0.2">
      <c r="A21" s="409">
        <v>12</v>
      </c>
      <c r="B21" s="410" t="str">
        <f>IFERROR(VLOOKUP(Z21,'Reference records(soft deleted)'!$B$6:$D$39,3,FALSE),"")</f>
        <v/>
      </c>
      <c r="C21" s="411"/>
      <c r="D21" s="412"/>
      <c r="E21" s="412"/>
      <c r="F21" s="412"/>
      <c r="G21" s="413" t="str">
        <f t="array" ref="G21">IFERROR(IF(INDEX('Reference Records'!$D$4:$D$29,MATCH(LEFT(B21,255),LEFT('Reference Records'!$C$4:$C$29,255),0))=0,"",INDEX('Reference Records'!$D$4:$D$29,MATCH(LEFT(B21,255),LEFT('Reference Records'!$C$4:$C$29,255),0))),"")</f>
        <v/>
      </c>
      <c r="H21" s="414" t="str">
        <f>IF('Overview - Section A'!$AN$5="Funding Request",IF(I21="Funding Request Place Holder","",I21),"")</f>
        <v/>
      </c>
      <c r="I21" s="415" t="str">
        <f>IFERROR(IF(AB21="","",VLOOKUP(AB21,'Overview - Section A'!$P$31:$Q$32,2,FALSE)),"")</f>
        <v/>
      </c>
      <c r="J21" s="414"/>
      <c r="K21" s="414"/>
      <c r="L21" s="414"/>
      <c r="M21" s="414"/>
      <c r="N21" s="414"/>
      <c r="O21" s="416"/>
      <c r="P21" s="417"/>
      <c r="Q21" s="416" t="str">
        <f t="shared" si="3"/>
        <v/>
      </c>
      <c r="R21" s="418"/>
      <c r="S21" s="405" t="str">
        <f t="shared" si="0"/>
        <v/>
      </c>
      <c r="T21" s="405" t="b">
        <f t="shared" si="1"/>
        <v>0</v>
      </c>
      <c r="U21" s="405" t="str">
        <f>IFERROR(IF('Overview - Section A'!$AN$5="Funding Request",VLOOKUP(H21,'Overview - Section A'!$M$31:$P$32,4,FALSE),IF(AB21="","",AB21)),"")</f>
        <v/>
      </c>
      <c r="V21" s="406" t="str">
        <f t="shared" si="2"/>
        <v/>
      </c>
      <c r="W21" s="406" t="s">
        <v>424</v>
      </c>
      <c r="X21" s="406" t="str">
        <f t="array" ref="X21">IFERROR(IF(INDEX('Reference Records'!$G$4:$G$29,MATCH(LEFT(B21,255),LEFT('Reference Records'!$C$4:$C$29,255),0))=0,"",INDEX('Reference Records'!$G$4:$G$29,MATCH(LEFT(B21,255),LEFT('Reference Records'!$C$4:$C$29,255),0))),"")</f>
        <v/>
      </c>
      <c r="Y21" s="406" t="str">
        <f>IFERROR(IF('Overview - Section A'!$AN$5="Funding Request",IF('Reference Records'!$B$343&lt;&gt;"",VLOOKUP(Q21,'Reference Records'!$B$343:$C$344,2,FALSE),VLOOKUP(Q21,'Reference Records'!$A$356:$C$687,3,FALSE)),VLOOKUP(Q21,'Reference Records'!$A$690:$C$692,3,FALSE)),"")</f>
        <v/>
      </c>
      <c r="Z21" s="406"/>
      <c r="AA21" s="406"/>
      <c r="AB21" s="419"/>
      <c r="AC21" s="406"/>
      <c r="AD21" s="420"/>
      <c r="AE21" s="418"/>
      <c r="AF21" s="420"/>
      <c r="AG21" s="420"/>
      <c r="AH21" s="421" t="s">
        <v>408</v>
      </c>
      <c r="AI21" s="130"/>
      <c r="AJ21" s="137"/>
      <c r="AK21" s="138"/>
    </row>
    <row r="22" spans="1:37" ht="47.1" customHeight="1" x14ac:dyDescent="0.2">
      <c r="A22" s="409">
        <v>13</v>
      </c>
      <c r="B22" s="410" t="str">
        <f>IFERROR(VLOOKUP(Z22,'Reference records(soft deleted)'!$B$6:$D$39,3,FALSE),"")</f>
        <v/>
      </c>
      <c r="C22" s="411"/>
      <c r="D22" s="412"/>
      <c r="E22" s="412"/>
      <c r="F22" s="412"/>
      <c r="G22" s="413" t="str">
        <f t="array" ref="G22">IFERROR(IF(INDEX('Reference Records'!$D$4:$D$29,MATCH(LEFT(B22,255),LEFT('Reference Records'!$C$4:$C$29,255),0))=0,"",INDEX('Reference Records'!$D$4:$D$29,MATCH(LEFT(B22,255),LEFT('Reference Records'!$C$4:$C$29,255),0))),"")</f>
        <v/>
      </c>
      <c r="H22" s="414" t="str">
        <f>IF('Overview - Section A'!$AN$5="Funding Request",IF(I22="Funding Request Place Holder","",I22),"")</f>
        <v/>
      </c>
      <c r="I22" s="415" t="str">
        <f>IFERROR(IF(AB22="","",VLOOKUP(AB22,'Overview - Section A'!$P$31:$Q$32,2,FALSE)),"")</f>
        <v/>
      </c>
      <c r="J22" s="414"/>
      <c r="K22" s="414"/>
      <c r="L22" s="414"/>
      <c r="M22" s="414"/>
      <c r="N22" s="414"/>
      <c r="O22" s="416"/>
      <c r="P22" s="417"/>
      <c r="Q22" s="416" t="str">
        <f t="shared" si="3"/>
        <v/>
      </c>
      <c r="R22" s="418"/>
      <c r="S22" s="405" t="str">
        <f t="shared" si="0"/>
        <v/>
      </c>
      <c r="T22" s="405" t="b">
        <f t="shared" si="1"/>
        <v>0</v>
      </c>
      <c r="U22" s="405" t="str">
        <f>IFERROR(IF('Overview - Section A'!$AN$5="Funding Request",VLOOKUP(H22,'Overview - Section A'!$M$31:$P$32,4,FALSE),IF(AB22="","",AB22)),"")</f>
        <v/>
      </c>
      <c r="V22" s="406" t="str">
        <f t="shared" si="2"/>
        <v/>
      </c>
      <c r="W22" s="406" t="s">
        <v>425</v>
      </c>
      <c r="X22" s="406" t="str">
        <f t="array" ref="X22">IFERROR(IF(INDEX('Reference Records'!$G$4:$G$29,MATCH(LEFT(B22,255),LEFT('Reference Records'!$C$4:$C$29,255),0))=0,"",INDEX('Reference Records'!$G$4:$G$29,MATCH(LEFT(B22,255),LEFT('Reference Records'!$C$4:$C$29,255),0))),"")</f>
        <v/>
      </c>
      <c r="Y22" s="406" t="str">
        <f>IFERROR(IF('Overview - Section A'!$AN$5="Funding Request",IF('Reference Records'!$B$343&lt;&gt;"",VLOOKUP(Q22,'Reference Records'!$B$343:$C$344,2,FALSE),VLOOKUP(Q22,'Reference Records'!$A$356:$C$687,3,FALSE)),VLOOKUP(Q22,'Reference Records'!$A$690:$C$692,3,FALSE)),"")</f>
        <v/>
      </c>
      <c r="Z22" s="406"/>
      <c r="AA22" s="406"/>
      <c r="AB22" s="419"/>
      <c r="AC22" s="406"/>
      <c r="AD22" s="420"/>
      <c r="AE22" s="418"/>
      <c r="AF22" s="420"/>
      <c r="AG22" s="420"/>
      <c r="AH22" s="421" t="s">
        <v>408</v>
      </c>
      <c r="AI22" s="130"/>
      <c r="AJ22" s="137"/>
      <c r="AK22" s="138"/>
    </row>
    <row r="23" spans="1:37" ht="47.1" customHeight="1" x14ac:dyDescent="0.2">
      <c r="A23" s="409">
        <v>14</v>
      </c>
      <c r="B23" s="410" t="str">
        <f>IFERROR(VLOOKUP(Z23,'Reference records(soft deleted)'!$B$6:$D$39,3,FALSE),"")</f>
        <v/>
      </c>
      <c r="C23" s="411"/>
      <c r="D23" s="412"/>
      <c r="E23" s="412"/>
      <c r="F23" s="412"/>
      <c r="G23" s="413" t="str">
        <f t="array" ref="G23">IFERROR(IF(INDEX('Reference Records'!$D$4:$D$29,MATCH(LEFT(B23,255),LEFT('Reference Records'!$C$4:$C$29,255),0))=0,"",INDEX('Reference Records'!$D$4:$D$29,MATCH(LEFT(B23,255),LEFT('Reference Records'!$C$4:$C$29,255),0))),"")</f>
        <v/>
      </c>
      <c r="H23" s="414" t="str">
        <f>IF('Overview - Section A'!$AN$5="Funding Request",IF(I23="Funding Request Place Holder","",I23),"")</f>
        <v/>
      </c>
      <c r="I23" s="415" t="str">
        <f>IFERROR(IF(AB23="","",VLOOKUP(AB23,'Overview - Section A'!$P$31:$Q$32,2,FALSE)),"")</f>
        <v/>
      </c>
      <c r="J23" s="414"/>
      <c r="K23" s="414"/>
      <c r="L23" s="414"/>
      <c r="M23" s="414"/>
      <c r="N23" s="414"/>
      <c r="O23" s="416"/>
      <c r="P23" s="417"/>
      <c r="Q23" s="416" t="str">
        <f t="shared" si="3"/>
        <v/>
      </c>
      <c r="R23" s="418"/>
      <c r="S23" s="405" t="str">
        <f t="shared" si="0"/>
        <v/>
      </c>
      <c r="T23" s="405" t="b">
        <f t="shared" si="1"/>
        <v>0</v>
      </c>
      <c r="U23" s="405" t="str">
        <f>IFERROR(IF('Overview - Section A'!$AN$5="Funding Request",VLOOKUP(H23,'Overview - Section A'!$M$31:$P$32,4,FALSE),IF(AB23="","",AB23)),"")</f>
        <v/>
      </c>
      <c r="V23" s="406" t="str">
        <f t="shared" si="2"/>
        <v/>
      </c>
      <c r="W23" s="406" t="s">
        <v>426</v>
      </c>
      <c r="X23" s="406" t="str">
        <f t="array" ref="X23">IFERROR(IF(INDEX('Reference Records'!$G$4:$G$29,MATCH(LEFT(B23,255),LEFT('Reference Records'!$C$4:$C$29,255),0))=0,"",INDEX('Reference Records'!$G$4:$G$29,MATCH(LEFT(B23,255),LEFT('Reference Records'!$C$4:$C$29,255),0))),"")</f>
        <v/>
      </c>
      <c r="Y23" s="406" t="str">
        <f>IFERROR(IF('Overview - Section A'!$AN$5="Funding Request",IF('Reference Records'!$B$343&lt;&gt;"",VLOOKUP(Q23,'Reference Records'!$B$343:$C$344,2,FALSE),VLOOKUP(Q23,'Reference Records'!$A$356:$C$687,3,FALSE)),VLOOKUP(Q23,'Reference Records'!$A$690:$C$692,3,FALSE)),"")</f>
        <v/>
      </c>
      <c r="Z23" s="406"/>
      <c r="AA23" s="406"/>
      <c r="AB23" s="419"/>
      <c r="AC23" s="406"/>
      <c r="AD23" s="420"/>
      <c r="AE23" s="418"/>
      <c r="AF23" s="420"/>
      <c r="AG23" s="420"/>
      <c r="AH23" s="421" t="s">
        <v>408</v>
      </c>
      <c r="AI23" s="130"/>
      <c r="AJ23" s="137"/>
      <c r="AK23" s="138"/>
    </row>
    <row r="24" spans="1:37" ht="47.1" customHeight="1" x14ac:dyDescent="0.2">
      <c r="A24" s="409">
        <v>15</v>
      </c>
      <c r="B24" s="410" t="str">
        <f>IFERROR(VLOOKUP(Z24,'Reference records(soft deleted)'!$B$6:$D$39,3,FALSE),"")</f>
        <v/>
      </c>
      <c r="C24" s="411"/>
      <c r="D24" s="412"/>
      <c r="E24" s="412"/>
      <c r="F24" s="412"/>
      <c r="G24" s="413" t="str">
        <f t="array" ref="G24">IFERROR(IF(INDEX('Reference Records'!$D$4:$D$29,MATCH(LEFT(B24,255),LEFT('Reference Records'!$C$4:$C$29,255),0))=0,"",INDEX('Reference Records'!$D$4:$D$29,MATCH(LEFT(B24,255),LEFT('Reference Records'!$C$4:$C$29,255),0))),"")</f>
        <v/>
      </c>
      <c r="H24" s="414" t="str">
        <f>IF('Overview - Section A'!$AN$5="Funding Request",IF(I24="Funding Request Place Holder","",I24),"")</f>
        <v/>
      </c>
      <c r="I24" s="415" t="str">
        <f>IFERROR(IF(AB24="","",VLOOKUP(AB24,'Overview - Section A'!$P$31:$Q$32,2,FALSE)),"")</f>
        <v/>
      </c>
      <c r="J24" s="414"/>
      <c r="K24" s="414"/>
      <c r="L24" s="414"/>
      <c r="M24" s="414"/>
      <c r="N24" s="414"/>
      <c r="O24" s="416"/>
      <c r="P24" s="417"/>
      <c r="Q24" s="416" t="str">
        <f t="shared" si="3"/>
        <v/>
      </c>
      <c r="R24" s="418"/>
      <c r="S24" s="405" t="str">
        <f t="shared" si="0"/>
        <v/>
      </c>
      <c r="T24" s="405" t="b">
        <f t="shared" si="1"/>
        <v>0</v>
      </c>
      <c r="U24" s="405" t="str">
        <f>IFERROR(IF('Overview - Section A'!$AN$5="Funding Request",VLOOKUP(H24,'Overview - Section A'!$M$31:$P$32,4,FALSE),IF(AB24="","",AB24)),"")</f>
        <v/>
      </c>
      <c r="V24" s="406" t="str">
        <f t="shared" si="2"/>
        <v/>
      </c>
      <c r="W24" s="406" t="s">
        <v>427</v>
      </c>
      <c r="X24" s="406" t="str">
        <f t="array" ref="X24">IFERROR(IF(INDEX('Reference Records'!$G$4:$G$29,MATCH(LEFT(B24,255),LEFT('Reference Records'!$C$4:$C$29,255),0))=0,"",INDEX('Reference Records'!$G$4:$G$29,MATCH(LEFT(B24,255),LEFT('Reference Records'!$C$4:$C$29,255),0))),"")</f>
        <v/>
      </c>
      <c r="Y24" s="406" t="str">
        <f>IFERROR(IF('Overview - Section A'!$AN$5="Funding Request",IF('Reference Records'!$B$343&lt;&gt;"",VLOOKUP(Q24,'Reference Records'!$B$343:$C$344,2,FALSE),VLOOKUP(Q24,'Reference Records'!$A$356:$C$687,3,FALSE)),VLOOKUP(Q24,'Reference Records'!$A$690:$C$692,3,FALSE)),"")</f>
        <v/>
      </c>
      <c r="Z24" s="406"/>
      <c r="AA24" s="406"/>
      <c r="AB24" s="419"/>
      <c r="AC24" s="406"/>
      <c r="AD24" s="420"/>
      <c r="AE24" s="418"/>
      <c r="AF24" s="420"/>
      <c r="AG24" s="420"/>
      <c r="AH24" s="421" t="s">
        <v>408</v>
      </c>
      <c r="AI24" s="130"/>
      <c r="AJ24" s="137"/>
      <c r="AK24" s="138"/>
    </row>
    <row r="25" spans="1:37" ht="2.65" customHeight="1" thickBot="1" x14ac:dyDescent="0.25">
      <c r="A25" s="33"/>
      <c r="B25" s="34"/>
      <c r="C25" s="35"/>
      <c r="D25" s="35"/>
      <c r="E25" s="35"/>
      <c r="F25" s="35"/>
      <c r="G25" s="36"/>
      <c r="H25" s="36"/>
      <c r="I25" s="36"/>
      <c r="J25" s="36"/>
      <c r="K25" s="36"/>
      <c r="L25" s="36"/>
      <c r="M25" s="36"/>
      <c r="N25" s="36"/>
      <c r="O25" s="37"/>
      <c r="P25" s="35"/>
      <c r="Q25" s="35"/>
      <c r="R25" s="23"/>
      <c r="S25" s="23"/>
      <c r="T25" s="23"/>
      <c r="U25" s="23"/>
      <c r="V25" s="35"/>
      <c r="W25" s="35"/>
      <c r="X25" s="35"/>
      <c r="Y25" s="35"/>
      <c r="Z25" s="35"/>
      <c r="AA25" s="35"/>
      <c r="AB25" s="35"/>
      <c r="AC25" s="35"/>
      <c r="AD25" s="35"/>
      <c r="AE25" s="35"/>
      <c r="AF25" s="35"/>
      <c r="AG25" s="35"/>
      <c r="AH25" s="35"/>
      <c r="AI25" s="38"/>
      <c r="AJ25" s="137"/>
      <c r="AK25" s="138"/>
    </row>
    <row r="26" spans="1:37" ht="23.65" customHeight="1" thickBot="1" x14ac:dyDescent="0.25">
      <c r="B26" s="40"/>
      <c r="C26" s="17"/>
      <c r="D26" s="24"/>
      <c r="E26" s="24"/>
      <c r="F26" s="24"/>
      <c r="G26" s="24"/>
      <c r="H26" s="24"/>
      <c r="I26" s="24"/>
      <c r="J26" s="24"/>
      <c r="K26" s="24"/>
      <c r="L26" s="24"/>
      <c r="M26" s="24"/>
      <c r="N26" s="24"/>
      <c r="O26" s="24"/>
      <c r="P26" s="18"/>
      <c r="Q26" s="18"/>
      <c r="R26" s="18"/>
      <c r="AJ26" s="138"/>
      <c r="AK26" s="138"/>
    </row>
    <row r="27" spans="1:37" ht="27.75" customHeight="1" thickBot="1" x14ac:dyDescent="0.25">
      <c r="A27" s="596" t="s">
        <v>262</v>
      </c>
      <c r="B27" s="597"/>
      <c r="C27" s="597"/>
      <c r="D27" s="597"/>
      <c r="E27" s="597"/>
      <c r="F27" s="597"/>
      <c r="G27" s="597"/>
      <c r="H27" s="597"/>
      <c r="I27" s="39"/>
      <c r="J27" s="39"/>
      <c r="K27" s="39"/>
      <c r="L27" s="39"/>
      <c r="M27" s="39"/>
      <c r="N27" s="314"/>
      <c r="O27" s="20"/>
      <c r="P27" s="21"/>
    </row>
    <row r="28" spans="1:37" ht="47.1" customHeight="1" x14ac:dyDescent="0.2">
      <c r="A28" s="401" t="s">
        <v>263</v>
      </c>
      <c r="B28" s="473" t="s">
        <v>261</v>
      </c>
      <c r="C28" s="473" t="s">
        <v>272</v>
      </c>
      <c r="D28" s="474" t="s">
        <v>273</v>
      </c>
      <c r="E28" s="474" t="s">
        <v>274</v>
      </c>
      <c r="F28" s="474" t="s">
        <v>275</v>
      </c>
      <c r="G28" s="473" t="s">
        <v>276</v>
      </c>
      <c r="H28" s="474" t="s">
        <v>96</v>
      </c>
      <c r="I28" s="475"/>
      <c r="J28" s="476" t="s">
        <v>146</v>
      </c>
      <c r="K28" s="476" t="s">
        <v>28</v>
      </c>
      <c r="L28" s="476" t="s">
        <v>147</v>
      </c>
      <c r="M28" s="476" t="s">
        <v>30</v>
      </c>
      <c r="N28" s="476" t="s">
        <v>145</v>
      </c>
      <c r="O28" s="476" t="s">
        <v>166</v>
      </c>
      <c r="P28" s="316"/>
    </row>
    <row r="29" spans="1:37" ht="47.1" hidden="1" customHeight="1" x14ac:dyDescent="0.2">
      <c r="A29" s="477" t="s">
        <v>49</v>
      </c>
      <c r="B29" s="427" t="str">
        <f>IF(A29=A28,"",VLOOKUP(A29,$A$9:$V$26,22,FALSE))</f>
        <v>[Custom Impact Indicator Local]</v>
      </c>
      <c r="C29" s="478" t="str">
        <f>IFERROR(IF(N29&lt;&gt;"",N29,IF(A29=A28,IF(C28&lt;YEAR('Overview - Section A'!$E$8),C28+1,""),YEAR('Overview - Section A'!$E$7))),"")</f>
        <v>[Year of Target]</v>
      </c>
      <c r="D29" s="479" t="s">
        <v>22</v>
      </c>
      <c r="E29" s="430" t="s">
        <v>23</v>
      </c>
      <c r="F29" s="431" t="str">
        <f>IF(IF(AND(D29="",E29=""),O29,IFERROR((D29/E29)*100,""))=0,"",IF(AND(D29="",E29=""),O29,IFERROR((D29/E29)*100,"")))</f>
        <v/>
      </c>
      <c r="G29" s="432" t="s">
        <v>24</v>
      </c>
      <c r="H29" s="433" t="s">
        <v>95</v>
      </c>
      <c r="I29" s="480"/>
      <c r="J29" s="481" t="s">
        <v>29</v>
      </c>
      <c r="K29" s="480" t="b">
        <f>IFERROR(IF(VLOOKUP(A29,$A$9:$V$26,22,FALSE)&lt;&gt;"",TRUE,FALSE),FALSE)</f>
        <v>1</v>
      </c>
      <c r="L29" s="480" t="str">
        <f ca="1">IFERROR(IF(G29&lt;&gt;"",INDEX('Overview - Section A'!$U$38:$U$45,MATCH(G29,'Overview - Section A'!$A$38:$A$45,1)),J29),"")</f>
        <v>[Record ID]</v>
      </c>
      <c r="M29" s="482" t="s">
        <v>29</v>
      </c>
      <c r="N29" s="480" t="s">
        <v>170</v>
      </c>
      <c r="O29" s="480" t="s">
        <v>144</v>
      </c>
      <c r="P29" s="316"/>
    </row>
    <row r="30" spans="1:37" ht="47.1" customHeight="1" x14ac:dyDescent="0.2">
      <c r="A30" s="477">
        <v>1</v>
      </c>
      <c r="B30" s="427" t="str">
        <f t="shared" ref="B30:B93" si="4">IF(A30=A29,"",VLOOKUP(A30,$A$9:$V$26,22,FALSE))</f>
        <v>TB I-2: Taux d'incidence de la tuberculose (pour 100 000 habitants)</v>
      </c>
      <c r="C30" s="478">
        <f>IFERROR(IF(N30&lt;&gt;"",N30,IF(A30=A29,IF(C29&lt;YEAR('Overview - Section A'!$E$8),C29+1,""),YEAR('Overview - Section A'!$E$7))),"")</f>
        <v>2018</v>
      </c>
      <c r="D30" s="430">
        <v>107</v>
      </c>
      <c r="E30" s="430"/>
      <c r="F30" s="431" t="str">
        <f t="shared" ref="F30:F93" si="5">IF(IF(AND(D30="",E30=""),O30,IFERROR((D30/E30)*100,""))=0,"",IF(AND(D30="",E30=""),O30,IFERROR((D30/E30)*100,"")))</f>
        <v/>
      </c>
      <c r="G30" s="432">
        <v>43769</v>
      </c>
      <c r="H30" s="433"/>
      <c r="I30" s="480"/>
      <c r="J30" s="481" t="s">
        <v>428</v>
      </c>
      <c r="K30" s="480" t="b">
        <f t="shared" ref="K30:K93" si="6">IFERROR(IF(VLOOKUP(A30,$A$9:$V$26,22,FALSE)&lt;&gt;"",TRUE,FALSE),FALSE)</f>
        <v>1</v>
      </c>
      <c r="L30" s="480" t="str">
        <f ca="1">IFERROR(IF(G30&lt;&gt;"",INDEX('Overview - Section A'!$U$38:$U$45,MATCH(G30,'Overview - Section A'!$A$38:$A$45,1)),J30),"")</f>
        <v>a1Y36000002HsCiEAK</v>
      </c>
      <c r="M30" s="482" t="s">
        <v>615</v>
      </c>
      <c r="N30" s="480"/>
      <c r="O30" s="480"/>
      <c r="P30" s="316"/>
    </row>
    <row r="31" spans="1:37" ht="47.1" customHeight="1" x14ac:dyDescent="0.2">
      <c r="A31" s="477">
        <v>1</v>
      </c>
      <c r="B31" s="427" t="str">
        <f t="shared" si="4"/>
        <v/>
      </c>
      <c r="C31" s="478">
        <f>IFERROR(IF(N31&lt;&gt;"",N31,IF(A31=A30,IF(C30&lt;YEAR('Overview - Section A'!$E$8),C30+1,""),YEAR('Overview - Section A'!$E$7))),"")</f>
        <v>2019</v>
      </c>
      <c r="D31" s="430">
        <v>102</v>
      </c>
      <c r="E31" s="430"/>
      <c r="F31" s="431" t="str">
        <f t="shared" si="5"/>
        <v/>
      </c>
      <c r="G31" s="432">
        <v>44135</v>
      </c>
      <c r="H31" s="433"/>
      <c r="I31" s="480"/>
      <c r="J31" s="481" t="s">
        <v>430</v>
      </c>
      <c r="K31" s="480" t="b">
        <f t="shared" si="6"/>
        <v>1</v>
      </c>
      <c r="L31" s="480" t="str">
        <f ca="1">IFERROR(IF(G31&lt;&gt;"",INDEX('Overview - Section A'!$U$38:$U$45,MATCH(G31,'Overview - Section A'!$A$38:$A$45,1)),J31),"")</f>
        <v>a1Y36000002HsCkEAK</v>
      </c>
      <c r="M31" s="482" t="s">
        <v>616</v>
      </c>
      <c r="N31" s="480"/>
      <c r="O31" s="480"/>
      <c r="P31" s="316"/>
    </row>
    <row r="32" spans="1:37" ht="47.1" customHeight="1" x14ac:dyDescent="0.2">
      <c r="A32" s="477">
        <v>1</v>
      </c>
      <c r="B32" s="427" t="str">
        <f t="shared" si="4"/>
        <v/>
      </c>
      <c r="C32" s="478">
        <f>IFERROR(IF(N32&lt;&gt;"",N32,IF(A32=A31,IF(C31&lt;YEAR('Overview - Section A'!$E$8),C31+1,""),YEAR('Overview - Section A'!$E$7))),"")</f>
        <v>2020</v>
      </c>
      <c r="D32" s="430">
        <v>98</v>
      </c>
      <c r="E32" s="430"/>
      <c r="F32" s="431" t="str">
        <f t="shared" si="5"/>
        <v/>
      </c>
      <c r="G32" s="432">
        <v>44500</v>
      </c>
      <c r="H32" s="433"/>
      <c r="I32" s="480"/>
      <c r="J32" s="481" t="s">
        <v>432</v>
      </c>
      <c r="K32" s="480" t="b">
        <f t="shared" si="6"/>
        <v>1</v>
      </c>
      <c r="L32" s="480" t="str">
        <f ca="1">IFERROR(IF(G32&lt;&gt;"",INDEX('Overview - Section A'!$U$38:$U$45,MATCH(G32,'Overview - Section A'!$A$38:$A$45,1)),J32),"")</f>
        <v>a1Y36000002HsCkEAK</v>
      </c>
      <c r="M32" s="482" t="s">
        <v>617</v>
      </c>
      <c r="N32" s="480"/>
      <c r="O32" s="480"/>
      <c r="P32" s="316"/>
    </row>
    <row r="33" spans="1:16" ht="47.1" customHeight="1" x14ac:dyDescent="0.2">
      <c r="A33" s="477">
        <v>1</v>
      </c>
      <c r="B33" s="427" t="str">
        <f t="shared" si="4"/>
        <v/>
      </c>
      <c r="C33" s="478" t="str">
        <f>IFERROR(IF(N33&lt;&gt;"",N33,IF(A33=A32,IF(C32&lt;YEAR('Overview - Section A'!$E$8),C32+1,""),YEAR('Overview - Section A'!$E$7))),"")</f>
        <v/>
      </c>
      <c r="D33" s="479"/>
      <c r="E33" s="430"/>
      <c r="F33" s="431" t="str">
        <f t="shared" si="5"/>
        <v/>
      </c>
      <c r="G33" s="432"/>
      <c r="H33" s="433"/>
      <c r="I33" s="480"/>
      <c r="J33" s="481" t="s">
        <v>434</v>
      </c>
      <c r="K33" s="480" t="b">
        <f t="shared" si="6"/>
        <v>1</v>
      </c>
      <c r="L33" s="480" t="str">
        <f>IFERROR(IF(G33&lt;&gt;"",INDEX('Overview - Section A'!$U$38:$U$45,MATCH(G33,'Overview - Section A'!$A$38:$A$45,1)),J33),"")</f>
        <v>a1Y36000002HsCiEAK</v>
      </c>
      <c r="M33" s="482" t="s">
        <v>618</v>
      </c>
      <c r="N33" s="480"/>
      <c r="O33" s="480"/>
      <c r="P33" s="316"/>
    </row>
    <row r="34" spans="1:16" ht="47.1" customHeight="1" x14ac:dyDescent="0.2">
      <c r="A34" s="477">
        <v>1</v>
      </c>
      <c r="B34" s="427" t="str">
        <f t="shared" si="4"/>
        <v/>
      </c>
      <c r="C34" s="478" t="str">
        <f>IFERROR(IF(N34&lt;&gt;"",N34,IF(A34=A33,IF(C33&lt;YEAR('Overview - Section A'!$E$8),C33+1,""),YEAR('Overview - Section A'!$E$7))),"")</f>
        <v/>
      </c>
      <c r="D34" s="479"/>
      <c r="E34" s="430"/>
      <c r="F34" s="431" t="str">
        <f t="shared" si="5"/>
        <v/>
      </c>
      <c r="G34" s="432"/>
      <c r="H34" s="433"/>
      <c r="I34" s="480"/>
      <c r="J34" s="481" t="s">
        <v>436</v>
      </c>
      <c r="K34" s="480" t="b">
        <f t="shared" si="6"/>
        <v>1</v>
      </c>
      <c r="L34" s="480" t="str">
        <f>IFERROR(IF(G34&lt;&gt;"",INDEX('Overview - Section A'!$U$38:$U$45,MATCH(G34,'Overview - Section A'!$A$38:$A$45,1)),J34),"")</f>
        <v>a1Y36000002HsCjEAK</v>
      </c>
      <c r="M34" s="482" t="s">
        <v>619</v>
      </c>
      <c r="N34" s="480"/>
      <c r="O34" s="480"/>
      <c r="P34" s="316"/>
    </row>
    <row r="35" spans="1:16" ht="47.1" customHeight="1" x14ac:dyDescent="0.2">
      <c r="A35" s="477">
        <v>1</v>
      </c>
      <c r="B35" s="427" t="str">
        <f t="shared" si="4"/>
        <v/>
      </c>
      <c r="C35" s="478" t="str">
        <f>IFERROR(IF(N35&lt;&gt;"",N35,IF(A35=A34,IF(C34&lt;YEAR('Overview - Section A'!$E$8),C34+1,""),YEAR('Overview - Section A'!$E$7))),"")</f>
        <v/>
      </c>
      <c r="D35" s="479"/>
      <c r="E35" s="430"/>
      <c r="F35" s="431" t="str">
        <f t="shared" si="5"/>
        <v/>
      </c>
      <c r="G35" s="432"/>
      <c r="H35" s="433"/>
      <c r="I35" s="480"/>
      <c r="J35" s="481" t="s">
        <v>438</v>
      </c>
      <c r="K35" s="480" t="b">
        <f t="shared" si="6"/>
        <v>1</v>
      </c>
      <c r="L35" s="480" t="str">
        <f>IFERROR(IF(G35&lt;&gt;"",INDEX('Overview - Section A'!$U$38:$U$45,MATCH(G35,'Overview - Section A'!$A$38:$A$45,1)),J35),"")</f>
        <v>a1Y36000002HsCkEAK</v>
      </c>
      <c r="M35" s="482" t="s">
        <v>620</v>
      </c>
      <c r="N35" s="480"/>
      <c r="O35" s="480"/>
      <c r="P35" s="316"/>
    </row>
    <row r="36" spans="1:16" ht="47.1" customHeight="1" x14ac:dyDescent="0.2">
      <c r="A36" s="477">
        <v>2</v>
      </c>
      <c r="B36" s="427" t="str">
        <f t="shared" si="4"/>
        <v>TB I-3(M): Taux de mortalité par tuberculose (pour 100 000 habitants)</v>
      </c>
      <c r="C36" s="478">
        <f>IFERROR(IF(N36&lt;&gt;"",N36,IF(A36=A35,IF(C35&lt;YEAR('Overview - Section A'!$E$8),C35+1,""),YEAR('Overview - Section A'!$E$7))),"")</f>
        <v>2018</v>
      </c>
      <c r="D36" s="550">
        <v>3</v>
      </c>
      <c r="E36" s="430"/>
      <c r="F36" s="431" t="str">
        <f t="shared" si="5"/>
        <v/>
      </c>
      <c r="G36" s="432">
        <v>43769</v>
      </c>
      <c r="H36" s="433"/>
      <c r="I36" s="480"/>
      <c r="J36" s="481" t="s">
        <v>428</v>
      </c>
      <c r="K36" s="480" t="b">
        <f t="shared" si="6"/>
        <v>1</v>
      </c>
      <c r="L36" s="480" t="str">
        <f ca="1">IFERROR(IF(G36&lt;&gt;"",INDEX('Overview - Section A'!$U$38:$U$45,MATCH(G36,'Overview - Section A'!$A$38:$A$45,1)),J36),"")</f>
        <v>a1Y36000002HsCiEAK</v>
      </c>
      <c r="M36" s="482" t="s">
        <v>621</v>
      </c>
      <c r="N36" s="480"/>
      <c r="O36" s="480"/>
      <c r="P36" s="316"/>
    </row>
    <row r="37" spans="1:16" ht="47.1" customHeight="1" x14ac:dyDescent="0.2">
      <c r="A37" s="477">
        <v>2</v>
      </c>
      <c r="B37" s="427" t="str">
        <f t="shared" si="4"/>
        <v/>
      </c>
      <c r="C37" s="478">
        <f>IFERROR(IF(N37&lt;&gt;"",N37,IF(A37=A36,IF(C36&lt;YEAR('Overview - Section A'!$E$8),C36+1,""),YEAR('Overview - Section A'!$E$7))),"")</f>
        <v>2019</v>
      </c>
      <c r="D37" s="550">
        <v>2.7</v>
      </c>
      <c r="E37" s="430"/>
      <c r="F37" s="431" t="str">
        <f t="shared" si="5"/>
        <v/>
      </c>
      <c r="G37" s="432">
        <v>44135</v>
      </c>
      <c r="H37" s="433"/>
      <c r="I37" s="480"/>
      <c r="J37" s="481" t="s">
        <v>430</v>
      </c>
      <c r="K37" s="480" t="b">
        <f t="shared" si="6"/>
        <v>1</v>
      </c>
      <c r="L37" s="480" t="str">
        <f ca="1">IFERROR(IF(G37&lt;&gt;"",INDEX('Overview - Section A'!$U$38:$U$45,MATCH(G37,'Overview - Section A'!$A$38:$A$45,1)),J37),"")</f>
        <v>a1Y36000002HsCkEAK</v>
      </c>
      <c r="M37" s="482" t="s">
        <v>622</v>
      </c>
      <c r="N37" s="480"/>
      <c r="O37" s="480"/>
      <c r="P37" s="316"/>
    </row>
    <row r="38" spans="1:16" ht="47.1" customHeight="1" x14ac:dyDescent="0.2">
      <c r="A38" s="477">
        <v>2</v>
      </c>
      <c r="B38" s="427" t="str">
        <f t="shared" si="4"/>
        <v/>
      </c>
      <c r="C38" s="478">
        <f>IFERROR(IF(N38&lt;&gt;"",N38,IF(A38=A37,IF(C37&lt;YEAR('Overview - Section A'!$E$8),C37+1,""),YEAR('Overview - Section A'!$E$7))),"")</f>
        <v>2020</v>
      </c>
      <c r="D38" s="550">
        <v>2.2999999999999998</v>
      </c>
      <c r="E38" s="430"/>
      <c r="F38" s="431" t="str">
        <f t="shared" si="5"/>
        <v/>
      </c>
      <c r="G38" s="432">
        <v>44500</v>
      </c>
      <c r="H38" s="433"/>
      <c r="I38" s="480"/>
      <c r="J38" s="481" t="s">
        <v>432</v>
      </c>
      <c r="K38" s="480" t="b">
        <f t="shared" si="6"/>
        <v>1</v>
      </c>
      <c r="L38" s="480" t="str">
        <f ca="1">IFERROR(IF(G38&lt;&gt;"",INDEX('Overview - Section A'!$U$38:$U$45,MATCH(G38,'Overview - Section A'!$A$38:$A$45,1)),J38),"")</f>
        <v>a1Y36000002HsCkEAK</v>
      </c>
      <c r="M38" s="482" t="s">
        <v>623</v>
      </c>
      <c r="N38" s="480"/>
      <c r="O38" s="480"/>
      <c r="P38" s="316"/>
    </row>
    <row r="39" spans="1:16" ht="47.1" customHeight="1" x14ac:dyDescent="0.2">
      <c r="A39" s="477">
        <v>2</v>
      </c>
      <c r="B39" s="427" t="str">
        <f t="shared" si="4"/>
        <v/>
      </c>
      <c r="C39" s="478" t="str">
        <f>IFERROR(IF(N39&lt;&gt;"",N39,IF(A39=A38,IF(C38&lt;YEAR('Overview - Section A'!$E$8),C38+1,""),YEAR('Overview - Section A'!$E$7))),"")</f>
        <v/>
      </c>
      <c r="D39" s="479"/>
      <c r="E39" s="430"/>
      <c r="F39" s="431" t="str">
        <f t="shared" si="5"/>
        <v/>
      </c>
      <c r="G39" s="432"/>
      <c r="H39" s="433"/>
      <c r="I39" s="480"/>
      <c r="J39" s="481" t="s">
        <v>434</v>
      </c>
      <c r="K39" s="480" t="b">
        <f t="shared" si="6"/>
        <v>1</v>
      </c>
      <c r="L39" s="480" t="str">
        <f>IFERROR(IF(G39&lt;&gt;"",INDEX('Overview - Section A'!$U$38:$U$45,MATCH(G39,'Overview - Section A'!$A$38:$A$45,1)),J39),"")</f>
        <v>a1Y36000002HsCiEAK</v>
      </c>
      <c r="M39" s="482" t="s">
        <v>624</v>
      </c>
      <c r="N39" s="480"/>
      <c r="O39" s="480"/>
      <c r="P39" s="316"/>
    </row>
    <row r="40" spans="1:16" ht="47.1" customHeight="1" x14ac:dyDescent="0.2">
      <c r="A40" s="477">
        <v>2</v>
      </c>
      <c r="B40" s="427" t="str">
        <f t="shared" si="4"/>
        <v/>
      </c>
      <c r="C40" s="478" t="str">
        <f>IFERROR(IF(N40&lt;&gt;"",N40,IF(A40=A39,IF(C39&lt;YEAR('Overview - Section A'!$E$8),C39+1,""),YEAR('Overview - Section A'!$E$7))),"")</f>
        <v/>
      </c>
      <c r="D40" s="479"/>
      <c r="E40" s="430"/>
      <c r="F40" s="431" t="str">
        <f t="shared" si="5"/>
        <v/>
      </c>
      <c r="G40" s="432"/>
      <c r="H40" s="433"/>
      <c r="I40" s="480"/>
      <c r="J40" s="481" t="s">
        <v>436</v>
      </c>
      <c r="K40" s="480" t="b">
        <f t="shared" si="6"/>
        <v>1</v>
      </c>
      <c r="L40" s="480" t="str">
        <f>IFERROR(IF(G40&lt;&gt;"",INDEX('Overview - Section A'!$U$38:$U$45,MATCH(G40,'Overview - Section A'!$A$38:$A$45,1)),J40),"")</f>
        <v>a1Y36000002HsCjEAK</v>
      </c>
      <c r="M40" s="482" t="s">
        <v>625</v>
      </c>
      <c r="N40" s="480"/>
      <c r="O40" s="480"/>
      <c r="P40" s="316"/>
    </row>
    <row r="41" spans="1:16" ht="47.1" customHeight="1" x14ac:dyDescent="0.2">
      <c r="A41" s="477">
        <v>2</v>
      </c>
      <c r="B41" s="427" t="str">
        <f t="shared" si="4"/>
        <v/>
      </c>
      <c r="C41" s="478" t="str">
        <f>IFERROR(IF(N41&lt;&gt;"",N41,IF(A41=A40,IF(C40&lt;YEAR('Overview - Section A'!$E$8),C40+1,""),YEAR('Overview - Section A'!$E$7))),"")</f>
        <v/>
      </c>
      <c r="D41" s="479"/>
      <c r="E41" s="430"/>
      <c r="F41" s="431" t="str">
        <f t="shared" si="5"/>
        <v/>
      </c>
      <c r="G41" s="432"/>
      <c r="H41" s="433"/>
      <c r="I41" s="480"/>
      <c r="J41" s="481" t="s">
        <v>438</v>
      </c>
      <c r="K41" s="480" t="b">
        <f t="shared" si="6"/>
        <v>1</v>
      </c>
      <c r="L41" s="480" t="str">
        <f>IFERROR(IF(G41&lt;&gt;"",INDEX('Overview - Section A'!$U$38:$U$45,MATCH(G41,'Overview - Section A'!$A$38:$A$45,1)),J41),"")</f>
        <v>a1Y36000002HsCkEAK</v>
      </c>
      <c r="M41" s="482" t="s">
        <v>626</v>
      </c>
      <c r="N41" s="480"/>
      <c r="O41" s="480"/>
      <c r="P41" s="316"/>
    </row>
    <row r="42" spans="1:16" ht="47.1" customHeight="1" x14ac:dyDescent="0.2">
      <c r="A42" s="477">
        <v>3</v>
      </c>
      <c r="B42" s="427" t="str">
        <f t="shared" si="4"/>
        <v>TB I-4(M): Prévalence de TB-RR et/ou TB-MR parmi les nouveaux cas détectés: Proportion de nouveaux cas de tuberculose avec TB-RR et/ou TB-MR</v>
      </c>
      <c r="C42" s="478">
        <f>IFERROR(IF(N42&lt;&gt;"",N42,IF(A42=A41,IF(C41&lt;YEAR('Overview - Section A'!$E$8),C41+1,""),YEAR('Overview - Section A'!$E$7))),"")</f>
        <v>2018</v>
      </c>
      <c r="D42" s="550">
        <v>2.2000000000000002</v>
      </c>
      <c r="E42" s="430"/>
      <c r="F42" s="431" t="str">
        <f t="shared" si="5"/>
        <v/>
      </c>
      <c r="G42" s="432">
        <v>43769</v>
      </c>
      <c r="H42" s="433"/>
      <c r="I42" s="480"/>
      <c r="J42" s="481" t="s">
        <v>428</v>
      </c>
      <c r="K42" s="480" t="b">
        <f t="shared" si="6"/>
        <v>1</v>
      </c>
      <c r="L42" s="480" t="str">
        <f ca="1">IFERROR(IF(G42&lt;&gt;"",INDEX('Overview - Section A'!$U$38:$U$45,MATCH(G42,'Overview - Section A'!$A$38:$A$45,1)),J42),"")</f>
        <v>a1Y36000002HsCiEAK</v>
      </c>
      <c r="M42" s="482" t="s">
        <v>627</v>
      </c>
      <c r="N42" s="480"/>
      <c r="O42" s="480"/>
      <c r="P42" s="316"/>
    </row>
    <row r="43" spans="1:16" ht="47.1" customHeight="1" x14ac:dyDescent="0.2">
      <c r="A43" s="477">
        <v>3</v>
      </c>
      <c r="B43" s="427" t="str">
        <f t="shared" si="4"/>
        <v/>
      </c>
      <c r="C43" s="478">
        <f>IFERROR(IF(N43&lt;&gt;"",N43,IF(A43=A42,IF(C42&lt;YEAR('Overview - Section A'!$E$8),C42+1,""),YEAR('Overview - Section A'!$E$7))),"")</f>
        <v>2019</v>
      </c>
      <c r="D43" s="550">
        <v>2</v>
      </c>
      <c r="E43" s="430"/>
      <c r="F43" s="431" t="str">
        <f t="shared" si="5"/>
        <v/>
      </c>
      <c r="G43" s="432">
        <v>44135</v>
      </c>
      <c r="H43" s="433"/>
      <c r="I43" s="480"/>
      <c r="J43" s="481" t="s">
        <v>430</v>
      </c>
      <c r="K43" s="480" t="b">
        <f t="shared" si="6"/>
        <v>1</v>
      </c>
      <c r="L43" s="480" t="str">
        <f ca="1">IFERROR(IF(G43&lt;&gt;"",INDEX('Overview - Section A'!$U$38:$U$45,MATCH(G43,'Overview - Section A'!$A$38:$A$45,1)),J43),"")</f>
        <v>a1Y36000002HsCkEAK</v>
      </c>
      <c r="M43" s="482" t="s">
        <v>628</v>
      </c>
      <c r="N43" s="480"/>
      <c r="O43" s="480"/>
      <c r="P43" s="316"/>
    </row>
    <row r="44" spans="1:16" ht="47.1" customHeight="1" x14ac:dyDescent="0.2">
      <c r="A44" s="477">
        <v>3</v>
      </c>
      <c r="B44" s="427" t="str">
        <f t="shared" si="4"/>
        <v/>
      </c>
      <c r="C44" s="478">
        <f>IFERROR(IF(N44&lt;&gt;"",N44,IF(A44=A43,IF(C43&lt;YEAR('Overview - Section A'!$E$8),C43+1,""),YEAR('Overview - Section A'!$E$7))),"")</f>
        <v>2020</v>
      </c>
      <c r="D44" s="550">
        <v>1.8</v>
      </c>
      <c r="E44" s="430"/>
      <c r="F44" s="431" t="str">
        <f t="shared" si="5"/>
        <v/>
      </c>
      <c r="G44" s="432">
        <v>44500</v>
      </c>
      <c r="H44" s="433"/>
      <c r="I44" s="480"/>
      <c r="J44" s="481" t="s">
        <v>432</v>
      </c>
      <c r="K44" s="480" t="b">
        <f t="shared" si="6"/>
        <v>1</v>
      </c>
      <c r="L44" s="480" t="str">
        <f ca="1">IFERROR(IF(G44&lt;&gt;"",INDEX('Overview - Section A'!$U$38:$U$45,MATCH(G44,'Overview - Section A'!$A$38:$A$45,1)),J44),"")</f>
        <v>a1Y36000002HsCkEAK</v>
      </c>
      <c r="M44" s="482" t="s">
        <v>629</v>
      </c>
      <c r="N44" s="480"/>
      <c r="O44" s="480"/>
      <c r="P44" s="316"/>
    </row>
    <row r="45" spans="1:16" ht="47.1" customHeight="1" x14ac:dyDescent="0.2">
      <c r="A45" s="477">
        <v>3</v>
      </c>
      <c r="B45" s="427" t="str">
        <f t="shared" si="4"/>
        <v/>
      </c>
      <c r="C45" s="478" t="str">
        <f>IFERROR(IF(N45&lt;&gt;"",N45,IF(A45=A44,IF(C44&lt;YEAR('Overview - Section A'!$E$8),C44+1,""),YEAR('Overview - Section A'!$E$7))),"")</f>
        <v/>
      </c>
      <c r="D45" s="479"/>
      <c r="E45" s="430"/>
      <c r="F45" s="431" t="str">
        <f t="shared" si="5"/>
        <v/>
      </c>
      <c r="G45" s="432"/>
      <c r="H45" s="433"/>
      <c r="I45" s="480"/>
      <c r="J45" s="481" t="s">
        <v>434</v>
      </c>
      <c r="K45" s="480" t="b">
        <f t="shared" si="6"/>
        <v>1</v>
      </c>
      <c r="L45" s="480" t="str">
        <f>IFERROR(IF(G45&lt;&gt;"",INDEX('Overview - Section A'!$U$38:$U$45,MATCH(G45,'Overview - Section A'!$A$38:$A$45,1)),J45),"")</f>
        <v>a1Y36000002HsCiEAK</v>
      </c>
      <c r="M45" s="482" t="s">
        <v>630</v>
      </c>
      <c r="N45" s="480"/>
      <c r="O45" s="480"/>
      <c r="P45" s="316"/>
    </row>
    <row r="46" spans="1:16" ht="47.1" customHeight="1" x14ac:dyDescent="0.2">
      <c r="A46" s="477">
        <v>3</v>
      </c>
      <c r="B46" s="427" t="str">
        <f t="shared" si="4"/>
        <v/>
      </c>
      <c r="C46" s="478" t="str">
        <f>IFERROR(IF(N46&lt;&gt;"",N46,IF(A46=A45,IF(C45&lt;YEAR('Overview - Section A'!$E$8),C45+1,""),YEAR('Overview - Section A'!$E$7))),"")</f>
        <v/>
      </c>
      <c r="D46" s="479"/>
      <c r="E46" s="430"/>
      <c r="F46" s="431" t="str">
        <f t="shared" si="5"/>
        <v/>
      </c>
      <c r="G46" s="432"/>
      <c r="H46" s="433"/>
      <c r="I46" s="480"/>
      <c r="J46" s="481" t="s">
        <v>436</v>
      </c>
      <c r="K46" s="480" t="b">
        <f t="shared" si="6"/>
        <v>1</v>
      </c>
      <c r="L46" s="480" t="str">
        <f>IFERROR(IF(G46&lt;&gt;"",INDEX('Overview - Section A'!$U$38:$U$45,MATCH(G46,'Overview - Section A'!$A$38:$A$45,1)),J46),"")</f>
        <v>a1Y36000002HsCjEAK</v>
      </c>
      <c r="M46" s="482" t="s">
        <v>631</v>
      </c>
      <c r="N46" s="480"/>
      <c r="O46" s="480"/>
      <c r="P46" s="316"/>
    </row>
    <row r="47" spans="1:16" ht="47.1" customHeight="1" x14ac:dyDescent="0.2">
      <c r="A47" s="477">
        <v>3</v>
      </c>
      <c r="B47" s="427" t="str">
        <f t="shared" si="4"/>
        <v/>
      </c>
      <c r="C47" s="478" t="str">
        <f>IFERROR(IF(N47&lt;&gt;"",N47,IF(A47=A46,IF(C46&lt;YEAR('Overview - Section A'!$E$8),C46+1,""),YEAR('Overview - Section A'!$E$7))),"")</f>
        <v/>
      </c>
      <c r="D47" s="479"/>
      <c r="E47" s="430"/>
      <c r="F47" s="431" t="str">
        <f t="shared" si="5"/>
        <v/>
      </c>
      <c r="G47" s="432"/>
      <c r="H47" s="433"/>
      <c r="I47" s="480"/>
      <c r="J47" s="481" t="s">
        <v>438</v>
      </c>
      <c r="K47" s="480" t="b">
        <f t="shared" si="6"/>
        <v>1</v>
      </c>
      <c r="L47" s="480" t="str">
        <f>IFERROR(IF(G47&lt;&gt;"",INDEX('Overview - Section A'!$U$38:$U$45,MATCH(G47,'Overview - Section A'!$A$38:$A$45,1)),J47),"")</f>
        <v>a1Y36000002HsCkEAK</v>
      </c>
      <c r="M47" s="482" t="s">
        <v>632</v>
      </c>
      <c r="N47" s="480"/>
      <c r="O47" s="480"/>
      <c r="P47" s="316"/>
    </row>
    <row r="48" spans="1:16" ht="47.1" customHeight="1" x14ac:dyDescent="0.2">
      <c r="A48" s="477">
        <v>4</v>
      </c>
      <c r="B48" s="427" t="str">
        <f t="shared" si="4"/>
        <v>HIV I-6: Estimation du pourcentage d'infections à VIH parmi les enfants nés de femmes séropositives au VIH ayant accouché au cours des 12 derniers  mois</v>
      </c>
      <c r="C48" s="478">
        <f>IFERROR(IF(N48&lt;&gt;"",N48,IF(A48=A47,IF(C47&lt;YEAR('Overview - Section A'!$E$8),C47+1,""),YEAR('Overview - Section A'!$E$7))),"")</f>
        <v>2018</v>
      </c>
      <c r="D48" s="479"/>
      <c r="E48" s="430"/>
      <c r="F48" s="431">
        <v>2</v>
      </c>
      <c r="G48" s="432">
        <v>43646</v>
      </c>
      <c r="H48" s="433"/>
      <c r="I48" s="480"/>
      <c r="J48" s="481" t="s">
        <v>428</v>
      </c>
      <c r="K48" s="480" t="b">
        <f t="shared" si="6"/>
        <v>1</v>
      </c>
      <c r="L48" s="480" t="str">
        <f ca="1">IFERROR(IF(G48&lt;&gt;"",INDEX('Overview - Section A'!$U$38:$U$45,MATCH(G48,'Overview - Section A'!$A$38:$A$45,1)),J48),"")</f>
        <v>a1Y36000002HsChEAK</v>
      </c>
      <c r="M48" s="482" t="s">
        <v>633</v>
      </c>
      <c r="N48" s="480"/>
      <c r="O48" s="480"/>
      <c r="P48" s="316"/>
    </row>
    <row r="49" spans="1:16" ht="47.1" customHeight="1" x14ac:dyDescent="0.2">
      <c r="A49" s="477">
        <v>4</v>
      </c>
      <c r="B49" s="427" t="str">
        <f t="shared" si="4"/>
        <v/>
      </c>
      <c r="C49" s="478">
        <f>IFERROR(IF(N49&lt;&gt;"",N49,IF(A49=A48,IF(C48&lt;YEAR('Overview - Section A'!$E$8),C48+1,""),YEAR('Overview - Section A'!$E$7))),"")</f>
        <v>2019</v>
      </c>
      <c r="D49" s="479"/>
      <c r="E49" s="430"/>
      <c r="F49" s="431">
        <v>2</v>
      </c>
      <c r="G49" s="432">
        <v>44012</v>
      </c>
      <c r="H49" s="433"/>
      <c r="I49" s="480"/>
      <c r="J49" s="481" t="s">
        <v>430</v>
      </c>
      <c r="K49" s="480" t="b">
        <f t="shared" si="6"/>
        <v>1</v>
      </c>
      <c r="L49" s="480" t="str">
        <f ca="1">IFERROR(IF(G49&lt;&gt;"",INDEX('Overview - Section A'!$U$38:$U$45,MATCH(G49,'Overview - Section A'!$A$38:$A$45,1)),J49),"")</f>
        <v>a1Y36000002HsCjEAK</v>
      </c>
      <c r="M49" s="482" t="s">
        <v>634</v>
      </c>
      <c r="N49" s="480"/>
      <c r="O49" s="480"/>
      <c r="P49" s="316"/>
    </row>
    <row r="50" spans="1:16" ht="47.1" customHeight="1" x14ac:dyDescent="0.2">
      <c r="A50" s="477">
        <v>4</v>
      </c>
      <c r="B50" s="427" t="str">
        <f t="shared" si="4"/>
        <v/>
      </c>
      <c r="C50" s="478">
        <f>IFERROR(IF(N50&lt;&gt;"",N50,IF(A50=A49,IF(C49&lt;YEAR('Overview - Section A'!$E$8),C49+1,""),YEAR('Overview - Section A'!$E$7))),"")</f>
        <v>2020</v>
      </c>
      <c r="D50" s="479"/>
      <c r="E50" s="430"/>
      <c r="F50" s="431">
        <v>2</v>
      </c>
      <c r="G50" s="432">
        <v>44377</v>
      </c>
      <c r="H50" s="433"/>
      <c r="I50" s="480"/>
      <c r="J50" s="481" t="s">
        <v>432</v>
      </c>
      <c r="K50" s="480" t="b">
        <f t="shared" si="6"/>
        <v>1</v>
      </c>
      <c r="L50" s="480" t="str">
        <f ca="1">IFERROR(IF(G50&lt;&gt;"",INDEX('Overview - Section A'!$U$38:$U$45,MATCH(G50,'Overview - Section A'!$A$38:$A$45,1)),J50),"")</f>
        <v>a1Y36000002HsCkEAK</v>
      </c>
      <c r="M50" s="482" t="s">
        <v>635</v>
      </c>
      <c r="N50" s="480"/>
      <c r="O50" s="480"/>
      <c r="P50" s="316"/>
    </row>
    <row r="51" spans="1:16" ht="47.1" customHeight="1" x14ac:dyDescent="0.2">
      <c r="A51" s="477">
        <v>4</v>
      </c>
      <c r="B51" s="427" t="str">
        <f t="shared" si="4"/>
        <v/>
      </c>
      <c r="C51" s="478" t="str">
        <f>IFERROR(IF(N51&lt;&gt;"",N51,IF(A51=A50,IF(C50&lt;YEAR('Overview - Section A'!$E$8),C50+1,""),YEAR('Overview - Section A'!$E$7))),"")</f>
        <v/>
      </c>
      <c r="D51" s="479"/>
      <c r="E51" s="430"/>
      <c r="F51" s="431" t="str">
        <f t="shared" si="5"/>
        <v/>
      </c>
      <c r="G51" s="432"/>
      <c r="H51" s="433"/>
      <c r="I51" s="480"/>
      <c r="J51" s="481" t="s">
        <v>434</v>
      </c>
      <c r="K51" s="480" t="b">
        <f t="shared" si="6"/>
        <v>1</v>
      </c>
      <c r="L51" s="480" t="str">
        <f>IFERROR(IF(G51&lt;&gt;"",INDEX('Overview - Section A'!$U$38:$U$45,MATCH(G51,'Overview - Section A'!$A$38:$A$45,1)),J51),"")</f>
        <v>a1Y36000002HsCiEAK</v>
      </c>
      <c r="M51" s="482" t="s">
        <v>636</v>
      </c>
      <c r="N51" s="480"/>
      <c r="O51" s="480"/>
      <c r="P51" s="316"/>
    </row>
    <row r="52" spans="1:16" ht="47.1" customHeight="1" x14ac:dyDescent="0.2">
      <c r="A52" s="477">
        <v>4</v>
      </c>
      <c r="B52" s="427" t="str">
        <f t="shared" si="4"/>
        <v/>
      </c>
      <c r="C52" s="478" t="str">
        <f>IFERROR(IF(N52&lt;&gt;"",N52,IF(A52=A51,IF(C51&lt;YEAR('Overview - Section A'!$E$8),C51+1,""),YEAR('Overview - Section A'!$E$7))),"")</f>
        <v/>
      </c>
      <c r="D52" s="479"/>
      <c r="E52" s="430"/>
      <c r="F52" s="431" t="str">
        <f t="shared" si="5"/>
        <v/>
      </c>
      <c r="G52" s="432"/>
      <c r="H52" s="433"/>
      <c r="I52" s="480"/>
      <c r="J52" s="481" t="s">
        <v>436</v>
      </c>
      <c r="K52" s="480" t="b">
        <f t="shared" si="6"/>
        <v>1</v>
      </c>
      <c r="L52" s="480" t="str">
        <f>IFERROR(IF(G52&lt;&gt;"",INDEX('Overview - Section A'!$U$38:$U$45,MATCH(G52,'Overview - Section A'!$A$38:$A$45,1)),J52),"")</f>
        <v>a1Y36000002HsCjEAK</v>
      </c>
      <c r="M52" s="482" t="s">
        <v>637</v>
      </c>
      <c r="N52" s="480"/>
      <c r="O52" s="480"/>
      <c r="P52" s="316"/>
    </row>
    <row r="53" spans="1:16" ht="47.1" customHeight="1" x14ac:dyDescent="0.2">
      <c r="A53" s="477">
        <v>4</v>
      </c>
      <c r="B53" s="427" t="str">
        <f t="shared" si="4"/>
        <v/>
      </c>
      <c r="C53" s="478" t="str">
        <f>IFERROR(IF(N53&lt;&gt;"",N53,IF(A53=A52,IF(C52&lt;YEAR('Overview - Section A'!$E$8),C52+1,""),YEAR('Overview - Section A'!$E$7))),"")</f>
        <v/>
      </c>
      <c r="D53" s="479"/>
      <c r="E53" s="430"/>
      <c r="F53" s="431" t="str">
        <f t="shared" si="5"/>
        <v/>
      </c>
      <c r="G53" s="432"/>
      <c r="H53" s="433"/>
      <c r="I53" s="480"/>
      <c r="J53" s="481" t="s">
        <v>438</v>
      </c>
      <c r="K53" s="480" t="b">
        <f t="shared" si="6"/>
        <v>1</v>
      </c>
      <c r="L53" s="480" t="str">
        <f>IFERROR(IF(G53&lt;&gt;"",INDEX('Overview - Section A'!$U$38:$U$45,MATCH(G53,'Overview - Section A'!$A$38:$A$45,1)),J53),"")</f>
        <v>a1Y36000002HsCkEAK</v>
      </c>
      <c r="M53" s="482" t="s">
        <v>638</v>
      </c>
      <c r="N53" s="480"/>
      <c r="O53" s="480"/>
      <c r="P53" s="316"/>
    </row>
    <row r="54" spans="1:16" ht="47.1" customHeight="1" x14ac:dyDescent="0.2">
      <c r="A54" s="477">
        <v>5</v>
      </c>
      <c r="B54" s="427" t="str">
        <f t="shared" si="4"/>
        <v>HIV I-9a(M): Pourcentage d'hommes ayant des rapports sexuels avec des hommes vivant avec le VIH</v>
      </c>
      <c r="C54" s="478">
        <f>IFERROR(IF(N54&lt;&gt;"",N54,IF(A54=A53,IF(C53&lt;YEAR('Overview - Section A'!$E$8),C53+1,""),YEAR('Overview - Section A'!$E$7))),"")</f>
        <v>2018</v>
      </c>
      <c r="D54" s="479"/>
      <c r="E54" s="430"/>
      <c r="F54" s="431"/>
      <c r="G54" s="432"/>
      <c r="H54" s="433"/>
      <c r="I54" s="480"/>
      <c r="J54" s="481" t="s">
        <v>428</v>
      </c>
      <c r="K54" s="480" t="b">
        <f t="shared" si="6"/>
        <v>1</v>
      </c>
      <c r="L54" s="480" t="str">
        <f>IFERROR(IF(G54&lt;&gt;"",INDEX('Overview - Section A'!$U$38:$U$45,MATCH(G54,'Overview - Section A'!$A$38:$A$45,1)),J54),"")</f>
        <v>a1Y36000002HsCfEAK</v>
      </c>
      <c r="M54" s="482" t="s">
        <v>639</v>
      </c>
      <c r="N54" s="480"/>
      <c r="O54" s="480"/>
      <c r="P54" s="316"/>
    </row>
    <row r="55" spans="1:16" ht="47.1" customHeight="1" x14ac:dyDescent="0.2">
      <c r="A55" s="477">
        <v>5</v>
      </c>
      <c r="B55" s="427" t="str">
        <f t="shared" si="4"/>
        <v/>
      </c>
      <c r="C55" s="478">
        <f>IFERROR(IF(N55&lt;&gt;"",N55,IF(A55=A54,IF(C54&lt;YEAR('Overview - Section A'!$E$8),C54+1,""),YEAR('Overview - Section A'!$E$7))),"")</f>
        <v>2019</v>
      </c>
      <c r="D55" s="479"/>
      <c r="E55" s="430"/>
      <c r="F55" s="431" t="str">
        <f t="shared" si="5"/>
        <v/>
      </c>
      <c r="G55" s="432"/>
      <c r="H55" s="433"/>
      <c r="I55" s="480"/>
      <c r="J55" s="481" t="s">
        <v>430</v>
      </c>
      <c r="K55" s="480" t="b">
        <f t="shared" si="6"/>
        <v>1</v>
      </c>
      <c r="L55" s="480" t="str">
        <f>IFERROR(IF(G55&lt;&gt;"",INDEX('Overview - Section A'!$U$38:$U$45,MATCH(G55,'Overview - Section A'!$A$38:$A$45,1)),J55),"")</f>
        <v>a1Y36000002HsCgEAK</v>
      </c>
      <c r="M55" s="482" t="s">
        <v>640</v>
      </c>
      <c r="N55" s="480"/>
      <c r="O55" s="480"/>
      <c r="P55" s="316"/>
    </row>
    <row r="56" spans="1:16" ht="47.1" customHeight="1" x14ac:dyDescent="0.2">
      <c r="A56" s="477">
        <v>5</v>
      </c>
      <c r="B56" s="427" t="str">
        <f t="shared" si="4"/>
        <v/>
      </c>
      <c r="C56" s="478">
        <f>IFERROR(IF(N56&lt;&gt;"",N56,IF(A56=A55,IF(C55&lt;YEAR('Overview - Section A'!$E$8),C55+1,""),YEAR('Overview - Section A'!$E$7))),"")</f>
        <v>2020</v>
      </c>
      <c r="D56" s="479"/>
      <c r="E56" s="430"/>
      <c r="F56" s="431">
        <v>2.8</v>
      </c>
      <c r="G56" s="432">
        <v>44196</v>
      </c>
      <c r="H56" s="433"/>
      <c r="I56" s="480"/>
      <c r="J56" s="481" t="s">
        <v>432</v>
      </c>
      <c r="K56" s="480" t="b">
        <f t="shared" si="6"/>
        <v>1</v>
      </c>
      <c r="L56" s="480" t="str">
        <f ca="1">IFERROR(IF(G56&lt;&gt;"",INDEX('Overview - Section A'!$U$38:$U$45,MATCH(G56,'Overview - Section A'!$A$38:$A$45,1)),J56),"")</f>
        <v>a1Y36000002HsCkEAK</v>
      </c>
      <c r="M56" s="482" t="s">
        <v>641</v>
      </c>
      <c r="N56" s="480"/>
      <c r="O56" s="480"/>
      <c r="P56" s="316"/>
    </row>
    <row r="57" spans="1:16" ht="47.1" customHeight="1" x14ac:dyDescent="0.2">
      <c r="A57" s="477">
        <v>5</v>
      </c>
      <c r="B57" s="427" t="str">
        <f t="shared" si="4"/>
        <v/>
      </c>
      <c r="C57" s="478" t="str">
        <f>IFERROR(IF(N57&lt;&gt;"",N57,IF(A57=A56,IF(C56&lt;YEAR('Overview - Section A'!$E$8),C56+1,""),YEAR('Overview - Section A'!$E$7))),"")</f>
        <v/>
      </c>
      <c r="D57" s="479"/>
      <c r="E57" s="430"/>
      <c r="F57" s="431" t="str">
        <f t="shared" si="5"/>
        <v/>
      </c>
      <c r="G57" s="432"/>
      <c r="H57" s="433"/>
      <c r="I57" s="480"/>
      <c r="J57" s="481" t="s">
        <v>434</v>
      </c>
      <c r="K57" s="480" t="b">
        <f t="shared" si="6"/>
        <v>1</v>
      </c>
      <c r="L57" s="480" t="str">
        <f>IFERROR(IF(G57&lt;&gt;"",INDEX('Overview - Section A'!$U$38:$U$45,MATCH(G57,'Overview - Section A'!$A$38:$A$45,1)),J57),"")</f>
        <v>a1Y36000002HsCiEAK</v>
      </c>
      <c r="M57" s="482" t="s">
        <v>642</v>
      </c>
      <c r="N57" s="480"/>
      <c r="O57" s="480"/>
      <c r="P57" s="316"/>
    </row>
    <row r="58" spans="1:16" ht="47.1" customHeight="1" x14ac:dyDescent="0.2">
      <c r="A58" s="477">
        <v>5</v>
      </c>
      <c r="B58" s="427" t="str">
        <f t="shared" si="4"/>
        <v/>
      </c>
      <c r="C58" s="478" t="str">
        <f>IFERROR(IF(N58&lt;&gt;"",N58,IF(A58=A57,IF(C57&lt;YEAR('Overview - Section A'!$E$8),C57+1,""),YEAR('Overview - Section A'!$E$7))),"")</f>
        <v/>
      </c>
      <c r="D58" s="479"/>
      <c r="E58" s="430"/>
      <c r="F58" s="431" t="str">
        <f t="shared" si="5"/>
        <v/>
      </c>
      <c r="G58" s="432"/>
      <c r="H58" s="433"/>
      <c r="I58" s="480"/>
      <c r="J58" s="481" t="s">
        <v>436</v>
      </c>
      <c r="K58" s="480" t="b">
        <f t="shared" si="6"/>
        <v>1</v>
      </c>
      <c r="L58" s="480" t="str">
        <f>IFERROR(IF(G58&lt;&gt;"",INDEX('Overview - Section A'!$U$38:$U$45,MATCH(G58,'Overview - Section A'!$A$38:$A$45,1)),J58),"")</f>
        <v>a1Y36000002HsCjEAK</v>
      </c>
      <c r="M58" s="482" t="s">
        <v>643</v>
      </c>
      <c r="N58" s="480"/>
      <c r="O58" s="480"/>
      <c r="P58" s="316"/>
    </row>
    <row r="59" spans="1:16" ht="47.1" customHeight="1" x14ac:dyDescent="0.2">
      <c r="A59" s="477">
        <v>5</v>
      </c>
      <c r="B59" s="427" t="str">
        <f t="shared" si="4"/>
        <v/>
      </c>
      <c r="C59" s="478" t="str">
        <f>IFERROR(IF(N59&lt;&gt;"",N59,IF(A59=A58,IF(C58&lt;YEAR('Overview - Section A'!$E$8),C58+1,""),YEAR('Overview - Section A'!$E$7))),"")</f>
        <v/>
      </c>
      <c r="D59" s="479"/>
      <c r="E59" s="430"/>
      <c r="F59" s="431" t="str">
        <f t="shared" si="5"/>
        <v/>
      </c>
      <c r="G59" s="432"/>
      <c r="H59" s="433"/>
      <c r="I59" s="480"/>
      <c r="J59" s="481" t="s">
        <v>438</v>
      </c>
      <c r="K59" s="480" t="b">
        <f t="shared" si="6"/>
        <v>1</v>
      </c>
      <c r="L59" s="480" t="str">
        <f>IFERROR(IF(G59&lt;&gt;"",INDEX('Overview - Section A'!$U$38:$U$45,MATCH(G59,'Overview - Section A'!$A$38:$A$45,1)),J59),"")</f>
        <v>a1Y36000002HsCkEAK</v>
      </c>
      <c r="M59" s="482" t="s">
        <v>644</v>
      </c>
      <c r="N59" s="480"/>
      <c r="O59" s="480"/>
      <c r="P59" s="316"/>
    </row>
    <row r="60" spans="1:16" ht="47.1" customHeight="1" x14ac:dyDescent="0.2">
      <c r="A60" s="477">
        <v>6</v>
      </c>
      <c r="B60" s="427" t="str">
        <f t="shared" si="4"/>
        <v>HIV I-10(M): Pourcentage de professionnels du sexe vivant avec le VIH</v>
      </c>
      <c r="C60" s="478">
        <f>IFERROR(IF(N60&lt;&gt;"",N60,IF(A60=A59,IF(C59&lt;YEAR('Overview - Section A'!$E$8),C59+1,""),YEAR('Overview - Section A'!$E$7))),"")</f>
        <v>2018</v>
      </c>
      <c r="D60" s="479"/>
      <c r="E60" s="430"/>
      <c r="F60" s="431"/>
      <c r="G60" s="432"/>
      <c r="H60" s="433"/>
      <c r="I60" s="480"/>
      <c r="J60" s="481" t="s">
        <v>428</v>
      </c>
      <c r="K60" s="480" t="b">
        <f t="shared" si="6"/>
        <v>1</v>
      </c>
      <c r="L60" s="480" t="str">
        <f>IFERROR(IF(G60&lt;&gt;"",INDEX('Overview - Section A'!$U$38:$U$45,MATCH(G60,'Overview - Section A'!$A$38:$A$45,1)),J60),"")</f>
        <v>a1Y36000002HsCfEAK</v>
      </c>
      <c r="M60" s="482" t="s">
        <v>645</v>
      </c>
      <c r="N60" s="480"/>
      <c r="O60" s="480"/>
      <c r="P60" s="316"/>
    </row>
    <row r="61" spans="1:16" ht="47.1" customHeight="1" x14ac:dyDescent="0.2">
      <c r="A61" s="477">
        <v>6</v>
      </c>
      <c r="B61" s="427" t="str">
        <f t="shared" si="4"/>
        <v/>
      </c>
      <c r="C61" s="478">
        <f>IFERROR(IF(N61&lt;&gt;"",N61,IF(A61=A60,IF(C60&lt;YEAR('Overview - Section A'!$E$8),C60+1,""),YEAR('Overview - Section A'!$E$7))),"")</f>
        <v>2019</v>
      </c>
      <c r="D61" s="479"/>
      <c r="E61" s="430"/>
      <c r="F61" s="431" t="str">
        <f t="shared" si="5"/>
        <v/>
      </c>
      <c r="G61" s="432"/>
      <c r="H61" s="433"/>
      <c r="I61" s="480"/>
      <c r="J61" s="481" t="s">
        <v>430</v>
      </c>
      <c r="K61" s="480" t="b">
        <f t="shared" si="6"/>
        <v>1</v>
      </c>
      <c r="L61" s="480" t="str">
        <f>IFERROR(IF(G61&lt;&gt;"",INDEX('Overview - Section A'!$U$38:$U$45,MATCH(G61,'Overview - Section A'!$A$38:$A$45,1)),J61),"")</f>
        <v>a1Y36000002HsCgEAK</v>
      </c>
      <c r="M61" s="482" t="s">
        <v>646</v>
      </c>
      <c r="N61" s="480"/>
      <c r="O61" s="480"/>
      <c r="P61" s="316"/>
    </row>
    <row r="62" spans="1:16" ht="47.1" customHeight="1" x14ac:dyDescent="0.2">
      <c r="A62" s="477">
        <v>6</v>
      </c>
      <c r="B62" s="427" t="str">
        <f t="shared" si="4"/>
        <v/>
      </c>
      <c r="C62" s="478">
        <f>IFERROR(IF(N62&lt;&gt;"",N62,IF(A62=A61,IF(C61&lt;YEAR('Overview - Section A'!$E$8),C61+1,""),YEAR('Overview - Section A'!$E$7))),"")</f>
        <v>2020</v>
      </c>
      <c r="D62" s="479"/>
      <c r="E62" s="430"/>
      <c r="F62" s="431">
        <v>15</v>
      </c>
      <c r="G62" s="432">
        <v>44196</v>
      </c>
      <c r="H62" s="433"/>
      <c r="I62" s="480"/>
      <c r="J62" s="481" t="s">
        <v>432</v>
      </c>
      <c r="K62" s="480" t="b">
        <f t="shared" si="6"/>
        <v>1</v>
      </c>
      <c r="L62" s="480" t="str">
        <f ca="1">IFERROR(IF(G62&lt;&gt;"",INDEX('Overview - Section A'!$U$38:$U$45,MATCH(G62,'Overview - Section A'!$A$38:$A$45,1)),J62),"")</f>
        <v>a1Y36000002HsCkEAK</v>
      </c>
      <c r="M62" s="482" t="s">
        <v>647</v>
      </c>
      <c r="N62" s="480"/>
      <c r="O62" s="480"/>
      <c r="P62" s="316"/>
    </row>
    <row r="63" spans="1:16" ht="47.1" customHeight="1" x14ac:dyDescent="0.2">
      <c r="A63" s="477">
        <v>6</v>
      </c>
      <c r="B63" s="427" t="str">
        <f t="shared" si="4"/>
        <v/>
      </c>
      <c r="C63" s="478" t="str">
        <f>IFERROR(IF(N63&lt;&gt;"",N63,IF(A63=A62,IF(C62&lt;YEAR('Overview - Section A'!$E$8),C62+1,""),YEAR('Overview - Section A'!$E$7))),"")</f>
        <v/>
      </c>
      <c r="D63" s="479"/>
      <c r="E63" s="430"/>
      <c r="F63" s="431" t="str">
        <f t="shared" si="5"/>
        <v/>
      </c>
      <c r="G63" s="432"/>
      <c r="H63" s="433"/>
      <c r="I63" s="480"/>
      <c r="J63" s="481" t="s">
        <v>434</v>
      </c>
      <c r="K63" s="480" t="b">
        <f t="shared" si="6"/>
        <v>1</v>
      </c>
      <c r="L63" s="480" t="str">
        <f>IFERROR(IF(G63&lt;&gt;"",INDEX('Overview - Section A'!$U$38:$U$45,MATCH(G63,'Overview - Section A'!$A$38:$A$45,1)),J63),"")</f>
        <v>a1Y36000002HsCiEAK</v>
      </c>
      <c r="M63" s="482" t="s">
        <v>648</v>
      </c>
      <c r="N63" s="480"/>
      <c r="O63" s="480"/>
      <c r="P63" s="316"/>
    </row>
    <row r="64" spans="1:16" ht="47.1" customHeight="1" x14ac:dyDescent="0.2">
      <c r="A64" s="477">
        <v>6</v>
      </c>
      <c r="B64" s="427" t="str">
        <f t="shared" si="4"/>
        <v/>
      </c>
      <c r="C64" s="478" t="str">
        <f>IFERROR(IF(N64&lt;&gt;"",N64,IF(A64=A63,IF(C63&lt;YEAR('Overview - Section A'!$E$8),C63+1,""),YEAR('Overview - Section A'!$E$7))),"")</f>
        <v/>
      </c>
      <c r="D64" s="479"/>
      <c r="E64" s="430"/>
      <c r="F64" s="431" t="str">
        <f t="shared" si="5"/>
        <v/>
      </c>
      <c r="G64" s="432"/>
      <c r="H64" s="433"/>
      <c r="I64" s="480"/>
      <c r="J64" s="481" t="s">
        <v>436</v>
      </c>
      <c r="K64" s="480" t="b">
        <f t="shared" si="6"/>
        <v>1</v>
      </c>
      <c r="L64" s="480" t="str">
        <f>IFERROR(IF(G64&lt;&gt;"",INDEX('Overview - Section A'!$U$38:$U$45,MATCH(G64,'Overview - Section A'!$A$38:$A$45,1)),J64),"")</f>
        <v>a1Y36000002HsCjEAK</v>
      </c>
      <c r="M64" s="482" t="s">
        <v>649</v>
      </c>
      <c r="N64" s="480"/>
      <c r="O64" s="480"/>
      <c r="P64" s="316"/>
    </row>
    <row r="65" spans="1:16" ht="47.1" customHeight="1" x14ac:dyDescent="0.2">
      <c r="A65" s="477">
        <v>6</v>
      </c>
      <c r="B65" s="427" t="str">
        <f t="shared" si="4"/>
        <v/>
      </c>
      <c r="C65" s="478" t="str">
        <f>IFERROR(IF(N65&lt;&gt;"",N65,IF(A65=A64,IF(C64&lt;YEAR('Overview - Section A'!$E$8),C64+1,""),YEAR('Overview - Section A'!$E$7))),"")</f>
        <v/>
      </c>
      <c r="D65" s="479"/>
      <c r="E65" s="430"/>
      <c r="F65" s="431" t="str">
        <f t="shared" si="5"/>
        <v/>
      </c>
      <c r="G65" s="432"/>
      <c r="H65" s="433"/>
      <c r="I65" s="480"/>
      <c r="J65" s="481" t="s">
        <v>438</v>
      </c>
      <c r="K65" s="480" t="b">
        <f t="shared" si="6"/>
        <v>1</v>
      </c>
      <c r="L65" s="480" t="str">
        <f>IFERROR(IF(G65&lt;&gt;"",INDEX('Overview - Section A'!$U$38:$U$45,MATCH(G65,'Overview - Section A'!$A$38:$A$45,1)),J65),"")</f>
        <v>a1Y36000002HsCkEAK</v>
      </c>
      <c r="M65" s="482" t="s">
        <v>650</v>
      </c>
      <c r="N65" s="480"/>
      <c r="O65" s="480"/>
      <c r="P65" s="316"/>
    </row>
    <row r="66" spans="1:16" ht="47.1" customHeight="1" x14ac:dyDescent="0.2">
      <c r="A66" s="477">
        <v>7</v>
      </c>
      <c r="B66" s="427" t="str">
        <f t="shared" si="4"/>
        <v/>
      </c>
      <c r="C66" s="478">
        <f>IFERROR(IF(N66&lt;&gt;"",N66,IF(A66=A65,IF(C65&lt;YEAR('Overview - Section A'!$E$8),C65+1,""),YEAR('Overview - Section A'!$E$7))),"")</f>
        <v>2018</v>
      </c>
      <c r="D66" s="479"/>
      <c r="E66" s="430"/>
      <c r="F66" s="431" t="str">
        <f t="shared" si="5"/>
        <v/>
      </c>
      <c r="G66" s="432"/>
      <c r="H66" s="433"/>
      <c r="I66" s="480"/>
      <c r="J66" s="481" t="s">
        <v>428</v>
      </c>
      <c r="K66" s="480" t="b">
        <f t="shared" si="6"/>
        <v>0</v>
      </c>
      <c r="L66" s="480" t="str">
        <f>IFERROR(IF(G66&lt;&gt;"",INDEX('Overview - Section A'!$U$38:$U$45,MATCH(G66,'Overview - Section A'!$A$38:$A$45,1)),J66),"")</f>
        <v>a1Y36000002HsCfEAK</v>
      </c>
      <c r="M66" s="482" t="s">
        <v>651</v>
      </c>
      <c r="N66" s="480"/>
      <c r="O66" s="480"/>
      <c r="P66" s="316"/>
    </row>
    <row r="67" spans="1:16" ht="47.1" customHeight="1" x14ac:dyDescent="0.2">
      <c r="A67" s="477">
        <v>7</v>
      </c>
      <c r="B67" s="427" t="str">
        <f t="shared" si="4"/>
        <v/>
      </c>
      <c r="C67" s="478">
        <f>IFERROR(IF(N67&lt;&gt;"",N67,IF(A67=A66,IF(C66&lt;YEAR('Overview - Section A'!$E$8),C66+1,""),YEAR('Overview - Section A'!$E$7))),"")</f>
        <v>2019</v>
      </c>
      <c r="D67" s="479"/>
      <c r="E67" s="430"/>
      <c r="F67" s="431" t="str">
        <f t="shared" si="5"/>
        <v/>
      </c>
      <c r="G67" s="432"/>
      <c r="H67" s="433"/>
      <c r="I67" s="480"/>
      <c r="J67" s="481" t="s">
        <v>430</v>
      </c>
      <c r="K67" s="480" t="b">
        <f t="shared" si="6"/>
        <v>0</v>
      </c>
      <c r="L67" s="480" t="str">
        <f>IFERROR(IF(G67&lt;&gt;"",INDEX('Overview - Section A'!$U$38:$U$45,MATCH(G67,'Overview - Section A'!$A$38:$A$45,1)),J67),"")</f>
        <v>a1Y36000002HsCgEAK</v>
      </c>
      <c r="M67" s="482" t="s">
        <v>652</v>
      </c>
      <c r="N67" s="480"/>
      <c r="O67" s="480"/>
      <c r="P67" s="316"/>
    </row>
    <row r="68" spans="1:16" ht="47.1" customHeight="1" x14ac:dyDescent="0.2">
      <c r="A68" s="477">
        <v>7</v>
      </c>
      <c r="B68" s="427" t="str">
        <f t="shared" si="4"/>
        <v/>
      </c>
      <c r="C68" s="478">
        <f>IFERROR(IF(N68&lt;&gt;"",N68,IF(A68=A67,IF(C67&lt;YEAR('Overview - Section A'!$E$8),C67+1,""),YEAR('Overview - Section A'!$E$7))),"")</f>
        <v>2020</v>
      </c>
      <c r="D68" s="479"/>
      <c r="E68" s="430"/>
      <c r="F68" s="431" t="str">
        <f t="shared" si="5"/>
        <v/>
      </c>
      <c r="G68" s="432"/>
      <c r="H68" s="433"/>
      <c r="I68" s="480"/>
      <c r="J68" s="481" t="s">
        <v>432</v>
      </c>
      <c r="K68" s="480" t="b">
        <f t="shared" si="6"/>
        <v>0</v>
      </c>
      <c r="L68" s="480" t="str">
        <f>IFERROR(IF(G68&lt;&gt;"",INDEX('Overview - Section A'!$U$38:$U$45,MATCH(G68,'Overview - Section A'!$A$38:$A$45,1)),J68),"")</f>
        <v>a1Y36000002HsChEAK</v>
      </c>
      <c r="M68" s="482" t="s">
        <v>653</v>
      </c>
      <c r="N68" s="480"/>
      <c r="O68" s="480"/>
      <c r="P68" s="316"/>
    </row>
    <row r="69" spans="1:16" ht="47.1" customHeight="1" x14ac:dyDescent="0.2">
      <c r="A69" s="477">
        <v>7</v>
      </c>
      <c r="B69" s="427" t="str">
        <f t="shared" si="4"/>
        <v/>
      </c>
      <c r="C69" s="478" t="str">
        <f>IFERROR(IF(N69&lt;&gt;"",N69,IF(A69=A68,IF(C68&lt;YEAR('Overview - Section A'!$E$8),C68+1,""),YEAR('Overview - Section A'!$E$7))),"")</f>
        <v/>
      </c>
      <c r="D69" s="479"/>
      <c r="E69" s="430"/>
      <c r="F69" s="431" t="str">
        <f t="shared" si="5"/>
        <v/>
      </c>
      <c r="G69" s="432"/>
      <c r="H69" s="433"/>
      <c r="I69" s="480"/>
      <c r="J69" s="481" t="s">
        <v>434</v>
      </c>
      <c r="K69" s="480" t="b">
        <f t="shared" si="6"/>
        <v>0</v>
      </c>
      <c r="L69" s="480" t="str">
        <f>IFERROR(IF(G69&lt;&gt;"",INDEX('Overview - Section A'!$U$38:$U$45,MATCH(G69,'Overview - Section A'!$A$38:$A$45,1)),J69),"")</f>
        <v>a1Y36000002HsCiEAK</v>
      </c>
      <c r="M69" s="482" t="s">
        <v>654</v>
      </c>
      <c r="N69" s="480"/>
      <c r="O69" s="480"/>
      <c r="P69" s="316"/>
    </row>
    <row r="70" spans="1:16" ht="47.1" customHeight="1" x14ac:dyDescent="0.2">
      <c r="A70" s="477">
        <v>7</v>
      </c>
      <c r="B70" s="427" t="str">
        <f t="shared" si="4"/>
        <v/>
      </c>
      <c r="C70" s="478" t="str">
        <f>IFERROR(IF(N70&lt;&gt;"",N70,IF(A70=A69,IF(C69&lt;YEAR('Overview - Section A'!$E$8),C69+1,""),YEAR('Overview - Section A'!$E$7))),"")</f>
        <v/>
      </c>
      <c r="D70" s="479"/>
      <c r="E70" s="430"/>
      <c r="F70" s="431" t="str">
        <f t="shared" si="5"/>
        <v/>
      </c>
      <c r="G70" s="432"/>
      <c r="H70" s="433"/>
      <c r="I70" s="480"/>
      <c r="J70" s="481" t="s">
        <v>436</v>
      </c>
      <c r="K70" s="480" t="b">
        <f t="shared" si="6"/>
        <v>0</v>
      </c>
      <c r="L70" s="480" t="str">
        <f>IFERROR(IF(G70&lt;&gt;"",INDEX('Overview - Section A'!$U$38:$U$45,MATCH(G70,'Overview - Section A'!$A$38:$A$45,1)),J70),"")</f>
        <v>a1Y36000002HsCjEAK</v>
      </c>
      <c r="M70" s="482" t="s">
        <v>655</v>
      </c>
      <c r="N70" s="480"/>
      <c r="O70" s="480"/>
      <c r="P70" s="316"/>
    </row>
    <row r="71" spans="1:16" ht="47.1" customHeight="1" x14ac:dyDescent="0.2">
      <c r="A71" s="477">
        <v>7</v>
      </c>
      <c r="B71" s="427" t="str">
        <f t="shared" si="4"/>
        <v/>
      </c>
      <c r="C71" s="478" t="str">
        <f>IFERROR(IF(N71&lt;&gt;"",N71,IF(A71=A70,IF(C70&lt;YEAR('Overview - Section A'!$E$8),C70+1,""),YEAR('Overview - Section A'!$E$7))),"")</f>
        <v/>
      </c>
      <c r="D71" s="479"/>
      <c r="E71" s="430"/>
      <c r="F71" s="431" t="str">
        <f t="shared" si="5"/>
        <v/>
      </c>
      <c r="G71" s="432"/>
      <c r="H71" s="433"/>
      <c r="I71" s="480"/>
      <c r="J71" s="481" t="s">
        <v>438</v>
      </c>
      <c r="K71" s="480" t="b">
        <f t="shared" si="6"/>
        <v>0</v>
      </c>
      <c r="L71" s="480" t="str">
        <f>IFERROR(IF(G71&lt;&gt;"",INDEX('Overview - Section A'!$U$38:$U$45,MATCH(G71,'Overview - Section A'!$A$38:$A$45,1)),J71),"")</f>
        <v>a1Y36000002HsCkEAK</v>
      </c>
      <c r="M71" s="482" t="s">
        <v>656</v>
      </c>
      <c r="N71" s="480"/>
      <c r="O71" s="480"/>
      <c r="P71" s="316"/>
    </row>
    <row r="72" spans="1:16" ht="47.1" customHeight="1" x14ac:dyDescent="0.2">
      <c r="A72" s="477">
        <v>8</v>
      </c>
      <c r="B72" s="427" t="str">
        <f t="shared" si="4"/>
        <v/>
      </c>
      <c r="C72" s="478">
        <f>IFERROR(IF(N72&lt;&gt;"",N72,IF(A72=A71,IF(C71&lt;YEAR('Overview - Section A'!$E$8),C71+1,""),YEAR('Overview - Section A'!$E$7))),"")</f>
        <v>2018</v>
      </c>
      <c r="D72" s="479"/>
      <c r="E72" s="430"/>
      <c r="F72" s="431" t="str">
        <f t="shared" si="5"/>
        <v/>
      </c>
      <c r="G72" s="432"/>
      <c r="H72" s="433"/>
      <c r="I72" s="480"/>
      <c r="J72" s="481" t="s">
        <v>428</v>
      </c>
      <c r="K72" s="480" t="b">
        <f t="shared" si="6"/>
        <v>0</v>
      </c>
      <c r="L72" s="480" t="str">
        <f>IFERROR(IF(G72&lt;&gt;"",INDEX('Overview - Section A'!$U$38:$U$45,MATCH(G72,'Overview - Section A'!$A$38:$A$45,1)),J72),"")</f>
        <v>a1Y36000002HsCfEAK</v>
      </c>
      <c r="M72" s="482" t="s">
        <v>657</v>
      </c>
      <c r="N72" s="480"/>
      <c r="O72" s="480"/>
      <c r="P72" s="316"/>
    </row>
    <row r="73" spans="1:16" ht="47.1" customHeight="1" x14ac:dyDescent="0.2">
      <c r="A73" s="477">
        <v>8</v>
      </c>
      <c r="B73" s="427" t="str">
        <f t="shared" si="4"/>
        <v/>
      </c>
      <c r="C73" s="478">
        <f>IFERROR(IF(N73&lt;&gt;"",N73,IF(A73=A72,IF(C72&lt;YEAR('Overview - Section A'!$E$8),C72+1,""),YEAR('Overview - Section A'!$E$7))),"")</f>
        <v>2019</v>
      </c>
      <c r="D73" s="479"/>
      <c r="E73" s="430"/>
      <c r="F73" s="431" t="str">
        <f t="shared" si="5"/>
        <v/>
      </c>
      <c r="G73" s="432"/>
      <c r="H73" s="433"/>
      <c r="I73" s="480"/>
      <c r="J73" s="481" t="s">
        <v>430</v>
      </c>
      <c r="K73" s="480" t="b">
        <f t="shared" si="6"/>
        <v>0</v>
      </c>
      <c r="L73" s="480" t="str">
        <f>IFERROR(IF(G73&lt;&gt;"",INDEX('Overview - Section A'!$U$38:$U$45,MATCH(G73,'Overview - Section A'!$A$38:$A$45,1)),J73),"")</f>
        <v>a1Y36000002HsCgEAK</v>
      </c>
      <c r="M73" s="482" t="s">
        <v>658</v>
      </c>
      <c r="N73" s="480"/>
      <c r="O73" s="480"/>
      <c r="P73" s="316"/>
    </row>
    <row r="74" spans="1:16" ht="47.1" customHeight="1" x14ac:dyDescent="0.2">
      <c r="A74" s="477">
        <v>8</v>
      </c>
      <c r="B74" s="427" t="str">
        <f t="shared" si="4"/>
        <v/>
      </c>
      <c r="C74" s="478">
        <f>IFERROR(IF(N74&lt;&gt;"",N74,IF(A74=A73,IF(C73&lt;YEAR('Overview - Section A'!$E$8),C73+1,""),YEAR('Overview - Section A'!$E$7))),"")</f>
        <v>2020</v>
      </c>
      <c r="D74" s="479"/>
      <c r="E74" s="430"/>
      <c r="F74" s="431" t="str">
        <f t="shared" si="5"/>
        <v/>
      </c>
      <c r="G74" s="432"/>
      <c r="H74" s="433"/>
      <c r="I74" s="480"/>
      <c r="J74" s="481" t="s">
        <v>432</v>
      </c>
      <c r="K74" s="480" t="b">
        <f t="shared" si="6"/>
        <v>0</v>
      </c>
      <c r="L74" s="480" t="str">
        <f>IFERROR(IF(G74&lt;&gt;"",INDEX('Overview - Section A'!$U$38:$U$45,MATCH(G74,'Overview - Section A'!$A$38:$A$45,1)),J74),"")</f>
        <v>a1Y36000002HsChEAK</v>
      </c>
      <c r="M74" s="482" t="s">
        <v>659</v>
      </c>
      <c r="N74" s="480"/>
      <c r="O74" s="480"/>
      <c r="P74" s="316"/>
    </row>
    <row r="75" spans="1:16" ht="47.1" customHeight="1" x14ac:dyDescent="0.2">
      <c r="A75" s="477">
        <v>8</v>
      </c>
      <c r="B75" s="427" t="str">
        <f t="shared" si="4"/>
        <v/>
      </c>
      <c r="C75" s="478" t="str">
        <f>IFERROR(IF(N75&lt;&gt;"",N75,IF(A75=A74,IF(C74&lt;YEAR('Overview - Section A'!$E$8),C74+1,""),YEAR('Overview - Section A'!$E$7))),"")</f>
        <v/>
      </c>
      <c r="D75" s="479"/>
      <c r="E75" s="430"/>
      <c r="F75" s="431" t="str">
        <f t="shared" si="5"/>
        <v/>
      </c>
      <c r="G75" s="432"/>
      <c r="H75" s="433"/>
      <c r="I75" s="480"/>
      <c r="J75" s="481" t="s">
        <v>434</v>
      </c>
      <c r="K75" s="480" t="b">
        <f t="shared" si="6"/>
        <v>0</v>
      </c>
      <c r="L75" s="480" t="str">
        <f>IFERROR(IF(G75&lt;&gt;"",INDEX('Overview - Section A'!$U$38:$U$45,MATCH(G75,'Overview - Section A'!$A$38:$A$45,1)),J75),"")</f>
        <v>a1Y36000002HsCiEAK</v>
      </c>
      <c r="M75" s="482" t="s">
        <v>660</v>
      </c>
      <c r="N75" s="480"/>
      <c r="O75" s="480"/>
      <c r="P75" s="316"/>
    </row>
    <row r="76" spans="1:16" ht="47.1" customHeight="1" x14ac:dyDescent="0.2">
      <c r="A76" s="477">
        <v>8</v>
      </c>
      <c r="B76" s="427" t="str">
        <f t="shared" si="4"/>
        <v/>
      </c>
      <c r="C76" s="478" t="str">
        <f>IFERROR(IF(N76&lt;&gt;"",N76,IF(A76=A75,IF(C75&lt;YEAR('Overview - Section A'!$E$8),C75+1,""),YEAR('Overview - Section A'!$E$7))),"")</f>
        <v/>
      </c>
      <c r="D76" s="479"/>
      <c r="E76" s="430"/>
      <c r="F76" s="431" t="str">
        <f t="shared" si="5"/>
        <v/>
      </c>
      <c r="G76" s="432"/>
      <c r="H76" s="433"/>
      <c r="I76" s="480"/>
      <c r="J76" s="481" t="s">
        <v>436</v>
      </c>
      <c r="K76" s="480" t="b">
        <f t="shared" si="6"/>
        <v>0</v>
      </c>
      <c r="L76" s="480" t="str">
        <f>IFERROR(IF(G76&lt;&gt;"",INDEX('Overview - Section A'!$U$38:$U$45,MATCH(G76,'Overview - Section A'!$A$38:$A$45,1)),J76),"")</f>
        <v>a1Y36000002HsCjEAK</v>
      </c>
      <c r="M76" s="482" t="s">
        <v>661</v>
      </c>
      <c r="N76" s="480"/>
      <c r="O76" s="480"/>
      <c r="P76" s="316"/>
    </row>
    <row r="77" spans="1:16" ht="47.1" customHeight="1" x14ac:dyDescent="0.2">
      <c r="A77" s="477">
        <v>8</v>
      </c>
      <c r="B77" s="427" t="str">
        <f t="shared" si="4"/>
        <v/>
      </c>
      <c r="C77" s="478" t="str">
        <f>IFERROR(IF(N77&lt;&gt;"",N77,IF(A77=A76,IF(C76&lt;YEAR('Overview - Section A'!$E$8),C76+1,""),YEAR('Overview - Section A'!$E$7))),"")</f>
        <v/>
      </c>
      <c r="D77" s="479"/>
      <c r="E77" s="430"/>
      <c r="F77" s="431" t="str">
        <f t="shared" si="5"/>
        <v/>
      </c>
      <c r="G77" s="432"/>
      <c r="H77" s="433"/>
      <c r="I77" s="480"/>
      <c r="J77" s="481" t="s">
        <v>438</v>
      </c>
      <c r="K77" s="480" t="b">
        <f t="shared" si="6"/>
        <v>0</v>
      </c>
      <c r="L77" s="480" t="str">
        <f>IFERROR(IF(G77&lt;&gt;"",INDEX('Overview - Section A'!$U$38:$U$45,MATCH(G77,'Overview - Section A'!$A$38:$A$45,1)),J77),"")</f>
        <v>a1Y36000002HsCkEAK</v>
      </c>
      <c r="M77" s="482" t="s">
        <v>662</v>
      </c>
      <c r="N77" s="480"/>
      <c r="O77" s="480"/>
      <c r="P77" s="316"/>
    </row>
    <row r="78" spans="1:16" ht="47.1" customHeight="1" x14ac:dyDescent="0.2">
      <c r="A78" s="477">
        <v>9</v>
      </c>
      <c r="B78" s="427" t="str">
        <f t="shared" si="4"/>
        <v/>
      </c>
      <c r="C78" s="478">
        <f>IFERROR(IF(N78&lt;&gt;"",N78,IF(A78=A77,IF(C77&lt;YEAR('Overview - Section A'!$E$8),C77+1,""),YEAR('Overview - Section A'!$E$7))),"")</f>
        <v>2018</v>
      </c>
      <c r="D78" s="479"/>
      <c r="E78" s="430"/>
      <c r="F78" s="431" t="str">
        <f t="shared" si="5"/>
        <v/>
      </c>
      <c r="G78" s="432"/>
      <c r="H78" s="433"/>
      <c r="I78" s="480"/>
      <c r="J78" s="481" t="s">
        <v>428</v>
      </c>
      <c r="K78" s="480" t="b">
        <f t="shared" si="6"/>
        <v>0</v>
      </c>
      <c r="L78" s="480" t="str">
        <f>IFERROR(IF(G78&lt;&gt;"",INDEX('Overview - Section A'!$U$38:$U$45,MATCH(G78,'Overview - Section A'!$A$38:$A$45,1)),J78),"")</f>
        <v>a1Y36000002HsCfEAK</v>
      </c>
      <c r="M78" s="482" t="s">
        <v>663</v>
      </c>
      <c r="N78" s="480"/>
      <c r="O78" s="480"/>
      <c r="P78" s="316"/>
    </row>
    <row r="79" spans="1:16" ht="47.1" customHeight="1" x14ac:dyDescent="0.2">
      <c r="A79" s="477">
        <v>9</v>
      </c>
      <c r="B79" s="427" t="str">
        <f t="shared" si="4"/>
        <v/>
      </c>
      <c r="C79" s="478">
        <f>IFERROR(IF(N79&lt;&gt;"",N79,IF(A79=A78,IF(C78&lt;YEAR('Overview - Section A'!$E$8),C78+1,""),YEAR('Overview - Section A'!$E$7))),"")</f>
        <v>2019</v>
      </c>
      <c r="D79" s="479"/>
      <c r="E79" s="430"/>
      <c r="F79" s="431" t="str">
        <f t="shared" si="5"/>
        <v/>
      </c>
      <c r="G79" s="432"/>
      <c r="H79" s="433"/>
      <c r="I79" s="480"/>
      <c r="J79" s="481" t="s">
        <v>430</v>
      </c>
      <c r="K79" s="480" t="b">
        <f t="shared" si="6"/>
        <v>0</v>
      </c>
      <c r="L79" s="480" t="str">
        <f>IFERROR(IF(G79&lt;&gt;"",INDEX('Overview - Section A'!$U$38:$U$45,MATCH(G79,'Overview - Section A'!$A$38:$A$45,1)),J79),"")</f>
        <v>a1Y36000002HsCgEAK</v>
      </c>
      <c r="M79" s="482" t="s">
        <v>664</v>
      </c>
      <c r="N79" s="480"/>
      <c r="O79" s="480"/>
      <c r="P79" s="316"/>
    </row>
    <row r="80" spans="1:16" ht="47.1" customHeight="1" x14ac:dyDescent="0.2">
      <c r="A80" s="477">
        <v>9</v>
      </c>
      <c r="B80" s="427" t="str">
        <f t="shared" si="4"/>
        <v/>
      </c>
      <c r="C80" s="478">
        <f>IFERROR(IF(N80&lt;&gt;"",N80,IF(A80=A79,IF(C79&lt;YEAR('Overview - Section A'!$E$8),C79+1,""),YEAR('Overview - Section A'!$E$7))),"")</f>
        <v>2020</v>
      </c>
      <c r="D80" s="479"/>
      <c r="E80" s="430"/>
      <c r="F80" s="431" t="str">
        <f t="shared" si="5"/>
        <v/>
      </c>
      <c r="G80" s="432"/>
      <c r="H80" s="433"/>
      <c r="I80" s="480"/>
      <c r="J80" s="481" t="s">
        <v>432</v>
      </c>
      <c r="K80" s="480" t="b">
        <f t="shared" si="6"/>
        <v>0</v>
      </c>
      <c r="L80" s="480" t="str">
        <f>IFERROR(IF(G80&lt;&gt;"",INDEX('Overview - Section A'!$U$38:$U$45,MATCH(G80,'Overview - Section A'!$A$38:$A$45,1)),J80),"")</f>
        <v>a1Y36000002HsChEAK</v>
      </c>
      <c r="M80" s="482" t="s">
        <v>665</v>
      </c>
      <c r="N80" s="480"/>
      <c r="O80" s="480"/>
      <c r="P80" s="316"/>
    </row>
    <row r="81" spans="1:16" ht="47.1" customHeight="1" x14ac:dyDescent="0.2">
      <c r="A81" s="477">
        <v>9</v>
      </c>
      <c r="B81" s="427" t="str">
        <f t="shared" si="4"/>
        <v/>
      </c>
      <c r="C81" s="478" t="str">
        <f>IFERROR(IF(N81&lt;&gt;"",N81,IF(A81=A80,IF(C80&lt;YEAR('Overview - Section A'!$E$8),C80+1,""),YEAR('Overview - Section A'!$E$7))),"")</f>
        <v/>
      </c>
      <c r="D81" s="479"/>
      <c r="E81" s="430"/>
      <c r="F81" s="431" t="str">
        <f t="shared" si="5"/>
        <v/>
      </c>
      <c r="G81" s="432"/>
      <c r="H81" s="433"/>
      <c r="I81" s="480"/>
      <c r="J81" s="481" t="s">
        <v>434</v>
      </c>
      <c r="K81" s="480" t="b">
        <f t="shared" si="6"/>
        <v>0</v>
      </c>
      <c r="L81" s="480" t="str">
        <f>IFERROR(IF(G81&lt;&gt;"",INDEX('Overview - Section A'!$U$38:$U$45,MATCH(G81,'Overview - Section A'!$A$38:$A$45,1)),J81),"")</f>
        <v>a1Y36000002HsCiEAK</v>
      </c>
      <c r="M81" s="482" t="s">
        <v>666</v>
      </c>
      <c r="N81" s="480"/>
      <c r="O81" s="480"/>
      <c r="P81" s="316"/>
    </row>
    <row r="82" spans="1:16" ht="47.1" customHeight="1" x14ac:dyDescent="0.2">
      <c r="A82" s="477">
        <v>9</v>
      </c>
      <c r="B82" s="427" t="str">
        <f t="shared" si="4"/>
        <v/>
      </c>
      <c r="C82" s="478" t="str">
        <f>IFERROR(IF(N82&lt;&gt;"",N82,IF(A82=A81,IF(C81&lt;YEAR('Overview - Section A'!$E$8),C81+1,""),YEAR('Overview - Section A'!$E$7))),"")</f>
        <v/>
      </c>
      <c r="D82" s="479"/>
      <c r="E82" s="430"/>
      <c r="F82" s="431" t="str">
        <f t="shared" si="5"/>
        <v/>
      </c>
      <c r="G82" s="432"/>
      <c r="H82" s="433"/>
      <c r="I82" s="480"/>
      <c r="J82" s="481" t="s">
        <v>436</v>
      </c>
      <c r="K82" s="480" t="b">
        <f t="shared" si="6"/>
        <v>0</v>
      </c>
      <c r="L82" s="480" t="str">
        <f>IFERROR(IF(G82&lt;&gt;"",INDEX('Overview - Section A'!$U$38:$U$45,MATCH(G82,'Overview - Section A'!$A$38:$A$45,1)),J82),"")</f>
        <v>a1Y36000002HsCjEAK</v>
      </c>
      <c r="M82" s="482" t="s">
        <v>667</v>
      </c>
      <c r="N82" s="480"/>
      <c r="O82" s="480"/>
      <c r="P82" s="316"/>
    </row>
    <row r="83" spans="1:16" ht="47.1" customHeight="1" x14ac:dyDescent="0.2">
      <c r="A83" s="477">
        <v>9</v>
      </c>
      <c r="B83" s="427" t="str">
        <f t="shared" si="4"/>
        <v/>
      </c>
      <c r="C83" s="478" t="str">
        <f>IFERROR(IF(N83&lt;&gt;"",N83,IF(A83=A82,IF(C82&lt;YEAR('Overview - Section A'!$E$8),C82+1,""),YEAR('Overview - Section A'!$E$7))),"")</f>
        <v/>
      </c>
      <c r="D83" s="479"/>
      <c r="E83" s="430"/>
      <c r="F83" s="431" t="str">
        <f t="shared" si="5"/>
        <v/>
      </c>
      <c r="G83" s="432"/>
      <c r="H83" s="433"/>
      <c r="I83" s="480"/>
      <c r="J83" s="481" t="s">
        <v>438</v>
      </c>
      <c r="K83" s="480" t="b">
        <f t="shared" si="6"/>
        <v>0</v>
      </c>
      <c r="L83" s="480" t="str">
        <f>IFERROR(IF(G83&lt;&gt;"",INDEX('Overview - Section A'!$U$38:$U$45,MATCH(G83,'Overview - Section A'!$A$38:$A$45,1)),J83),"")</f>
        <v>a1Y36000002HsCkEAK</v>
      </c>
      <c r="M83" s="482" t="s">
        <v>668</v>
      </c>
      <c r="N83" s="480"/>
      <c r="O83" s="480"/>
      <c r="P83" s="316"/>
    </row>
    <row r="84" spans="1:16" ht="47.1" customHeight="1" x14ac:dyDescent="0.2">
      <c r="A84" s="477">
        <v>10</v>
      </c>
      <c r="B84" s="427" t="str">
        <f t="shared" si="4"/>
        <v/>
      </c>
      <c r="C84" s="478">
        <f>IFERROR(IF(N84&lt;&gt;"",N84,IF(A84=A83,IF(C83&lt;YEAR('Overview - Section A'!$E$8),C83+1,""),YEAR('Overview - Section A'!$E$7))),"")</f>
        <v>2018</v>
      </c>
      <c r="D84" s="479"/>
      <c r="E84" s="430"/>
      <c r="F84" s="431" t="str">
        <f t="shared" si="5"/>
        <v/>
      </c>
      <c r="G84" s="432"/>
      <c r="H84" s="433"/>
      <c r="I84" s="480"/>
      <c r="J84" s="481" t="s">
        <v>428</v>
      </c>
      <c r="K84" s="480" t="b">
        <f t="shared" si="6"/>
        <v>0</v>
      </c>
      <c r="L84" s="480" t="str">
        <f>IFERROR(IF(G84&lt;&gt;"",INDEX('Overview - Section A'!$U$38:$U$45,MATCH(G84,'Overview - Section A'!$A$38:$A$45,1)),J84),"")</f>
        <v>a1Y36000002HsCfEAK</v>
      </c>
      <c r="M84" s="482" t="s">
        <v>669</v>
      </c>
      <c r="N84" s="480"/>
      <c r="O84" s="480"/>
      <c r="P84" s="316"/>
    </row>
    <row r="85" spans="1:16" ht="47.1" customHeight="1" x14ac:dyDescent="0.2">
      <c r="A85" s="477">
        <v>10</v>
      </c>
      <c r="B85" s="427" t="str">
        <f t="shared" si="4"/>
        <v/>
      </c>
      <c r="C85" s="478">
        <f>IFERROR(IF(N85&lt;&gt;"",N85,IF(A85=A84,IF(C84&lt;YEAR('Overview - Section A'!$E$8),C84+1,""),YEAR('Overview - Section A'!$E$7))),"")</f>
        <v>2019</v>
      </c>
      <c r="D85" s="479"/>
      <c r="E85" s="430"/>
      <c r="F85" s="431" t="str">
        <f t="shared" si="5"/>
        <v/>
      </c>
      <c r="G85" s="432"/>
      <c r="H85" s="433"/>
      <c r="I85" s="480"/>
      <c r="J85" s="481" t="s">
        <v>430</v>
      </c>
      <c r="K85" s="480" t="b">
        <f t="shared" si="6"/>
        <v>0</v>
      </c>
      <c r="L85" s="480" t="str">
        <f>IFERROR(IF(G85&lt;&gt;"",INDEX('Overview - Section A'!$U$38:$U$45,MATCH(G85,'Overview - Section A'!$A$38:$A$45,1)),J85),"")</f>
        <v>a1Y36000002HsCgEAK</v>
      </c>
      <c r="M85" s="482" t="s">
        <v>670</v>
      </c>
      <c r="N85" s="480"/>
      <c r="O85" s="480"/>
      <c r="P85" s="316"/>
    </row>
    <row r="86" spans="1:16" ht="47.1" customHeight="1" x14ac:dyDescent="0.2">
      <c r="A86" s="477">
        <v>10</v>
      </c>
      <c r="B86" s="427" t="str">
        <f t="shared" si="4"/>
        <v/>
      </c>
      <c r="C86" s="478">
        <f>IFERROR(IF(N86&lt;&gt;"",N86,IF(A86=A85,IF(C85&lt;YEAR('Overview - Section A'!$E$8),C85+1,""),YEAR('Overview - Section A'!$E$7))),"")</f>
        <v>2020</v>
      </c>
      <c r="D86" s="479"/>
      <c r="E86" s="430"/>
      <c r="F86" s="431" t="str">
        <f t="shared" si="5"/>
        <v/>
      </c>
      <c r="G86" s="432"/>
      <c r="H86" s="433"/>
      <c r="I86" s="480"/>
      <c r="J86" s="481" t="s">
        <v>432</v>
      </c>
      <c r="K86" s="480" t="b">
        <f t="shared" si="6"/>
        <v>0</v>
      </c>
      <c r="L86" s="480" t="str">
        <f>IFERROR(IF(G86&lt;&gt;"",INDEX('Overview - Section A'!$U$38:$U$45,MATCH(G86,'Overview - Section A'!$A$38:$A$45,1)),J86),"")</f>
        <v>a1Y36000002HsChEAK</v>
      </c>
      <c r="M86" s="482" t="s">
        <v>671</v>
      </c>
      <c r="N86" s="480"/>
      <c r="O86" s="480"/>
      <c r="P86" s="316"/>
    </row>
    <row r="87" spans="1:16" ht="47.1" customHeight="1" x14ac:dyDescent="0.2">
      <c r="A87" s="477">
        <v>10</v>
      </c>
      <c r="B87" s="427" t="str">
        <f t="shared" si="4"/>
        <v/>
      </c>
      <c r="C87" s="478" t="str">
        <f>IFERROR(IF(N87&lt;&gt;"",N87,IF(A87=A86,IF(C86&lt;YEAR('Overview - Section A'!$E$8),C86+1,""),YEAR('Overview - Section A'!$E$7))),"")</f>
        <v/>
      </c>
      <c r="D87" s="479"/>
      <c r="E87" s="430"/>
      <c r="F87" s="431" t="str">
        <f t="shared" si="5"/>
        <v/>
      </c>
      <c r="G87" s="432"/>
      <c r="H87" s="433"/>
      <c r="I87" s="480"/>
      <c r="J87" s="481" t="s">
        <v>434</v>
      </c>
      <c r="K87" s="480" t="b">
        <f t="shared" si="6"/>
        <v>0</v>
      </c>
      <c r="L87" s="480" t="str">
        <f>IFERROR(IF(G87&lt;&gt;"",INDEX('Overview - Section A'!$U$38:$U$45,MATCH(G87,'Overview - Section A'!$A$38:$A$45,1)),J87),"")</f>
        <v>a1Y36000002HsCiEAK</v>
      </c>
      <c r="M87" s="482" t="s">
        <v>672</v>
      </c>
      <c r="N87" s="480"/>
      <c r="O87" s="480"/>
      <c r="P87" s="316"/>
    </row>
    <row r="88" spans="1:16" ht="47.1" customHeight="1" x14ac:dyDescent="0.2">
      <c r="A88" s="477">
        <v>10</v>
      </c>
      <c r="B88" s="427" t="str">
        <f t="shared" si="4"/>
        <v/>
      </c>
      <c r="C88" s="478" t="str">
        <f>IFERROR(IF(N88&lt;&gt;"",N88,IF(A88=A87,IF(C87&lt;YEAR('Overview - Section A'!$E$8),C87+1,""),YEAR('Overview - Section A'!$E$7))),"")</f>
        <v/>
      </c>
      <c r="D88" s="479"/>
      <c r="E88" s="430"/>
      <c r="F88" s="431" t="str">
        <f t="shared" si="5"/>
        <v/>
      </c>
      <c r="G88" s="432"/>
      <c r="H88" s="433"/>
      <c r="I88" s="480"/>
      <c r="J88" s="481" t="s">
        <v>436</v>
      </c>
      <c r="K88" s="480" t="b">
        <f t="shared" si="6"/>
        <v>0</v>
      </c>
      <c r="L88" s="480" t="str">
        <f>IFERROR(IF(G88&lt;&gt;"",INDEX('Overview - Section A'!$U$38:$U$45,MATCH(G88,'Overview - Section A'!$A$38:$A$45,1)),J88),"")</f>
        <v>a1Y36000002HsCjEAK</v>
      </c>
      <c r="M88" s="482" t="s">
        <v>673</v>
      </c>
      <c r="N88" s="480"/>
      <c r="O88" s="480"/>
      <c r="P88" s="316"/>
    </row>
    <row r="89" spans="1:16" ht="47.1" customHeight="1" x14ac:dyDescent="0.2">
      <c r="A89" s="477">
        <v>10</v>
      </c>
      <c r="B89" s="427" t="str">
        <f t="shared" si="4"/>
        <v/>
      </c>
      <c r="C89" s="478" t="str">
        <f>IFERROR(IF(N89&lt;&gt;"",N89,IF(A89=A88,IF(C88&lt;YEAR('Overview - Section A'!$E$8),C88+1,""),YEAR('Overview - Section A'!$E$7))),"")</f>
        <v/>
      </c>
      <c r="D89" s="479"/>
      <c r="E89" s="430"/>
      <c r="F89" s="431" t="str">
        <f t="shared" si="5"/>
        <v/>
      </c>
      <c r="G89" s="432"/>
      <c r="H89" s="433"/>
      <c r="I89" s="480"/>
      <c r="J89" s="481" t="s">
        <v>438</v>
      </c>
      <c r="K89" s="480" t="b">
        <f t="shared" si="6"/>
        <v>0</v>
      </c>
      <c r="L89" s="480" t="str">
        <f>IFERROR(IF(G89&lt;&gt;"",INDEX('Overview - Section A'!$U$38:$U$45,MATCH(G89,'Overview - Section A'!$A$38:$A$45,1)),J89),"")</f>
        <v>a1Y36000002HsCkEAK</v>
      </c>
      <c r="M89" s="482" t="s">
        <v>674</v>
      </c>
      <c r="N89" s="480"/>
      <c r="O89" s="480"/>
      <c r="P89" s="316"/>
    </row>
    <row r="90" spans="1:16" ht="47.1" customHeight="1" x14ac:dyDescent="0.2">
      <c r="A90" s="477">
        <v>11</v>
      </c>
      <c r="B90" s="427" t="str">
        <f t="shared" si="4"/>
        <v/>
      </c>
      <c r="C90" s="478">
        <f>IFERROR(IF(N90&lt;&gt;"",N90,IF(A90=A89,IF(C89&lt;YEAR('Overview - Section A'!$E$8),C89+1,""),YEAR('Overview - Section A'!$E$7))),"")</f>
        <v>2018</v>
      </c>
      <c r="D90" s="479"/>
      <c r="E90" s="430"/>
      <c r="F90" s="431" t="str">
        <f t="shared" si="5"/>
        <v/>
      </c>
      <c r="G90" s="432"/>
      <c r="H90" s="433"/>
      <c r="I90" s="480"/>
      <c r="J90" s="481" t="s">
        <v>428</v>
      </c>
      <c r="K90" s="480" t="b">
        <f t="shared" si="6"/>
        <v>0</v>
      </c>
      <c r="L90" s="480" t="str">
        <f>IFERROR(IF(G90&lt;&gt;"",INDEX('Overview - Section A'!$U$38:$U$45,MATCH(G90,'Overview - Section A'!$A$38:$A$45,1)),J90),"")</f>
        <v>a1Y36000002HsCfEAK</v>
      </c>
      <c r="M90" s="482" t="s">
        <v>675</v>
      </c>
      <c r="N90" s="480"/>
      <c r="O90" s="480"/>
      <c r="P90" s="316"/>
    </row>
    <row r="91" spans="1:16" ht="47.1" customHeight="1" x14ac:dyDescent="0.2">
      <c r="A91" s="477">
        <v>11</v>
      </c>
      <c r="B91" s="427" t="str">
        <f t="shared" si="4"/>
        <v/>
      </c>
      <c r="C91" s="478">
        <f>IFERROR(IF(N91&lt;&gt;"",N91,IF(A91=A90,IF(C90&lt;YEAR('Overview - Section A'!$E$8),C90+1,""),YEAR('Overview - Section A'!$E$7))),"")</f>
        <v>2019</v>
      </c>
      <c r="D91" s="479"/>
      <c r="E91" s="430"/>
      <c r="F91" s="431" t="str">
        <f t="shared" si="5"/>
        <v/>
      </c>
      <c r="G91" s="432"/>
      <c r="H91" s="433"/>
      <c r="I91" s="480"/>
      <c r="J91" s="481" t="s">
        <v>430</v>
      </c>
      <c r="K91" s="480" t="b">
        <f t="shared" si="6"/>
        <v>0</v>
      </c>
      <c r="L91" s="480" t="str">
        <f>IFERROR(IF(G91&lt;&gt;"",INDEX('Overview - Section A'!$U$38:$U$45,MATCH(G91,'Overview - Section A'!$A$38:$A$45,1)),J91),"")</f>
        <v>a1Y36000002HsCgEAK</v>
      </c>
      <c r="M91" s="482" t="s">
        <v>676</v>
      </c>
      <c r="N91" s="480"/>
      <c r="O91" s="480"/>
      <c r="P91" s="316"/>
    </row>
    <row r="92" spans="1:16" ht="47.1" customHeight="1" x14ac:dyDescent="0.2">
      <c r="A92" s="477">
        <v>11</v>
      </c>
      <c r="B92" s="427" t="str">
        <f t="shared" si="4"/>
        <v/>
      </c>
      <c r="C92" s="478">
        <f>IFERROR(IF(N92&lt;&gt;"",N92,IF(A92=A91,IF(C91&lt;YEAR('Overview - Section A'!$E$8),C91+1,""),YEAR('Overview - Section A'!$E$7))),"")</f>
        <v>2020</v>
      </c>
      <c r="D92" s="479"/>
      <c r="E92" s="430"/>
      <c r="F92" s="431" t="str">
        <f t="shared" si="5"/>
        <v/>
      </c>
      <c r="G92" s="432"/>
      <c r="H92" s="433"/>
      <c r="I92" s="480"/>
      <c r="J92" s="481" t="s">
        <v>432</v>
      </c>
      <c r="K92" s="480" t="b">
        <f t="shared" si="6"/>
        <v>0</v>
      </c>
      <c r="L92" s="480" t="str">
        <f>IFERROR(IF(G92&lt;&gt;"",INDEX('Overview - Section A'!$U$38:$U$45,MATCH(G92,'Overview - Section A'!$A$38:$A$45,1)),J92),"")</f>
        <v>a1Y36000002HsChEAK</v>
      </c>
      <c r="M92" s="482" t="s">
        <v>677</v>
      </c>
      <c r="N92" s="480"/>
      <c r="O92" s="480"/>
      <c r="P92" s="316"/>
    </row>
    <row r="93" spans="1:16" ht="47.1" customHeight="1" x14ac:dyDescent="0.2">
      <c r="A93" s="477">
        <v>11</v>
      </c>
      <c r="B93" s="427" t="str">
        <f t="shared" si="4"/>
        <v/>
      </c>
      <c r="C93" s="478" t="str">
        <f>IFERROR(IF(N93&lt;&gt;"",N93,IF(A93=A92,IF(C92&lt;YEAR('Overview - Section A'!$E$8),C92+1,""),YEAR('Overview - Section A'!$E$7))),"")</f>
        <v/>
      </c>
      <c r="D93" s="479"/>
      <c r="E93" s="430"/>
      <c r="F93" s="431" t="str">
        <f t="shared" si="5"/>
        <v/>
      </c>
      <c r="G93" s="432"/>
      <c r="H93" s="433"/>
      <c r="I93" s="480"/>
      <c r="J93" s="481" t="s">
        <v>434</v>
      </c>
      <c r="K93" s="480" t="b">
        <f t="shared" si="6"/>
        <v>0</v>
      </c>
      <c r="L93" s="480" t="str">
        <f>IFERROR(IF(G93&lt;&gt;"",INDEX('Overview - Section A'!$U$38:$U$45,MATCH(G93,'Overview - Section A'!$A$38:$A$45,1)),J93),"")</f>
        <v>a1Y36000002HsCiEAK</v>
      </c>
      <c r="M93" s="482" t="s">
        <v>678</v>
      </c>
      <c r="N93" s="480"/>
      <c r="O93" s="480"/>
      <c r="P93" s="316"/>
    </row>
    <row r="94" spans="1:16" ht="47.1" customHeight="1" x14ac:dyDescent="0.2">
      <c r="A94" s="477">
        <v>11</v>
      </c>
      <c r="B94" s="427" t="str">
        <f t="shared" ref="B94:B119" si="7">IF(A94=A93,"",VLOOKUP(A94,$A$9:$V$26,22,FALSE))</f>
        <v/>
      </c>
      <c r="C94" s="478" t="str">
        <f>IFERROR(IF(N94&lt;&gt;"",N94,IF(A94=A93,IF(C93&lt;YEAR('Overview - Section A'!$E$8),C93+1,""),YEAR('Overview - Section A'!$E$7))),"")</f>
        <v/>
      </c>
      <c r="D94" s="479"/>
      <c r="E94" s="430"/>
      <c r="F94" s="431" t="str">
        <f t="shared" ref="F94:F119" si="8">IF(IF(AND(D94="",E94=""),O94,IFERROR((D94/E94)*100,""))=0,"",IF(AND(D94="",E94=""),O94,IFERROR((D94/E94)*100,"")))</f>
        <v/>
      </c>
      <c r="G94" s="432"/>
      <c r="H94" s="433"/>
      <c r="I94" s="480"/>
      <c r="J94" s="481" t="s">
        <v>436</v>
      </c>
      <c r="K94" s="480" t="b">
        <f t="shared" ref="K94:K119" si="9">IFERROR(IF(VLOOKUP(A94,$A$9:$V$26,22,FALSE)&lt;&gt;"",TRUE,FALSE),FALSE)</f>
        <v>0</v>
      </c>
      <c r="L94" s="480" t="str">
        <f>IFERROR(IF(G94&lt;&gt;"",INDEX('Overview - Section A'!$U$38:$U$45,MATCH(G94,'Overview - Section A'!$A$38:$A$45,1)),J94),"")</f>
        <v>a1Y36000002HsCjEAK</v>
      </c>
      <c r="M94" s="482" t="s">
        <v>679</v>
      </c>
      <c r="N94" s="480"/>
      <c r="O94" s="480"/>
      <c r="P94" s="316"/>
    </row>
    <row r="95" spans="1:16" ht="47.1" customHeight="1" x14ac:dyDescent="0.2">
      <c r="A95" s="477">
        <v>11</v>
      </c>
      <c r="B95" s="427" t="str">
        <f t="shared" si="7"/>
        <v/>
      </c>
      <c r="C95" s="478" t="str">
        <f>IFERROR(IF(N95&lt;&gt;"",N95,IF(A95=A94,IF(C94&lt;YEAR('Overview - Section A'!$E$8),C94+1,""),YEAR('Overview - Section A'!$E$7))),"")</f>
        <v/>
      </c>
      <c r="D95" s="479"/>
      <c r="E95" s="430"/>
      <c r="F95" s="431" t="str">
        <f t="shared" si="8"/>
        <v/>
      </c>
      <c r="G95" s="432"/>
      <c r="H95" s="433"/>
      <c r="I95" s="480"/>
      <c r="J95" s="481" t="s">
        <v>438</v>
      </c>
      <c r="K95" s="480" t="b">
        <f t="shared" si="9"/>
        <v>0</v>
      </c>
      <c r="L95" s="480" t="str">
        <f>IFERROR(IF(G95&lt;&gt;"",INDEX('Overview - Section A'!$U$38:$U$45,MATCH(G95,'Overview - Section A'!$A$38:$A$45,1)),J95),"")</f>
        <v>a1Y36000002HsCkEAK</v>
      </c>
      <c r="M95" s="482" t="s">
        <v>680</v>
      </c>
      <c r="N95" s="480"/>
      <c r="O95" s="480"/>
      <c r="P95" s="316"/>
    </row>
    <row r="96" spans="1:16" ht="47.1" customHeight="1" x14ac:dyDescent="0.2">
      <c r="A96" s="477">
        <v>12</v>
      </c>
      <c r="B96" s="427" t="str">
        <f t="shared" si="7"/>
        <v/>
      </c>
      <c r="C96" s="478">
        <f>IFERROR(IF(N96&lt;&gt;"",N96,IF(A96=A95,IF(C95&lt;YEAR('Overview - Section A'!$E$8),C95+1,""),YEAR('Overview - Section A'!$E$7))),"")</f>
        <v>2018</v>
      </c>
      <c r="D96" s="479"/>
      <c r="E96" s="430"/>
      <c r="F96" s="431" t="str">
        <f t="shared" si="8"/>
        <v/>
      </c>
      <c r="G96" s="432"/>
      <c r="H96" s="433"/>
      <c r="I96" s="480"/>
      <c r="J96" s="481" t="s">
        <v>428</v>
      </c>
      <c r="K96" s="480" t="b">
        <f t="shared" si="9"/>
        <v>0</v>
      </c>
      <c r="L96" s="480" t="str">
        <f>IFERROR(IF(G96&lt;&gt;"",INDEX('Overview - Section A'!$U$38:$U$45,MATCH(G96,'Overview - Section A'!$A$38:$A$45,1)),J96),"")</f>
        <v>a1Y36000002HsCfEAK</v>
      </c>
      <c r="M96" s="482" t="s">
        <v>681</v>
      </c>
      <c r="N96" s="480"/>
      <c r="O96" s="480"/>
      <c r="P96" s="316"/>
    </row>
    <row r="97" spans="1:16" ht="47.1" customHeight="1" x14ac:dyDescent="0.2">
      <c r="A97" s="477">
        <v>12</v>
      </c>
      <c r="B97" s="427" t="str">
        <f t="shared" si="7"/>
        <v/>
      </c>
      <c r="C97" s="478">
        <f>IFERROR(IF(N97&lt;&gt;"",N97,IF(A97=A96,IF(C96&lt;YEAR('Overview - Section A'!$E$8),C96+1,""),YEAR('Overview - Section A'!$E$7))),"")</f>
        <v>2019</v>
      </c>
      <c r="D97" s="479"/>
      <c r="E97" s="430"/>
      <c r="F97" s="431" t="str">
        <f t="shared" si="8"/>
        <v/>
      </c>
      <c r="G97" s="432"/>
      <c r="H97" s="433"/>
      <c r="I97" s="480"/>
      <c r="J97" s="481" t="s">
        <v>430</v>
      </c>
      <c r="K97" s="480" t="b">
        <f t="shared" si="9"/>
        <v>0</v>
      </c>
      <c r="L97" s="480" t="str">
        <f>IFERROR(IF(G97&lt;&gt;"",INDEX('Overview - Section A'!$U$38:$U$45,MATCH(G97,'Overview - Section A'!$A$38:$A$45,1)),J97),"")</f>
        <v>a1Y36000002HsCgEAK</v>
      </c>
      <c r="M97" s="482" t="s">
        <v>682</v>
      </c>
      <c r="N97" s="480"/>
      <c r="O97" s="480"/>
      <c r="P97" s="316"/>
    </row>
    <row r="98" spans="1:16" ht="47.1" customHeight="1" x14ac:dyDescent="0.2">
      <c r="A98" s="477">
        <v>12</v>
      </c>
      <c r="B98" s="427" t="str">
        <f t="shared" si="7"/>
        <v/>
      </c>
      <c r="C98" s="478">
        <f>IFERROR(IF(N98&lt;&gt;"",N98,IF(A98=A97,IF(C97&lt;YEAR('Overview - Section A'!$E$8),C97+1,""),YEAR('Overview - Section A'!$E$7))),"")</f>
        <v>2020</v>
      </c>
      <c r="D98" s="479"/>
      <c r="E98" s="430"/>
      <c r="F98" s="431" t="str">
        <f t="shared" si="8"/>
        <v/>
      </c>
      <c r="G98" s="432"/>
      <c r="H98" s="433"/>
      <c r="I98" s="480"/>
      <c r="J98" s="481" t="s">
        <v>432</v>
      </c>
      <c r="K98" s="480" t="b">
        <f t="shared" si="9"/>
        <v>0</v>
      </c>
      <c r="L98" s="480" t="str">
        <f>IFERROR(IF(G98&lt;&gt;"",INDEX('Overview - Section A'!$U$38:$U$45,MATCH(G98,'Overview - Section A'!$A$38:$A$45,1)),J98),"")</f>
        <v>a1Y36000002HsChEAK</v>
      </c>
      <c r="M98" s="482" t="s">
        <v>683</v>
      </c>
      <c r="N98" s="480"/>
      <c r="O98" s="480"/>
      <c r="P98" s="316"/>
    </row>
    <row r="99" spans="1:16" ht="47.1" customHeight="1" x14ac:dyDescent="0.2">
      <c r="A99" s="477">
        <v>12</v>
      </c>
      <c r="B99" s="427" t="str">
        <f t="shared" si="7"/>
        <v/>
      </c>
      <c r="C99" s="478" t="str">
        <f>IFERROR(IF(N99&lt;&gt;"",N99,IF(A99=A98,IF(C98&lt;YEAR('Overview - Section A'!$E$8),C98+1,""),YEAR('Overview - Section A'!$E$7))),"")</f>
        <v/>
      </c>
      <c r="D99" s="479"/>
      <c r="E99" s="430"/>
      <c r="F99" s="431" t="str">
        <f t="shared" si="8"/>
        <v/>
      </c>
      <c r="G99" s="432"/>
      <c r="H99" s="433"/>
      <c r="I99" s="480"/>
      <c r="J99" s="481" t="s">
        <v>434</v>
      </c>
      <c r="K99" s="480" t="b">
        <f t="shared" si="9"/>
        <v>0</v>
      </c>
      <c r="L99" s="480" t="str">
        <f>IFERROR(IF(G99&lt;&gt;"",INDEX('Overview - Section A'!$U$38:$U$45,MATCH(G99,'Overview - Section A'!$A$38:$A$45,1)),J99),"")</f>
        <v>a1Y36000002HsCiEAK</v>
      </c>
      <c r="M99" s="482" t="s">
        <v>684</v>
      </c>
      <c r="N99" s="480"/>
      <c r="O99" s="480"/>
      <c r="P99" s="316"/>
    </row>
    <row r="100" spans="1:16" ht="47.1" customHeight="1" x14ac:dyDescent="0.2">
      <c r="A100" s="477">
        <v>12</v>
      </c>
      <c r="B100" s="427" t="str">
        <f t="shared" si="7"/>
        <v/>
      </c>
      <c r="C100" s="478" t="str">
        <f>IFERROR(IF(N100&lt;&gt;"",N100,IF(A100=A99,IF(C99&lt;YEAR('Overview - Section A'!$E$8),C99+1,""),YEAR('Overview - Section A'!$E$7))),"")</f>
        <v/>
      </c>
      <c r="D100" s="479"/>
      <c r="E100" s="430"/>
      <c r="F100" s="431" t="str">
        <f t="shared" si="8"/>
        <v/>
      </c>
      <c r="G100" s="432"/>
      <c r="H100" s="433"/>
      <c r="I100" s="480"/>
      <c r="J100" s="481" t="s">
        <v>436</v>
      </c>
      <c r="K100" s="480" t="b">
        <f t="shared" si="9"/>
        <v>0</v>
      </c>
      <c r="L100" s="480" t="str">
        <f>IFERROR(IF(G100&lt;&gt;"",INDEX('Overview - Section A'!$U$38:$U$45,MATCH(G100,'Overview - Section A'!$A$38:$A$45,1)),J100),"")</f>
        <v>a1Y36000002HsCjEAK</v>
      </c>
      <c r="M100" s="482" t="s">
        <v>685</v>
      </c>
      <c r="N100" s="480"/>
      <c r="O100" s="480"/>
      <c r="P100" s="316"/>
    </row>
    <row r="101" spans="1:16" ht="47.1" customHeight="1" x14ac:dyDescent="0.2">
      <c r="A101" s="477">
        <v>12</v>
      </c>
      <c r="B101" s="427" t="str">
        <f t="shared" si="7"/>
        <v/>
      </c>
      <c r="C101" s="478" t="str">
        <f>IFERROR(IF(N101&lt;&gt;"",N101,IF(A101=A100,IF(C100&lt;YEAR('Overview - Section A'!$E$8),C100+1,""),YEAR('Overview - Section A'!$E$7))),"")</f>
        <v/>
      </c>
      <c r="D101" s="479"/>
      <c r="E101" s="430"/>
      <c r="F101" s="431" t="str">
        <f t="shared" si="8"/>
        <v/>
      </c>
      <c r="G101" s="432"/>
      <c r="H101" s="433"/>
      <c r="I101" s="480"/>
      <c r="J101" s="481" t="s">
        <v>438</v>
      </c>
      <c r="K101" s="480" t="b">
        <f t="shared" si="9"/>
        <v>0</v>
      </c>
      <c r="L101" s="480" t="str">
        <f>IFERROR(IF(G101&lt;&gt;"",INDEX('Overview - Section A'!$U$38:$U$45,MATCH(G101,'Overview - Section A'!$A$38:$A$45,1)),J101),"")</f>
        <v>a1Y36000002HsCkEAK</v>
      </c>
      <c r="M101" s="482" t="s">
        <v>686</v>
      </c>
      <c r="N101" s="480"/>
      <c r="O101" s="480"/>
      <c r="P101" s="316"/>
    </row>
    <row r="102" spans="1:16" ht="47.1" customHeight="1" x14ac:dyDescent="0.2">
      <c r="A102" s="477">
        <v>13</v>
      </c>
      <c r="B102" s="427" t="str">
        <f t="shared" si="7"/>
        <v/>
      </c>
      <c r="C102" s="478">
        <f>IFERROR(IF(N102&lt;&gt;"",N102,IF(A102=A101,IF(C101&lt;YEAR('Overview - Section A'!$E$8),C101+1,""),YEAR('Overview - Section A'!$E$7))),"")</f>
        <v>2018</v>
      </c>
      <c r="D102" s="479"/>
      <c r="E102" s="430"/>
      <c r="F102" s="431" t="str">
        <f t="shared" si="8"/>
        <v/>
      </c>
      <c r="G102" s="432"/>
      <c r="H102" s="433"/>
      <c r="I102" s="480"/>
      <c r="J102" s="481" t="s">
        <v>428</v>
      </c>
      <c r="K102" s="480" t="b">
        <f t="shared" si="9"/>
        <v>0</v>
      </c>
      <c r="L102" s="480" t="str">
        <f>IFERROR(IF(G102&lt;&gt;"",INDEX('Overview - Section A'!$U$38:$U$45,MATCH(G102,'Overview - Section A'!$A$38:$A$45,1)),J102),"")</f>
        <v>a1Y36000002HsCfEAK</v>
      </c>
      <c r="M102" s="482" t="s">
        <v>687</v>
      </c>
      <c r="N102" s="480"/>
      <c r="O102" s="480"/>
      <c r="P102" s="316"/>
    </row>
    <row r="103" spans="1:16" ht="47.1" customHeight="1" x14ac:dyDescent="0.2">
      <c r="A103" s="477">
        <v>13</v>
      </c>
      <c r="B103" s="427" t="str">
        <f t="shared" si="7"/>
        <v/>
      </c>
      <c r="C103" s="478">
        <f>IFERROR(IF(N103&lt;&gt;"",N103,IF(A103=A102,IF(C102&lt;YEAR('Overview - Section A'!$E$8),C102+1,""),YEAR('Overview - Section A'!$E$7))),"")</f>
        <v>2019</v>
      </c>
      <c r="D103" s="479"/>
      <c r="E103" s="430"/>
      <c r="F103" s="431" t="str">
        <f t="shared" si="8"/>
        <v/>
      </c>
      <c r="G103" s="432"/>
      <c r="H103" s="433"/>
      <c r="I103" s="480"/>
      <c r="J103" s="481" t="s">
        <v>430</v>
      </c>
      <c r="K103" s="480" t="b">
        <f t="shared" si="9"/>
        <v>0</v>
      </c>
      <c r="L103" s="480" t="str">
        <f>IFERROR(IF(G103&lt;&gt;"",INDEX('Overview - Section A'!$U$38:$U$45,MATCH(G103,'Overview - Section A'!$A$38:$A$45,1)),J103),"")</f>
        <v>a1Y36000002HsCgEAK</v>
      </c>
      <c r="M103" s="482" t="s">
        <v>688</v>
      </c>
      <c r="N103" s="480"/>
      <c r="O103" s="480"/>
      <c r="P103" s="316"/>
    </row>
    <row r="104" spans="1:16" ht="47.1" customHeight="1" x14ac:dyDescent="0.2">
      <c r="A104" s="477">
        <v>13</v>
      </c>
      <c r="B104" s="427" t="str">
        <f t="shared" si="7"/>
        <v/>
      </c>
      <c r="C104" s="478">
        <f>IFERROR(IF(N104&lt;&gt;"",N104,IF(A104=A103,IF(C103&lt;YEAR('Overview - Section A'!$E$8),C103+1,""),YEAR('Overview - Section A'!$E$7))),"")</f>
        <v>2020</v>
      </c>
      <c r="D104" s="479"/>
      <c r="E104" s="430"/>
      <c r="F104" s="431" t="str">
        <f t="shared" si="8"/>
        <v/>
      </c>
      <c r="G104" s="432"/>
      <c r="H104" s="433"/>
      <c r="I104" s="480"/>
      <c r="J104" s="481" t="s">
        <v>432</v>
      </c>
      <c r="K104" s="480" t="b">
        <f t="shared" si="9"/>
        <v>0</v>
      </c>
      <c r="L104" s="480" t="str">
        <f>IFERROR(IF(G104&lt;&gt;"",INDEX('Overview - Section A'!$U$38:$U$45,MATCH(G104,'Overview - Section A'!$A$38:$A$45,1)),J104),"")</f>
        <v>a1Y36000002HsChEAK</v>
      </c>
      <c r="M104" s="482" t="s">
        <v>689</v>
      </c>
      <c r="N104" s="480"/>
      <c r="O104" s="480"/>
      <c r="P104" s="316"/>
    </row>
    <row r="105" spans="1:16" ht="47.1" customHeight="1" x14ac:dyDescent="0.2">
      <c r="A105" s="477">
        <v>13</v>
      </c>
      <c r="B105" s="427" t="str">
        <f t="shared" si="7"/>
        <v/>
      </c>
      <c r="C105" s="478" t="str">
        <f>IFERROR(IF(N105&lt;&gt;"",N105,IF(A105=A104,IF(C104&lt;YEAR('Overview - Section A'!$E$8),C104+1,""),YEAR('Overview - Section A'!$E$7))),"")</f>
        <v/>
      </c>
      <c r="D105" s="479"/>
      <c r="E105" s="430"/>
      <c r="F105" s="431" t="str">
        <f t="shared" si="8"/>
        <v/>
      </c>
      <c r="G105" s="432"/>
      <c r="H105" s="433"/>
      <c r="I105" s="480"/>
      <c r="J105" s="481" t="s">
        <v>434</v>
      </c>
      <c r="K105" s="480" t="b">
        <f t="shared" si="9"/>
        <v>0</v>
      </c>
      <c r="L105" s="480" t="str">
        <f>IFERROR(IF(G105&lt;&gt;"",INDEX('Overview - Section A'!$U$38:$U$45,MATCH(G105,'Overview - Section A'!$A$38:$A$45,1)),J105),"")</f>
        <v>a1Y36000002HsCiEAK</v>
      </c>
      <c r="M105" s="482" t="s">
        <v>690</v>
      </c>
      <c r="N105" s="480"/>
      <c r="O105" s="480"/>
      <c r="P105" s="316"/>
    </row>
    <row r="106" spans="1:16" ht="47.1" customHeight="1" x14ac:dyDescent="0.2">
      <c r="A106" s="477">
        <v>13</v>
      </c>
      <c r="B106" s="427" t="str">
        <f t="shared" si="7"/>
        <v/>
      </c>
      <c r="C106" s="478" t="str">
        <f>IFERROR(IF(N106&lt;&gt;"",N106,IF(A106=A105,IF(C105&lt;YEAR('Overview - Section A'!$E$8),C105+1,""),YEAR('Overview - Section A'!$E$7))),"")</f>
        <v/>
      </c>
      <c r="D106" s="479"/>
      <c r="E106" s="430"/>
      <c r="F106" s="431" t="str">
        <f t="shared" si="8"/>
        <v/>
      </c>
      <c r="G106" s="432"/>
      <c r="H106" s="433"/>
      <c r="I106" s="480"/>
      <c r="J106" s="481" t="s">
        <v>436</v>
      </c>
      <c r="K106" s="480" t="b">
        <f t="shared" si="9"/>
        <v>0</v>
      </c>
      <c r="L106" s="480" t="str">
        <f>IFERROR(IF(G106&lt;&gt;"",INDEX('Overview - Section A'!$U$38:$U$45,MATCH(G106,'Overview - Section A'!$A$38:$A$45,1)),J106),"")</f>
        <v>a1Y36000002HsCjEAK</v>
      </c>
      <c r="M106" s="482" t="s">
        <v>691</v>
      </c>
      <c r="N106" s="480"/>
      <c r="O106" s="480"/>
      <c r="P106" s="316"/>
    </row>
    <row r="107" spans="1:16" ht="47.1" customHeight="1" x14ac:dyDescent="0.2">
      <c r="A107" s="477">
        <v>13</v>
      </c>
      <c r="B107" s="427" t="str">
        <f t="shared" si="7"/>
        <v/>
      </c>
      <c r="C107" s="478" t="str">
        <f>IFERROR(IF(N107&lt;&gt;"",N107,IF(A107=A106,IF(C106&lt;YEAR('Overview - Section A'!$E$8),C106+1,""),YEAR('Overview - Section A'!$E$7))),"")</f>
        <v/>
      </c>
      <c r="D107" s="479"/>
      <c r="E107" s="430"/>
      <c r="F107" s="431" t="str">
        <f t="shared" si="8"/>
        <v/>
      </c>
      <c r="G107" s="432"/>
      <c r="H107" s="433"/>
      <c r="I107" s="480"/>
      <c r="J107" s="481" t="s">
        <v>438</v>
      </c>
      <c r="K107" s="480" t="b">
        <f t="shared" si="9"/>
        <v>0</v>
      </c>
      <c r="L107" s="480" t="str">
        <f>IFERROR(IF(G107&lt;&gt;"",INDEX('Overview - Section A'!$U$38:$U$45,MATCH(G107,'Overview - Section A'!$A$38:$A$45,1)),J107),"")</f>
        <v>a1Y36000002HsCkEAK</v>
      </c>
      <c r="M107" s="482" t="s">
        <v>692</v>
      </c>
      <c r="N107" s="480"/>
      <c r="O107" s="480"/>
      <c r="P107" s="316"/>
    </row>
    <row r="108" spans="1:16" ht="47.1" customHeight="1" x14ac:dyDescent="0.2">
      <c r="A108" s="477">
        <v>14</v>
      </c>
      <c r="B108" s="427" t="str">
        <f t="shared" si="7"/>
        <v/>
      </c>
      <c r="C108" s="478">
        <f>IFERROR(IF(N108&lt;&gt;"",N108,IF(A108=A107,IF(C107&lt;YEAR('Overview - Section A'!$E$8),C107+1,""),YEAR('Overview - Section A'!$E$7))),"")</f>
        <v>2018</v>
      </c>
      <c r="D108" s="479"/>
      <c r="E108" s="430"/>
      <c r="F108" s="431" t="str">
        <f t="shared" si="8"/>
        <v/>
      </c>
      <c r="G108" s="432"/>
      <c r="H108" s="433"/>
      <c r="I108" s="480"/>
      <c r="J108" s="481" t="s">
        <v>428</v>
      </c>
      <c r="K108" s="480" t="b">
        <f t="shared" si="9"/>
        <v>0</v>
      </c>
      <c r="L108" s="480" t="str">
        <f>IFERROR(IF(G108&lt;&gt;"",INDEX('Overview - Section A'!$U$38:$U$45,MATCH(G108,'Overview - Section A'!$A$38:$A$45,1)),J108),"")</f>
        <v>a1Y36000002HsCfEAK</v>
      </c>
      <c r="M108" s="482" t="s">
        <v>693</v>
      </c>
      <c r="N108" s="480"/>
      <c r="O108" s="480"/>
      <c r="P108" s="316"/>
    </row>
    <row r="109" spans="1:16" ht="47.1" customHeight="1" x14ac:dyDescent="0.2">
      <c r="A109" s="477">
        <v>14</v>
      </c>
      <c r="B109" s="427" t="str">
        <f t="shared" si="7"/>
        <v/>
      </c>
      <c r="C109" s="478">
        <f>IFERROR(IF(N109&lt;&gt;"",N109,IF(A109=A108,IF(C108&lt;YEAR('Overview - Section A'!$E$8),C108+1,""),YEAR('Overview - Section A'!$E$7))),"")</f>
        <v>2019</v>
      </c>
      <c r="D109" s="479"/>
      <c r="E109" s="430"/>
      <c r="F109" s="431" t="str">
        <f t="shared" si="8"/>
        <v/>
      </c>
      <c r="G109" s="432"/>
      <c r="H109" s="433"/>
      <c r="I109" s="480"/>
      <c r="J109" s="481" t="s">
        <v>430</v>
      </c>
      <c r="K109" s="480" t="b">
        <f t="shared" si="9"/>
        <v>0</v>
      </c>
      <c r="L109" s="480" t="str">
        <f>IFERROR(IF(G109&lt;&gt;"",INDEX('Overview - Section A'!$U$38:$U$45,MATCH(G109,'Overview - Section A'!$A$38:$A$45,1)),J109),"")</f>
        <v>a1Y36000002HsCgEAK</v>
      </c>
      <c r="M109" s="482" t="s">
        <v>694</v>
      </c>
      <c r="N109" s="480"/>
      <c r="O109" s="480"/>
      <c r="P109" s="316"/>
    </row>
    <row r="110" spans="1:16" ht="47.1" customHeight="1" x14ac:dyDescent="0.2">
      <c r="A110" s="477">
        <v>14</v>
      </c>
      <c r="B110" s="427" t="str">
        <f t="shared" si="7"/>
        <v/>
      </c>
      <c r="C110" s="478">
        <f>IFERROR(IF(N110&lt;&gt;"",N110,IF(A110=A109,IF(C109&lt;YEAR('Overview - Section A'!$E$8),C109+1,""),YEAR('Overview - Section A'!$E$7))),"")</f>
        <v>2020</v>
      </c>
      <c r="D110" s="479"/>
      <c r="E110" s="430"/>
      <c r="F110" s="431" t="str">
        <f t="shared" si="8"/>
        <v/>
      </c>
      <c r="G110" s="432"/>
      <c r="H110" s="433"/>
      <c r="I110" s="480"/>
      <c r="J110" s="481" t="s">
        <v>432</v>
      </c>
      <c r="K110" s="480" t="b">
        <f t="shared" si="9"/>
        <v>0</v>
      </c>
      <c r="L110" s="480" t="str">
        <f>IFERROR(IF(G110&lt;&gt;"",INDEX('Overview - Section A'!$U$38:$U$45,MATCH(G110,'Overview - Section A'!$A$38:$A$45,1)),J110),"")</f>
        <v>a1Y36000002HsChEAK</v>
      </c>
      <c r="M110" s="482" t="s">
        <v>695</v>
      </c>
      <c r="N110" s="480"/>
      <c r="O110" s="480"/>
      <c r="P110" s="316"/>
    </row>
    <row r="111" spans="1:16" ht="47.1" customHeight="1" x14ac:dyDescent="0.2">
      <c r="A111" s="477">
        <v>14</v>
      </c>
      <c r="B111" s="427" t="str">
        <f t="shared" si="7"/>
        <v/>
      </c>
      <c r="C111" s="478" t="str">
        <f>IFERROR(IF(N111&lt;&gt;"",N111,IF(A111=A110,IF(C110&lt;YEAR('Overview - Section A'!$E$8),C110+1,""),YEAR('Overview - Section A'!$E$7))),"")</f>
        <v/>
      </c>
      <c r="D111" s="479"/>
      <c r="E111" s="430"/>
      <c r="F111" s="431" t="str">
        <f t="shared" si="8"/>
        <v/>
      </c>
      <c r="G111" s="432"/>
      <c r="H111" s="433"/>
      <c r="I111" s="480"/>
      <c r="J111" s="481" t="s">
        <v>434</v>
      </c>
      <c r="K111" s="480" t="b">
        <f t="shared" si="9"/>
        <v>0</v>
      </c>
      <c r="L111" s="480" t="str">
        <f>IFERROR(IF(G111&lt;&gt;"",INDEX('Overview - Section A'!$U$38:$U$45,MATCH(G111,'Overview - Section A'!$A$38:$A$45,1)),J111),"")</f>
        <v>a1Y36000002HsCiEAK</v>
      </c>
      <c r="M111" s="482" t="s">
        <v>696</v>
      </c>
      <c r="N111" s="480"/>
      <c r="O111" s="480"/>
      <c r="P111" s="316"/>
    </row>
    <row r="112" spans="1:16" ht="47.1" customHeight="1" x14ac:dyDescent="0.2">
      <c r="A112" s="477">
        <v>14</v>
      </c>
      <c r="B112" s="427" t="str">
        <f t="shared" si="7"/>
        <v/>
      </c>
      <c r="C112" s="478" t="str">
        <f>IFERROR(IF(N112&lt;&gt;"",N112,IF(A112=A111,IF(C111&lt;YEAR('Overview - Section A'!$E$8),C111+1,""),YEAR('Overview - Section A'!$E$7))),"")</f>
        <v/>
      </c>
      <c r="D112" s="479"/>
      <c r="E112" s="430"/>
      <c r="F112" s="431" t="str">
        <f t="shared" si="8"/>
        <v/>
      </c>
      <c r="G112" s="432"/>
      <c r="H112" s="433"/>
      <c r="I112" s="480"/>
      <c r="J112" s="481" t="s">
        <v>436</v>
      </c>
      <c r="K112" s="480" t="b">
        <f t="shared" si="9"/>
        <v>0</v>
      </c>
      <c r="L112" s="480" t="str">
        <f>IFERROR(IF(G112&lt;&gt;"",INDEX('Overview - Section A'!$U$38:$U$45,MATCH(G112,'Overview - Section A'!$A$38:$A$45,1)),J112),"")</f>
        <v>a1Y36000002HsCjEAK</v>
      </c>
      <c r="M112" s="482" t="s">
        <v>697</v>
      </c>
      <c r="N112" s="480"/>
      <c r="O112" s="480"/>
      <c r="P112" s="316"/>
    </row>
    <row r="113" spans="1:16" ht="47.1" customHeight="1" x14ac:dyDescent="0.2">
      <c r="A113" s="477">
        <v>14</v>
      </c>
      <c r="B113" s="427" t="str">
        <f t="shared" si="7"/>
        <v/>
      </c>
      <c r="C113" s="478" t="str">
        <f>IFERROR(IF(N113&lt;&gt;"",N113,IF(A113=A112,IF(C112&lt;YEAR('Overview - Section A'!$E$8),C112+1,""),YEAR('Overview - Section A'!$E$7))),"")</f>
        <v/>
      </c>
      <c r="D113" s="479"/>
      <c r="E113" s="430"/>
      <c r="F113" s="431" t="str">
        <f t="shared" si="8"/>
        <v/>
      </c>
      <c r="G113" s="432"/>
      <c r="H113" s="433"/>
      <c r="I113" s="480"/>
      <c r="J113" s="481" t="s">
        <v>438</v>
      </c>
      <c r="K113" s="480" t="b">
        <f t="shared" si="9"/>
        <v>0</v>
      </c>
      <c r="L113" s="480" t="str">
        <f>IFERROR(IF(G113&lt;&gt;"",INDEX('Overview - Section A'!$U$38:$U$45,MATCH(G113,'Overview - Section A'!$A$38:$A$45,1)),J113),"")</f>
        <v>a1Y36000002HsCkEAK</v>
      </c>
      <c r="M113" s="482" t="s">
        <v>698</v>
      </c>
      <c r="N113" s="480"/>
      <c r="O113" s="480"/>
      <c r="P113" s="316"/>
    </row>
    <row r="114" spans="1:16" ht="47.1" customHeight="1" x14ac:dyDescent="0.2">
      <c r="A114" s="477">
        <v>15</v>
      </c>
      <c r="B114" s="427" t="str">
        <f t="shared" si="7"/>
        <v/>
      </c>
      <c r="C114" s="478">
        <f>IFERROR(IF(N114&lt;&gt;"",N114,IF(A114=A113,IF(C113&lt;YEAR('Overview - Section A'!$E$8),C113+1,""),YEAR('Overview - Section A'!$E$7))),"")</f>
        <v>2018</v>
      </c>
      <c r="D114" s="479"/>
      <c r="E114" s="430"/>
      <c r="F114" s="431" t="str">
        <f t="shared" si="8"/>
        <v/>
      </c>
      <c r="G114" s="432"/>
      <c r="H114" s="433"/>
      <c r="I114" s="480"/>
      <c r="J114" s="481" t="s">
        <v>428</v>
      </c>
      <c r="K114" s="480" t="b">
        <f t="shared" si="9"/>
        <v>0</v>
      </c>
      <c r="L114" s="480" t="str">
        <f>IFERROR(IF(G114&lt;&gt;"",INDEX('Overview - Section A'!$U$38:$U$45,MATCH(G114,'Overview - Section A'!$A$38:$A$45,1)),J114),"")</f>
        <v>a1Y36000002HsCfEAK</v>
      </c>
      <c r="M114" s="482" t="s">
        <v>699</v>
      </c>
      <c r="N114" s="480"/>
      <c r="O114" s="480"/>
      <c r="P114" s="316"/>
    </row>
    <row r="115" spans="1:16" ht="47.1" customHeight="1" x14ac:dyDescent="0.2">
      <c r="A115" s="477">
        <v>15</v>
      </c>
      <c r="B115" s="427" t="str">
        <f t="shared" si="7"/>
        <v/>
      </c>
      <c r="C115" s="478">
        <f>IFERROR(IF(N115&lt;&gt;"",N115,IF(A115=A114,IF(C114&lt;YEAR('Overview - Section A'!$E$8),C114+1,""),YEAR('Overview - Section A'!$E$7))),"")</f>
        <v>2019</v>
      </c>
      <c r="D115" s="479"/>
      <c r="E115" s="430"/>
      <c r="F115" s="431" t="str">
        <f t="shared" si="8"/>
        <v/>
      </c>
      <c r="G115" s="432"/>
      <c r="H115" s="433"/>
      <c r="I115" s="480"/>
      <c r="J115" s="481" t="s">
        <v>430</v>
      </c>
      <c r="K115" s="480" t="b">
        <f t="shared" si="9"/>
        <v>0</v>
      </c>
      <c r="L115" s="480" t="str">
        <f>IFERROR(IF(G115&lt;&gt;"",INDEX('Overview - Section A'!$U$38:$U$45,MATCH(G115,'Overview - Section A'!$A$38:$A$45,1)),J115),"")</f>
        <v>a1Y36000002HsCgEAK</v>
      </c>
      <c r="M115" s="482" t="s">
        <v>700</v>
      </c>
      <c r="N115" s="480"/>
      <c r="O115" s="480"/>
      <c r="P115" s="316"/>
    </row>
    <row r="116" spans="1:16" ht="47.1" customHeight="1" x14ac:dyDescent="0.2">
      <c r="A116" s="477">
        <v>15</v>
      </c>
      <c r="B116" s="427" t="str">
        <f t="shared" si="7"/>
        <v/>
      </c>
      <c r="C116" s="478">
        <f>IFERROR(IF(N116&lt;&gt;"",N116,IF(A116=A115,IF(C115&lt;YEAR('Overview - Section A'!$E$8),C115+1,""),YEAR('Overview - Section A'!$E$7))),"")</f>
        <v>2020</v>
      </c>
      <c r="D116" s="479"/>
      <c r="E116" s="430"/>
      <c r="F116" s="431" t="str">
        <f t="shared" si="8"/>
        <v/>
      </c>
      <c r="G116" s="432"/>
      <c r="H116" s="433"/>
      <c r="I116" s="480"/>
      <c r="J116" s="481" t="s">
        <v>432</v>
      </c>
      <c r="K116" s="480" t="b">
        <f t="shared" si="9"/>
        <v>0</v>
      </c>
      <c r="L116" s="480" t="str">
        <f>IFERROR(IF(G116&lt;&gt;"",INDEX('Overview - Section A'!$U$38:$U$45,MATCH(G116,'Overview - Section A'!$A$38:$A$45,1)),J116),"")</f>
        <v>a1Y36000002HsChEAK</v>
      </c>
      <c r="M116" s="482" t="s">
        <v>701</v>
      </c>
      <c r="N116" s="480"/>
      <c r="O116" s="480"/>
      <c r="P116" s="316"/>
    </row>
    <row r="117" spans="1:16" ht="47.1" customHeight="1" x14ac:dyDescent="0.2">
      <c r="A117" s="477">
        <v>15</v>
      </c>
      <c r="B117" s="427" t="str">
        <f t="shared" si="7"/>
        <v/>
      </c>
      <c r="C117" s="478" t="str">
        <f>IFERROR(IF(N117&lt;&gt;"",N117,IF(A117=A116,IF(C116&lt;YEAR('Overview - Section A'!$E$8),C116+1,""),YEAR('Overview - Section A'!$E$7))),"")</f>
        <v/>
      </c>
      <c r="D117" s="479"/>
      <c r="E117" s="430"/>
      <c r="F117" s="431" t="str">
        <f t="shared" si="8"/>
        <v/>
      </c>
      <c r="G117" s="432"/>
      <c r="H117" s="433"/>
      <c r="I117" s="480"/>
      <c r="J117" s="481" t="s">
        <v>434</v>
      </c>
      <c r="K117" s="480" t="b">
        <f t="shared" si="9"/>
        <v>0</v>
      </c>
      <c r="L117" s="480" t="str">
        <f>IFERROR(IF(G117&lt;&gt;"",INDEX('Overview - Section A'!$U$38:$U$45,MATCH(G117,'Overview - Section A'!$A$38:$A$45,1)),J117),"")</f>
        <v>a1Y36000002HsCiEAK</v>
      </c>
      <c r="M117" s="482" t="s">
        <v>702</v>
      </c>
      <c r="N117" s="480"/>
      <c r="O117" s="480"/>
      <c r="P117" s="316"/>
    </row>
    <row r="118" spans="1:16" ht="47.1" customHeight="1" x14ac:dyDescent="0.2">
      <c r="A118" s="477">
        <v>15</v>
      </c>
      <c r="B118" s="427" t="str">
        <f t="shared" si="7"/>
        <v/>
      </c>
      <c r="C118" s="478" t="str">
        <f>IFERROR(IF(N118&lt;&gt;"",N118,IF(A118=A117,IF(C117&lt;YEAR('Overview - Section A'!$E$8),C117+1,""),YEAR('Overview - Section A'!$E$7))),"")</f>
        <v/>
      </c>
      <c r="D118" s="479"/>
      <c r="E118" s="430"/>
      <c r="F118" s="431" t="str">
        <f t="shared" si="8"/>
        <v/>
      </c>
      <c r="G118" s="432"/>
      <c r="H118" s="433"/>
      <c r="I118" s="480"/>
      <c r="J118" s="481" t="s">
        <v>436</v>
      </c>
      <c r="K118" s="480" t="b">
        <f t="shared" si="9"/>
        <v>0</v>
      </c>
      <c r="L118" s="480" t="str">
        <f>IFERROR(IF(G118&lt;&gt;"",INDEX('Overview - Section A'!$U$38:$U$45,MATCH(G118,'Overview - Section A'!$A$38:$A$45,1)),J118),"")</f>
        <v>a1Y36000002HsCjEAK</v>
      </c>
      <c r="M118" s="482" t="s">
        <v>703</v>
      </c>
      <c r="N118" s="480"/>
      <c r="O118" s="480"/>
      <c r="P118" s="316"/>
    </row>
    <row r="119" spans="1:16" ht="47.1" customHeight="1" x14ac:dyDescent="0.2">
      <c r="A119" s="477">
        <v>15</v>
      </c>
      <c r="B119" s="427" t="str">
        <f t="shared" si="7"/>
        <v/>
      </c>
      <c r="C119" s="478" t="str">
        <f>IFERROR(IF(N119&lt;&gt;"",N119,IF(A119=A118,IF(C118&lt;YEAR('Overview - Section A'!$E$8),C118+1,""),YEAR('Overview - Section A'!$E$7))),"")</f>
        <v/>
      </c>
      <c r="D119" s="479"/>
      <c r="E119" s="430"/>
      <c r="F119" s="431" t="str">
        <f t="shared" si="8"/>
        <v/>
      </c>
      <c r="G119" s="432"/>
      <c r="H119" s="433"/>
      <c r="I119" s="480"/>
      <c r="J119" s="481" t="s">
        <v>438</v>
      </c>
      <c r="K119" s="480" t="b">
        <f t="shared" si="9"/>
        <v>0</v>
      </c>
      <c r="L119" s="480" t="str">
        <f>IFERROR(IF(G119&lt;&gt;"",INDEX('Overview - Section A'!$U$38:$U$45,MATCH(G119,'Overview - Section A'!$A$38:$A$45,1)),J119),"")</f>
        <v>a1Y36000002HsCkEAK</v>
      </c>
      <c r="M119" s="482" t="s">
        <v>704</v>
      </c>
      <c r="N119" s="480"/>
      <c r="O119" s="480"/>
      <c r="P119" s="316"/>
    </row>
    <row r="120" spans="1:16" ht="0.75" customHeight="1" thickBot="1" x14ac:dyDescent="0.25">
      <c r="A120" s="22"/>
      <c r="B120" s="23"/>
      <c r="C120" s="23"/>
      <c r="D120" s="23"/>
      <c r="E120" s="23"/>
      <c r="F120" s="23"/>
      <c r="G120" s="23"/>
      <c r="H120" s="23"/>
      <c r="I120" s="23"/>
      <c r="J120" s="23"/>
      <c r="K120" s="23"/>
      <c r="L120" s="23"/>
      <c r="M120" s="23"/>
      <c r="N120" s="23"/>
      <c r="O120" s="317"/>
      <c r="P120" s="318"/>
    </row>
    <row r="121" spans="1:16" ht="30" customHeight="1" x14ac:dyDescent="0.2">
      <c r="O121" s="138"/>
      <c r="P121" s="138"/>
    </row>
    <row r="125" spans="1:16" x14ac:dyDescent="0.2">
      <c r="A125" s="25" t="s">
        <v>38</v>
      </c>
    </row>
  </sheetData>
  <sheetProtection algorithmName="SHA-512" hashValue="eVMKAAWCJ1tIs/MkIRnJaCqBbweAvS6aty9yQkA/t+Ru20PWhhIFsrpbg5FDyKBaSc0M4xJZCtHsrZqsc0GV3w==" saltValue="MMtFE8vfpNgjiB7k8E9v9g==" spinCount="100000" sheet="1" objects="1" scenarios="1" formatCells="0" sort="0" autoFilter="0"/>
  <mergeCells count="3">
    <mergeCell ref="A27:H27"/>
    <mergeCell ref="A1:Q2"/>
    <mergeCell ref="A7:AG7"/>
  </mergeCells>
  <conditionalFormatting sqref="A29:C119">
    <cfRule type="expression" dxfId="105" priority="12">
      <formula>MOD($A29,2)=0</formula>
    </cfRule>
    <cfRule type="expression" dxfId="104" priority="13">
      <formula>MOD($A29,2)=1</formula>
    </cfRule>
  </conditionalFormatting>
  <conditionalFormatting sqref="B9:C24">
    <cfRule type="expression" dxfId="103" priority="7">
      <formula>AND($B9&lt;&gt;"",$C9&lt;&gt;"")</formula>
    </cfRule>
  </conditionalFormatting>
  <conditionalFormatting sqref="A9:AG9 A13:Q13 A10:C11 E10:E11 A12:E12 G10:Q12 S10:AD13 AF10:AG13">
    <cfRule type="expression" dxfId="102" priority="5">
      <formula>$W9:$W25="[Record ID]"</formula>
    </cfRule>
  </conditionalFormatting>
  <conditionalFormatting sqref="A29:H29 A33:H35 A30:C32 E30:H32 A39:H41 A36:C38 E36:H38 A45:H47 A42:C44 E42:H44 A51:H119 A48:F50 H48:H50">
    <cfRule type="expression" dxfId="101" priority="4">
      <formula>$M29:$M120="[Record ID]"</formula>
    </cfRule>
  </conditionalFormatting>
  <conditionalFormatting sqref="A16:AG24 A14:Q15 S14:AD15 AF14:AG15">
    <cfRule type="expression" dxfId="100" priority="34">
      <formula>$W14:$W120="[Record ID]"</formula>
    </cfRule>
  </conditionalFormatting>
  <dataValidations count="15">
    <dataValidation type="list" allowBlank="1" showInputMessage="1" showErrorMessage="1" sqref="B9:B24" xr:uid="{00000000-0002-0000-0200-000000000000}">
      <formula1>ImpactIndicator</formula1>
    </dataValidation>
    <dataValidation type="custom" allowBlank="1" showInputMessage="1" showErrorMessage="1" errorTitle="Indicators" error="Cannot enter both Standard and Impact indicators on the same line" sqref="C9:C24" xr:uid="{00000000-0002-0000-0200-000001000000}">
      <formula1>B9=""</formula1>
    </dataValidation>
    <dataValidation type="list" allowBlank="1" showInputMessage="1" showErrorMessage="1" sqref="H9:H24" xr:uid="{00000000-0002-0000-0200-000002000000}">
      <formula1>ResponsiblePR</formula1>
    </dataValidation>
    <dataValidation type="list" allowBlank="1" showInputMessage="1" showErrorMessage="1" sqref="Q9:Q24" xr:uid="{00000000-0002-0000-0200-000003000000}">
      <formula1>Country</formula1>
    </dataValidation>
    <dataValidation type="decimal" allowBlank="1" showInputMessage="1" showErrorMessage="1" errorTitle="X-Author for Excel" error="Please enter a valid numeric value. Valid range for Impact Indicator Number is -1E+18 to 1E+18." promptTitle="X-Author for Excel" sqref="A9:A24 A29:A119" xr:uid="{00000000-0002-0000-0200-000004000000}">
      <formula1>-1000000000000000000</formula1>
      <formula2>1000000000000000000</formula2>
    </dataValidation>
    <dataValidation type="list" allowBlank="1" showInputMessage="1" showErrorMessage="1" errorTitle="X-Author for Excel" error="Please select a value from the drop-down." promptTitle="X-Author for Excel" sqref="E9:E24" xr:uid="{00000000-0002-0000-0200-000005000000}">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xr:uid="{00000000-0002-0000-0200-000006000000}">
      <formula1>"TRUE,FALSE"</formula1>
    </dataValidation>
    <dataValidation type="custom" allowBlank="1" showInputMessage="1" showErrorMessage="1" errorTitle="X-Author for Excel" error="Id and Lookup fields are not editable." promptTitle="X-Author for Excel" sqref="AH9:AH24 W9:Y24 M29:M119 J29:J119" xr:uid="{00000000-0002-0000-0200-000007000000}">
      <formula1>""</formula1>
    </dataValidation>
    <dataValidation type="list" allowBlank="1" showInputMessage="1" showErrorMessage="1" errorTitle="X-Author for Excel" error="Please select a value from the drop-down." promptTitle="X-Author for Excel" sqref="AG9:AG24" xr:uid="{00000000-0002-0000-0200-000008000000}">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xr:uid="{00000000-0002-0000-0200-000009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xr:uid="{00000000-0002-0000-0200-00000A000000}">
      <formula1>-10000000000</formula1>
      <formula2>10000000000</formula2>
    </dataValidation>
    <dataValidation type="date" allowBlank="1" showInputMessage="1" showErrorMessage="1" errorTitle="X-Author for Excel" error="Please enter a valid date." promptTitle="X-Author for Excel" sqref="G29:G119" xr:uid="{00000000-0002-0000-0200-00000B000000}">
      <formula1>1</formula1>
      <formula2>767376</formula2>
    </dataValidation>
    <dataValidation type="list" allowBlank="1" showInputMessage="1" showErrorMessage="1" errorTitle="X-Author for Excel" error="Please select a value from the drop-down." promptTitle="X-Author for Excel" sqref="H29:H119" xr:uid="{00000000-0002-0000-0200-00000C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xr:uid="{00000000-0002-0000-0200-00000D000000}">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xr:uid="{00000000-0002-0000-0200-00000E000000}">
      <formula1>-99999.99</formula1>
      <formula2>99999.99</formula2>
    </dataValidation>
  </dataValidations>
  <hyperlinks>
    <hyperlink ref="A125" location="'Impact Indicators - Section B'!A4" display="Impact Indicators - Section B'!A4" xr:uid="{00000000-0004-0000-0200-000000000000}"/>
    <hyperlink ref="B4" location="'Impact Indicators - Section B'!A7" display="Impact Indicators" xr:uid="{00000000-0004-0000-0200-000001000000}"/>
    <hyperlink ref="C4" location="_8d9f9399_d674_44d3_98fa_9bdc7c2dff17" display="Impact Indicator Targets" xr:uid="{00000000-0004-0000-0200-000002000000}"/>
  </hyperlinks>
  <pageMargins left="0.7" right="0.7" top="0.75" bottom="0.75" header="0.3" footer="0.3"/>
  <pageSetup paperSize="8" scale="90" fitToHeight="0" orientation="landscape" r:id="rId1"/>
  <colBreaks count="1" manualBreakCount="1">
    <brk id="36" max="1048575" man="1"/>
  </colBreaks>
  <extLst>
    <ext xmlns:x14="http://schemas.microsoft.com/office/spreadsheetml/2009/9/main" uri="{78C0D931-6437-407d-A8EE-F0AAD7539E65}">
      <x14:conditionalFormattings>
        <x14:conditionalFormatting xmlns:xm="http://schemas.microsoft.com/office/excel/2006/main">
          <x14:cfRule type="expression" priority="8" id="{D4C8394A-9D66-42A4-B2BF-3D05CF5025B5}">
            <xm:f>INDEX('Overview - Section A'!$E$36:$E$37,MATCH($J29,'Overview - Section A'!$I$36:$I$37,0))&gt;'Overview - Section A'!$E$8</xm:f>
            <x14:dxf>
              <font>
                <color theme="0" tint="-0.24994659260841701"/>
              </font>
              <fill>
                <patternFill>
                  <bgColor theme="0" tint="-0.24994659260841701"/>
                </patternFill>
              </fill>
            </x14:dxf>
          </x14:cfRule>
          <xm:sqref>B29:H29 B33:H35 B30:C32 E30:H32 B39:H41 B36:C38 E36:H38 B45:H47 B42:C44 E42:H44 B51:H120 B48:F50 H48:H50</xm:sqref>
        </x14:conditionalFormatting>
        <x14:conditionalFormatting xmlns:xm="http://schemas.microsoft.com/office/excel/2006/main">
          <x14:cfRule type="expression" priority="6" id="{489D8B93-4F47-4368-AC62-84E9BDB3C11E}">
            <xm:f>OR('Overview - Section A'!$AN$5="Grant Making", 'Overview - Section A'!$AN$5="Grant Revision")</xm:f>
            <x14:dxf>
              <font>
                <color theme="0" tint="-0.24994659260841701"/>
              </font>
              <fill>
                <patternFill>
                  <bgColor theme="0" tint="-0.24994659260841701"/>
                </patternFill>
              </fill>
              <border>
                <left/>
                <right/>
                <top/>
                <bottom/>
              </border>
            </x14:dxf>
          </x14:cfRule>
          <xm:sqref>H8:H24</xm:sqref>
        </x14:conditionalFormatting>
        <x14:conditionalFormatting xmlns:xm="http://schemas.microsoft.com/office/excel/2006/main">
          <x14:cfRule type="expression" priority="3" id="{40DDBDED-37E3-426C-8C2F-13A2CA98AED4}">
            <xm:f>INDEX('\\UNDPGVAS004\Profiles$\Users\dragicevic\AppData\Local\Microsoft\Windows\Temporary Internet Files\Content.Outlook\E25N05F8\[Copy of BDI-Z-MOH_CP_06_09_2017_TB FM 29sept2017.xlsx]Overview - Section A'!#REF!,MATCH($J30,'\\UNDPGVAS004\Profiles$\Users\dragicevic\AppData\Local\Microsoft\Windows\Temporary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D30:D32</xm:sqref>
        </x14:conditionalFormatting>
        <x14:conditionalFormatting xmlns:xm="http://schemas.microsoft.com/office/excel/2006/main">
          <x14:cfRule type="expression" priority="2" id="{3DCEB9E2-2BA4-413B-AFFE-B5E36C89752D}">
            <xm:f>INDEX('\\UNDPGVAS004\Profiles$\Users\dragicevic\AppData\Local\Microsoft\Windows\Temporary Internet Files\Content.Outlook\E25N05F8\[Copy of BDI-Z-MOH_CP_06_09_2017_TB FM 29sept2017.xlsx]Overview - Section A'!#REF!,MATCH($J36,'\\UNDPGVAS004\Profiles$\Users\dragicevic\AppData\Local\Microsoft\Windows\Temporary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D36:D38</xm:sqref>
        </x14:conditionalFormatting>
        <x14:conditionalFormatting xmlns:xm="http://schemas.microsoft.com/office/excel/2006/main">
          <x14:cfRule type="expression" priority="1" id="{0837A6A6-909C-4E22-BCD1-D6DDF2D6CC8C}">
            <xm:f>INDEX('\\UNDPGVAS004\Profiles$\Users\dragicevic\AppData\Local\Microsoft\Windows\Temporary Internet Files\Content.Outlook\E25N05F8\[Copy of BDI-Z-MOH_CP_06_09_2017_TB FM 29sept2017.xlsx]Overview - Section A'!#REF!,MATCH($J42,'\\UNDPGVAS004\Profiles$\Users\dragicevic\AppData\Local\Microsoft\Windows\Temporary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D42:D44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F000000}">
          <x14:formula1>
            <xm:f>'Reference Records'!$C$2:$C$3</xm:f>
          </x14:formula1>
          <xm:sqref>B25</xm:sqref>
        </x14:dataValidation>
        <x14:dataValidation type="list" allowBlank="1" showInputMessage="1" showErrorMessage="1" xr:uid="{00000000-0002-0000-0200-000010000000}">
          <x14:formula1>
            <xm:f>'Overview - Section A'!$AO$26:$AO$33</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J129"/>
  <sheetViews>
    <sheetView showGridLines="0" topLeftCell="A65" zoomScale="80" zoomScaleNormal="80" zoomScaleSheetLayoutView="40" workbookViewId="0">
      <selection activeCell="B11" sqref="B11"/>
    </sheetView>
  </sheetViews>
  <sheetFormatPr defaultColWidth="11" defaultRowHeight="15.75" x14ac:dyDescent="0.25"/>
  <cols>
    <col min="1" max="1" width="12" style="6" customWidth="1"/>
    <col min="2" max="3" width="30.625" style="6" customWidth="1"/>
    <col min="4" max="4" width="12.125" style="6" customWidth="1"/>
    <col min="5" max="5" width="11.875" style="6" customWidth="1"/>
    <col min="6" max="6" width="19.625" style="6" customWidth="1"/>
    <col min="7" max="7" width="17.875" style="6" customWidth="1"/>
    <col min="8" max="8" width="22.875" style="6" customWidth="1"/>
    <col min="9" max="9" width="33.5" style="6" hidden="1" customWidth="1"/>
    <col min="10" max="10" width="28.375" style="6" hidden="1" customWidth="1"/>
    <col min="11" max="11" width="26.125" style="6" hidden="1" customWidth="1"/>
    <col min="12" max="12" width="24.375" style="6" hidden="1" customWidth="1"/>
    <col min="13" max="13" width="22.75" style="6" hidden="1" customWidth="1"/>
    <col min="14" max="14" width="22.375" style="6" hidden="1" customWidth="1"/>
    <col min="15" max="15" width="34.25" style="6" hidden="1" customWidth="1"/>
    <col min="16" max="16" width="0.375" style="6" customWidth="1"/>
    <col min="17" max="17" width="25.875" style="6" customWidth="1"/>
    <col min="18" max="18" width="39.75" style="6" customWidth="1"/>
    <col min="19" max="19" width="17.375" style="6" hidden="1" customWidth="1"/>
    <col min="20" max="20" width="29.5" style="6" hidden="1" customWidth="1"/>
    <col min="21" max="21" width="24.625" style="6" hidden="1" customWidth="1"/>
    <col min="22" max="22" width="31.375" style="6" hidden="1" customWidth="1"/>
    <col min="23" max="29" width="27.5" style="6" hidden="1" customWidth="1"/>
    <col min="30" max="33" width="27.5" style="6" customWidth="1"/>
    <col min="34" max="34" width="27.5" style="6" hidden="1" customWidth="1"/>
    <col min="35" max="35" width="0.375" style="6" customWidth="1"/>
    <col min="36" max="36" width="26.625" style="6" customWidth="1"/>
    <col min="37" max="37" width="20.375" style="6" customWidth="1"/>
    <col min="38" max="38" width="24.75" style="6" customWidth="1"/>
    <col min="39" max="40" width="11" style="6" customWidth="1"/>
    <col min="41" max="41" width="11" style="9" customWidth="1"/>
    <col min="42" max="42" width="22.625" style="9" customWidth="1"/>
    <col min="43" max="46" width="11" style="9" customWidth="1"/>
    <col min="47" max="62" width="11" style="9"/>
    <col min="63" max="16384" width="11" style="6"/>
  </cols>
  <sheetData>
    <row r="1" spans="1:37" ht="21" customHeight="1" x14ac:dyDescent="0.25">
      <c r="A1" s="598" t="s">
        <v>277</v>
      </c>
      <c r="B1" s="599"/>
      <c r="C1" s="599"/>
      <c r="D1" s="599"/>
      <c r="E1" s="599"/>
      <c r="F1" s="599"/>
      <c r="G1" s="599"/>
      <c r="H1" s="599"/>
      <c r="I1" s="599"/>
      <c r="J1" s="599"/>
      <c r="K1" s="599"/>
      <c r="L1" s="599"/>
      <c r="M1" s="599"/>
      <c r="N1" s="599"/>
      <c r="O1" s="599"/>
      <c r="P1" s="599"/>
      <c r="Q1" s="600"/>
    </row>
    <row r="2" spans="1:37" ht="41.25" customHeight="1" thickBot="1" x14ac:dyDescent="0.3">
      <c r="A2" s="601"/>
      <c r="B2" s="602"/>
      <c r="C2" s="602"/>
      <c r="D2" s="602"/>
      <c r="E2" s="602"/>
      <c r="F2" s="602"/>
      <c r="G2" s="602"/>
      <c r="H2" s="602"/>
      <c r="I2" s="602"/>
      <c r="J2" s="602"/>
      <c r="K2" s="602"/>
      <c r="L2" s="602"/>
      <c r="M2" s="602"/>
      <c r="N2" s="602"/>
      <c r="O2" s="602"/>
      <c r="P2" s="602"/>
      <c r="Q2" s="603"/>
    </row>
    <row r="3" spans="1:37" ht="16.5" thickBot="1" x14ac:dyDescent="0.3"/>
    <row r="4" spans="1:37" ht="39.75" customHeight="1" thickBot="1" x14ac:dyDescent="0.3">
      <c r="A4" s="42" t="s">
        <v>11</v>
      </c>
      <c r="B4" s="355" t="s">
        <v>278</v>
      </c>
      <c r="C4" s="356" t="s">
        <v>279</v>
      </c>
    </row>
    <row r="6" spans="1:37" x14ac:dyDescent="0.25">
      <c r="Q6" s="9"/>
    </row>
    <row r="7" spans="1:37" ht="24.75" customHeight="1" thickBot="1" x14ac:dyDescent="0.3">
      <c r="C7" s="44"/>
      <c r="D7" s="45"/>
      <c r="E7" s="45"/>
      <c r="F7" s="45"/>
      <c r="G7" s="45"/>
      <c r="H7" s="45"/>
      <c r="I7" s="45"/>
      <c r="J7" s="45"/>
      <c r="K7" s="45"/>
      <c r="L7" s="45"/>
      <c r="M7" s="45"/>
      <c r="N7" s="45"/>
      <c r="O7" s="45"/>
      <c r="P7" s="45"/>
      <c r="Q7" s="9"/>
      <c r="R7" s="46"/>
      <c r="S7" s="46"/>
    </row>
    <row r="8" spans="1:37" ht="29.25" customHeight="1" thickBot="1" x14ac:dyDescent="0.3">
      <c r="A8" s="605" t="s">
        <v>278</v>
      </c>
      <c r="B8" s="584"/>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584"/>
      <c r="AC8" s="584"/>
      <c r="AD8" s="584"/>
      <c r="AE8" s="584"/>
      <c r="AF8" s="584"/>
      <c r="AG8" s="584"/>
      <c r="AH8" s="47"/>
      <c r="AI8" s="48"/>
    </row>
    <row r="9" spans="1:37" ht="55.15" customHeight="1" x14ac:dyDescent="0.25">
      <c r="A9" s="422" t="s">
        <v>280</v>
      </c>
      <c r="B9" s="402" t="s">
        <v>281</v>
      </c>
      <c r="C9" s="402" t="s">
        <v>282</v>
      </c>
      <c r="D9" s="368" t="s">
        <v>266</v>
      </c>
      <c r="E9" s="368" t="s">
        <v>267</v>
      </c>
      <c r="F9" s="368" t="s">
        <v>268</v>
      </c>
      <c r="G9" s="368" t="s">
        <v>269</v>
      </c>
      <c r="H9" s="402" t="s">
        <v>270</v>
      </c>
      <c r="I9" s="403" t="s">
        <v>190</v>
      </c>
      <c r="J9" s="368"/>
      <c r="K9" s="368"/>
      <c r="L9" s="368"/>
      <c r="M9" s="368"/>
      <c r="N9" s="368"/>
      <c r="O9" s="402"/>
      <c r="P9" s="402"/>
      <c r="Q9" s="404" t="s">
        <v>296</v>
      </c>
      <c r="R9" s="402" t="s">
        <v>271</v>
      </c>
      <c r="S9" s="483" t="s">
        <v>77</v>
      </c>
      <c r="T9" s="484" t="s">
        <v>188</v>
      </c>
      <c r="U9" s="484" t="s">
        <v>28</v>
      </c>
      <c r="V9" s="484" t="s">
        <v>99</v>
      </c>
      <c r="W9" s="484" t="s">
        <v>30</v>
      </c>
      <c r="X9" s="484" t="s">
        <v>113</v>
      </c>
      <c r="Y9" s="485" t="s">
        <v>123</v>
      </c>
      <c r="Z9" s="485" t="s">
        <v>138</v>
      </c>
      <c r="AA9" s="485" t="s">
        <v>16</v>
      </c>
      <c r="AB9" s="485" t="s">
        <v>189</v>
      </c>
      <c r="AC9" s="485"/>
      <c r="AD9" s="402" t="s">
        <v>219</v>
      </c>
      <c r="AE9" s="402" t="s">
        <v>220</v>
      </c>
      <c r="AF9" s="402" t="s">
        <v>221</v>
      </c>
      <c r="AG9" s="402" t="s">
        <v>329</v>
      </c>
      <c r="AH9" s="485" t="s">
        <v>318</v>
      </c>
      <c r="AI9" s="131"/>
      <c r="AJ9" s="134"/>
      <c r="AK9" s="134"/>
    </row>
    <row r="10" spans="1:37" ht="1.9" hidden="1" customHeight="1" x14ac:dyDescent="0.25">
      <c r="A10" s="409" t="s">
        <v>51</v>
      </c>
      <c r="B10" s="410" t="str">
        <f>IFERROR(VLOOKUP(Z10,'Reference records(soft deleted)'!$B$44:$D$80,3,FALSE),"")</f>
        <v/>
      </c>
      <c r="C10" s="447" t="s">
        <v>222</v>
      </c>
      <c r="D10" s="433" t="s">
        <v>18</v>
      </c>
      <c r="E10" s="433" t="s">
        <v>19</v>
      </c>
      <c r="F10" s="433" t="s">
        <v>217</v>
      </c>
      <c r="G10" s="413" t="str">
        <f t="array" ref="G10">IFERROR(IF(INDEX('Reference Records'!$D$32:$D$57,MATCH(LEFT(B10,255),LEFT('Reference Records'!$C$32:$C$57,255),0))=0,"",INDEX('Reference Records'!$D$32:$D$57,MATCH(LEFT(B10,255),LEFT('Reference Records'!$C$32:$C$57,255),0))),"")</f>
        <v/>
      </c>
      <c r="H10" s="486" t="str">
        <f>IF('Overview - Section A'!$AN$5="Funding Request",IF(I10="Funding Request Place Holder","",I10),"")</f>
        <v/>
      </c>
      <c r="I10" s="487" t="str">
        <f>IFERROR(IF(AB10="","",VLOOKUP(AB10,'Overview - Section A'!$P$31:$Q$32,2,FALSE)),"")</f>
        <v/>
      </c>
      <c r="J10" s="486"/>
      <c r="K10" s="486"/>
      <c r="L10" s="486"/>
      <c r="M10" s="486"/>
      <c r="N10" s="486"/>
      <c r="O10" s="486"/>
      <c r="P10" s="486"/>
      <c r="Q10" s="486" t="str">
        <f>IFERROR(IF(AA10="","",AA10),"")</f>
        <v>[Country (Name)]</v>
      </c>
      <c r="R10" s="447" t="s">
        <v>218</v>
      </c>
      <c r="S10" s="484" t="str">
        <f>IF(G10&lt;&gt;"",B10&amp;C10,"")</f>
        <v/>
      </c>
      <c r="T10" s="484" t="str">
        <f>IFERROR(IF('Overview - Section A'!$AN$5="Funding Request",VLOOKUP(H10,'Overview - Section A'!$M$31:$P$32,4,FALSE),IF(AB10="","",AB10)),"")</f>
        <v>[Responsible PR]</v>
      </c>
      <c r="U10" s="484" t="b">
        <f>IFERROR(IF(OR(B10&lt;&gt;"",C10&lt;&gt;""),TRUE,FALSE),FALSE)</f>
        <v>1</v>
      </c>
      <c r="V10" s="484" t="str">
        <f>B10&amp;C10</f>
        <v>[Custom Outcome Indicator Local]</v>
      </c>
      <c r="W10" s="484" t="s">
        <v>29</v>
      </c>
      <c r="X10" s="488" t="str">
        <f t="array" ref="X10">IFERROR(IF(INDEX('Reference Records'!$G$32:$G$57,MATCH(LEFT(B10,255),LEFT('Reference Records'!$C$32:$C$57,255),0))=0,"",INDEX('Reference Records'!$G$32:$G$57,MATCH(LEFT(B10,255),LEFT('Reference Records'!$C$32:$C$57,255),0))),"")</f>
        <v/>
      </c>
      <c r="Y10" s="488" t="str">
        <f>IFERROR(IF('Overview - Section A'!$AN$5="Funding Request",IF('Reference Records'!$B$343&lt;&gt;"",VLOOKUP(Q10,'Reference Records'!$B$343:$C$344,2,FALSE),VLOOKUP(Q10,'Reference Records'!$A$356:$C$687,3,FALSE)),VLOOKUP(Q10,'Reference Records'!$A$690:$C$692,3,FALSE)),"")</f>
        <v/>
      </c>
      <c r="Z10" s="488" t="s">
        <v>137</v>
      </c>
      <c r="AA10" s="488" t="s">
        <v>136</v>
      </c>
      <c r="AB10" s="489" t="s">
        <v>187</v>
      </c>
      <c r="AC10" s="488"/>
      <c r="AD10" s="433" t="s">
        <v>20</v>
      </c>
      <c r="AE10" s="447" t="s">
        <v>21</v>
      </c>
      <c r="AF10" s="433" t="s">
        <v>31</v>
      </c>
      <c r="AG10" s="433" t="s">
        <v>328</v>
      </c>
      <c r="AH10" s="488" t="s">
        <v>29</v>
      </c>
      <c r="AI10" s="131"/>
      <c r="AJ10" s="134"/>
      <c r="AK10" s="134"/>
    </row>
    <row r="11" spans="1:37" ht="47.1" customHeight="1" x14ac:dyDescent="0.25">
      <c r="A11" s="409">
        <v>1</v>
      </c>
      <c r="B11" s="410" t="s">
        <v>2488</v>
      </c>
      <c r="C11" s="447"/>
      <c r="D11" s="433" t="s">
        <v>5829</v>
      </c>
      <c r="E11" s="433" t="s">
        <v>375</v>
      </c>
      <c r="F11" s="433" t="s">
        <v>5834</v>
      </c>
      <c r="G11" s="413" t="str">
        <f t="array" ref="G11">IFERROR(IF(INDEX('Reference Records'!$D$32:$D$57,MATCH(LEFT(B11,255),LEFT('Reference Records'!$C$32:$C$57,255),0))=0,"",INDEX('Reference Records'!$D$32:$D$57,MATCH(LEFT(B11,255),LEFT('Reference Records'!$C$32:$C$57,255),0))),"")</f>
        <v/>
      </c>
      <c r="H11" s="486" t="str">
        <f>IF('Overview - Section A'!$AN$5="Funding Request",IF(I11="Funding Request Place Holder","",I11),"")</f>
        <v/>
      </c>
      <c r="I11" s="487" t="str">
        <f>IFERROR(IF(AB11="","",VLOOKUP(AB11,'Overview - Section A'!$P$31:$Q$32,2,FALSE)),"")</f>
        <v/>
      </c>
      <c r="J11" s="486"/>
      <c r="K11" s="486"/>
      <c r="L11" s="486"/>
      <c r="M11" s="486"/>
      <c r="N11" s="486"/>
      <c r="O11" s="486"/>
      <c r="P11" s="486"/>
      <c r="Q11" s="486" t="s">
        <v>411</v>
      </c>
      <c r="R11" s="447" t="s">
        <v>5837</v>
      </c>
      <c r="S11" s="484" t="str">
        <f t="shared" ref="S11:S25" si="0">IF(G11&lt;&gt;"",B11&amp;C11,"")</f>
        <v/>
      </c>
      <c r="T11" s="484" t="str">
        <f>IFERROR(IF('Overview - Section A'!$AN$5="Funding Request",VLOOKUP(H11,'Overview - Section A'!$M$31:$P$32,4,FALSE),IF(AB11="","",AB11)),"")</f>
        <v/>
      </c>
      <c r="U11" s="484" t="b">
        <f t="shared" ref="U11:U25" si="1">IFERROR(IF(OR(B11&lt;&gt;"",C11&lt;&gt;""),TRUE,FALSE),FALSE)</f>
        <v>1</v>
      </c>
      <c r="V11" s="484" t="str">
        <f t="shared" ref="V11:V25" si="2">B11&amp;C11</f>
        <v>TB O-1a: Taux de déclaration des cas de tuberculose, toutes formes confondues, bactériologiquement confirmés et cliniquement diagnostiqués, pour 100 000 habitants, cas nouveaux et récidives</v>
      </c>
      <c r="W11" s="484" t="s">
        <v>705</v>
      </c>
      <c r="X11" s="488" t="str">
        <f t="array" ref="X11">IFERROR(IF(INDEX('Reference Records'!$G$32:$G$57,MATCH(LEFT(B11,255),LEFT('Reference Records'!$C$32:$C$57,255),0))=0,"",INDEX('Reference Records'!$G$32:$G$57,MATCH(LEFT(B11,255),LEFT('Reference Records'!$C$32:$C$57,255),0))),"")</f>
        <v>a1J36000002m4EMEAY</v>
      </c>
      <c r="Y11" s="488" t="str">
        <f>IFERROR(IF('Overview - Section A'!$AN$5="Funding Request",IF('Reference Records'!$B$343&lt;&gt;"",VLOOKUP(Q11,'Reference Records'!$B$343:$C$344,2,FALSE),VLOOKUP(Q11,'Reference Records'!$A$356:$C$687,3,FALSE)),VLOOKUP(Q11,'Reference Records'!$A$690:$C$692,3,FALSE)),"")</f>
        <v>a1A360000013M1rEAE</v>
      </c>
      <c r="Z11" s="488"/>
      <c r="AA11" s="488"/>
      <c r="AB11" s="489"/>
      <c r="AC11" s="488"/>
      <c r="AD11" s="433" t="s">
        <v>5921</v>
      </c>
      <c r="AE11" s="574" t="s">
        <v>5995</v>
      </c>
      <c r="AF11" s="433"/>
      <c r="AG11" s="433"/>
      <c r="AH11" s="488" t="s">
        <v>408</v>
      </c>
      <c r="AI11" s="131"/>
      <c r="AJ11" s="134"/>
      <c r="AK11" s="134"/>
    </row>
    <row r="12" spans="1:37" ht="47.1" customHeight="1" x14ac:dyDescent="0.25">
      <c r="A12" s="409">
        <v>2</v>
      </c>
      <c r="B12" s="410" t="s">
        <v>2478</v>
      </c>
      <c r="C12" s="447"/>
      <c r="D12" s="433" t="s">
        <v>5833</v>
      </c>
      <c r="E12" s="433" t="s">
        <v>375</v>
      </c>
      <c r="F12" s="433" t="s">
        <v>5835</v>
      </c>
      <c r="G12" s="413" t="str">
        <f t="array" ref="G12">IFERROR(IF(INDEX('Reference Records'!$D$32:$D$57,MATCH(LEFT(B12,255),LEFT('Reference Records'!$C$32:$C$57,255),0))=0,"",INDEX('Reference Records'!$D$32:$D$57,MATCH(LEFT(B12,255),LEFT('Reference Records'!$C$32:$C$57,255),0))),"")</f>
        <v/>
      </c>
      <c r="H12" s="486" t="str">
        <f>IF('Overview - Section A'!$AN$5="Funding Request",IF(I12="Funding Request Place Holder","",I12),"")</f>
        <v/>
      </c>
      <c r="I12" s="487" t="str">
        <f>IFERROR(IF(AB12="","",VLOOKUP(AB12,'Overview - Section A'!$P$31:$Q$32,2,FALSE)),"")</f>
        <v/>
      </c>
      <c r="J12" s="486"/>
      <c r="K12" s="486"/>
      <c r="L12" s="486"/>
      <c r="M12" s="486"/>
      <c r="N12" s="486"/>
      <c r="O12" s="486"/>
      <c r="P12" s="486"/>
      <c r="Q12" s="486" t="s">
        <v>411</v>
      </c>
      <c r="R12" s="551" t="s">
        <v>5838</v>
      </c>
      <c r="S12" s="484" t="str">
        <f t="shared" si="0"/>
        <v/>
      </c>
      <c r="T12" s="484" t="str">
        <f>IFERROR(IF('Overview - Section A'!$AN$5="Funding Request",VLOOKUP(H12,'Overview - Section A'!$M$31:$P$32,4,FALSE),IF(AB12="","",AB12)),"")</f>
        <v/>
      </c>
      <c r="U12" s="484" t="b">
        <f t="shared" si="1"/>
        <v>1</v>
      </c>
      <c r="V12" s="484" t="str">
        <f t="shared" si="2"/>
        <v>TB O-2a: Taux de succès thérapeutique, toutes formes confondues- bactériologiquement confirmés et cliniquement diagnostiqués, nouveaux cas et récidives</v>
      </c>
      <c r="W12" s="484" t="s">
        <v>706</v>
      </c>
      <c r="X12" s="488" t="str">
        <f t="array" ref="X12">IFERROR(IF(INDEX('Reference Records'!$G$32:$G$57,MATCH(LEFT(B12,255),LEFT('Reference Records'!$C$32:$C$57,255),0))=0,"",INDEX('Reference Records'!$G$32:$G$57,MATCH(LEFT(B12,255),LEFT('Reference Records'!$C$32:$C$57,255),0))),"")</f>
        <v>a1J36000002m4E8EAI</v>
      </c>
      <c r="Y12" s="488" t="str">
        <f>IFERROR(IF('Overview - Section A'!$AN$5="Funding Request",IF('Reference Records'!$B$343&lt;&gt;"",VLOOKUP(Q12,'Reference Records'!$B$343:$C$344,2,FALSE),VLOOKUP(Q12,'Reference Records'!$A$356:$C$687,3,FALSE)),VLOOKUP(Q12,'Reference Records'!$A$690:$C$692,3,FALSE)),"")</f>
        <v>a1A360000013M1rEAE</v>
      </c>
      <c r="Z12" s="488"/>
      <c r="AA12" s="488"/>
      <c r="AB12" s="489"/>
      <c r="AC12" s="488"/>
      <c r="AD12" s="433" t="s">
        <v>5922</v>
      </c>
      <c r="AE12" s="574" t="s">
        <v>5996</v>
      </c>
      <c r="AF12" s="433"/>
      <c r="AG12" s="433"/>
      <c r="AH12" s="488" t="s">
        <v>408</v>
      </c>
      <c r="AI12" s="131"/>
      <c r="AJ12" s="134"/>
      <c r="AK12" s="134"/>
    </row>
    <row r="13" spans="1:37" ht="47.1" customHeight="1" x14ac:dyDescent="0.25">
      <c r="A13" s="409">
        <v>3</v>
      </c>
      <c r="B13" s="410" t="s">
        <v>2509</v>
      </c>
      <c r="C13" s="447"/>
      <c r="D13" s="433" t="s">
        <v>5830</v>
      </c>
      <c r="E13" s="433" t="s">
        <v>375</v>
      </c>
      <c r="F13" s="433" t="s">
        <v>5834</v>
      </c>
      <c r="G13" s="413" t="str">
        <f t="array" ref="G13">IFERROR(IF(INDEX('Reference Records'!$D$32:$D$57,MATCH(LEFT(B13,255),LEFT('Reference Records'!$C$32:$C$57,255),0))=0,"",INDEX('Reference Records'!$D$32:$D$57,MATCH(LEFT(B13,255),LEFT('Reference Records'!$C$32:$C$57,255),0))),"")</f>
        <v/>
      </c>
      <c r="H13" s="486" t="str">
        <f>IF('Overview - Section A'!$AN$5="Funding Request",IF(I13="Funding Request Place Holder","",I13),"")</f>
        <v/>
      </c>
      <c r="I13" s="487" t="str">
        <f>IFERROR(IF(AB13="","",VLOOKUP(AB13,'Overview - Section A'!$P$31:$Q$32,2,FALSE)),"")</f>
        <v/>
      </c>
      <c r="J13" s="486"/>
      <c r="K13" s="486"/>
      <c r="L13" s="486"/>
      <c r="M13" s="486"/>
      <c r="N13" s="486"/>
      <c r="O13" s="486"/>
      <c r="P13" s="486"/>
      <c r="Q13" s="486" t="s">
        <v>411</v>
      </c>
      <c r="R13" s="447" t="s">
        <v>5839</v>
      </c>
      <c r="S13" s="484" t="str">
        <f t="shared" si="0"/>
        <v/>
      </c>
      <c r="T13" s="484" t="str">
        <f>IFERROR(IF('Overview - Section A'!$AN$5="Funding Request",VLOOKUP(H13,'Overview - Section A'!$M$31:$P$32,4,FALSE),IF(AB13="","",AB13)),"")</f>
        <v/>
      </c>
      <c r="U13" s="484" t="b">
        <f t="shared" si="1"/>
        <v>1</v>
      </c>
      <c r="V13" s="484" t="str">
        <f t="shared" si="2"/>
        <v>TB O-6: Notification des cas de TB-RR et/ou TB-MR  - Pourcentage de cas notifiés bactériologiquement confirmés, résistants aux médicaments TB-RR et/ou TB-MR** en tant que proportion de tous les cas estimés TB-RR et/ou TB-MR</v>
      </c>
      <c r="W13" s="484" t="s">
        <v>707</v>
      </c>
      <c r="X13" s="488" t="str">
        <f t="array" ref="X13">IFERROR(IF(INDEX('Reference Records'!$G$32:$G$57,MATCH(LEFT(B13,255),LEFT('Reference Records'!$C$32:$C$57,255),0))=0,"",INDEX('Reference Records'!$G$32:$G$57,MATCH(LEFT(B13,255),LEFT('Reference Records'!$C$32:$C$57,255),0))),"")</f>
        <v>a1J36000003YBIBEA4</v>
      </c>
      <c r="Y13" s="488" t="str">
        <f>IFERROR(IF('Overview - Section A'!$AN$5="Funding Request",IF('Reference Records'!$B$343&lt;&gt;"",VLOOKUP(Q13,'Reference Records'!$B$343:$C$344,2,FALSE),VLOOKUP(Q13,'Reference Records'!$A$356:$C$687,3,FALSE)),VLOOKUP(Q13,'Reference Records'!$A$690:$C$692,3,FALSE)),"")</f>
        <v>a1A360000013M1rEAE</v>
      </c>
      <c r="Z13" s="488"/>
      <c r="AA13" s="488"/>
      <c r="AB13" s="489"/>
      <c r="AC13" s="488"/>
      <c r="AD13" s="433" t="s">
        <v>5921</v>
      </c>
      <c r="AE13" s="574" t="s">
        <v>5997</v>
      </c>
      <c r="AF13" s="433"/>
      <c r="AG13" s="433"/>
      <c r="AH13" s="488" t="s">
        <v>408</v>
      </c>
      <c r="AI13" s="131"/>
      <c r="AJ13" s="134"/>
      <c r="AK13" s="134"/>
    </row>
    <row r="14" spans="1:37" ht="47.1" customHeight="1" x14ac:dyDescent="0.25">
      <c r="A14" s="409">
        <v>4</v>
      </c>
      <c r="B14" s="410" t="s">
        <v>2232</v>
      </c>
      <c r="C14" s="447"/>
      <c r="D14" s="433" t="s">
        <v>5832</v>
      </c>
      <c r="E14" s="433" t="s">
        <v>375</v>
      </c>
      <c r="F14" s="433" t="s">
        <v>5836</v>
      </c>
      <c r="G14" s="413" t="str">
        <f t="array" ref="G14">IFERROR(IF(INDEX('Reference Records'!$D$32:$D$57,MATCH(LEFT(B14,255),LEFT('Reference Records'!$C$32:$C$57,255),0))=0,"",INDEX('Reference Records'!$D$32:$D$57,MATCH(LEFT(B14,255),LEFT('Reference Records'!$C$32:$C$57,255),0))),"")</f>
        <v>Définition des cas</v>
      </c>
      <c r="H14" s="486" t="str">
        <f>IF('Overview - Section A'!$AN$5="Funding Request",IF(I14="Funding Request Place Holder","",I14),"")</f>
        <v/>
      </c>
      <c r="I14" s="487" t="str">
        <f>IFERROR(IF(AB14="","",VLOOKUP(AB14,'Overview - Section A'!$P$31:$Q$32,2,FALSE)),"")</f>
        <v/>
      </c>
      <c r="J14" s="486"/>
      <c r="K14" s="486"/>
      <c r="L14" s="486"/>
      <c r="M14" s="486"/>
      <c r="N14" s="486"/>
      <c r="O14" s="486"/>
      <c r="P14" s="486"/>
      <c r="Q14" s="486" t="s">
        <v>411</v>
      </c>
      <c r="R14" s="447" t="s">
        <v>5840</v>
      </c>
      <c r="S14" s="484" t="str">
        <f t="shared" si="0"/>
        <v>TB O-4(M): Taux de succès thérapeutique de TB-RR et/ou TB-MR : pourcentage de cas de tuberculose résistante à la rifampicine et/ou tuberculose multirésistante traités avec succès</v>
      </c>
      <c r="T14" s="484" t="str">
        <f>IFERROR(IF('Overview - Section A'!$AN$5="Funding Request",VLOOKUP(H14,'Overview - Section A'!$M$31:$P$32,4,FALSE),IF(AB14="","",AB14)),"")</f>
        <v/>
      </c>
      <c r="U14" s="484" t="b">
        <f t="shared" si="1"/>
        <v>1</v>
      </c>
      <c r="V14" s="484" t="str">
        <f t="shared" si="2"/>
        <v>TB O-4(M): Taux de succès thérapeutique de TB-RR et/ou TB-MR : pourcentage de cas de tuberculose résistante à la rifampicine et/ou tuberculose multirésistante traités avec succès</v>
      </c>
      <c r="W14" s="484" t="s">
        <v>708</v>
      </c>
      <c r="X14" s="488" t="str">
        <f t="array" ref="X14">IFERROR(IF(INDEX('Reference Records'!$G$32:$G$57,MATCH(LEFT(B14,255),LEFT('Reference Records'!$C$32:$C$57,255),0))=0,"",INDEX('Reference Records'!$G$32:$G$57,MATCH(LEFT(B14,255),LEFT('Reference Records'!$C$32:$C$57,255),0))),"")</f>
        <v>a1J36000002m4EBEAY</v>
      </c>
      <c r="Y14" s="488" t="str">
        <f>IFERROR(IF('Overview - Section A'!$AN$5="Funding Request",IF('Reference Records'!$B$343&lt;&gt;"",VLOOKUP(Q14,'Reference Records'!$B$343:$C$344,2,FALSE),VLOOKUP(Q14,'Reference Records'!$A$356:$C$687,3,FALSE)),VLOOKUP(Q14,'Reference Records'!$A$690:$C$692,3,FALSE)),"")</f>
        <v>a1A360000013M1rEAE</v>
      </c>
      <c r="Z14" s="488"/>
      <c r="AA14" s="488"/>
      <c r="AB14" s="489"/>
      <c r="AC14" s="488"/>
      <c r="AD14" s="433" t="s">
        <v>5922</v>
      </c>
      <c r="AE14" s="574" t="s">
        <v>5998</v>
      </c>
      <c r="AF14" s="433"/>
      <c r="AG14" s="433"/>
      <c r="AH14" s="488" t="s">
        <v>408</v>
      </c>
      <c r="AI14" s="131"/>
      <c r="AJ14" s="134"/>
      <c r="AK14" s="134"/>
    </row>
    <row r="15" spans="1:37" ht="47.1" customHeight="1" x14ac:dyDescent="0.25">
      <c r="A15" s="409">
        <v>5</v>
      </c>
      <c r="B15" s="410" t="s">
        <v>6021</v>
      </c>
      <c r="C15" s="447"/>
      <c r="D15" s="433" t="s">
        <v>5831</v>
      </c>
      <c r="E15" s="433" t="s">
        <v>375</v>
      </c>
      <c r="F15" s="433" t="s">
        <v>5836</v>
      </c>
      <c r="G15" s="413" t="str">
        <f t="array" ref="G15">IFERROR(IF(INDEX('Reference Records'!$D$32:$D$57,MATCH(LEFT(B15,255),LEFT('Reference Records'!$C$32:$C$57,255),0))=0,"",INDEX('Reference Records'!$D$32:$D$57,MATCH(LEFT(B15,255),LEFT('Reference Records'!$C$32:$C$57,255),0))),"")</f>
        <v/>
      </c>
      <c r="H15" s="486" t="str">
        <f>IF('Overview - Section A'!$AN$5="Funding Request",IF(I15="Funding Request Place Holder","",I15),"")</f>
        <v/>
      </c>
      <c r="I15" s="487" t="str">
        <f>IFERROR(IF(AB15="","",VLOOKUP(AB15,'Overview - Section A'!$P$31:$Q$32,2,FALSE)),"")</f>
        <v/>
      </c>
      <c r="J15" s="486"/>
      <c r="K15" s="486"/>
      <c r="L15" s="486"/>
      <c r="M15" s="486"/>
      <c r="N15" s="486"/>
      <c r="O15" s="486"/>
      <c r="P15" s="486"/>
      <c r="Q15" s="486" t="s">
        <v>411</v>
      </c>
      <c r="R15" s="447" t="s">
        <v>5841</v>
      </c>
      <c r="S15" s="484" t="str">
        <f t="shared" si="0"/>
        <v/>
      </c>
      <c r="T15" s="484" t="str">
        <f>IFERROR(IF('Overview - Section A'!$AN$5="Funding Request",VLOOKUP(H15,'Overview - Section A'!$M$31:$P$32,4,FALSE),IF(AB15="","",AB15)),"")</f>
        <v/>
      </c>
      <c r="U15" s="484" t="b">
        <f t="shared" si="1"/>
        <v>1</v>
      </c>
      <c r="V15" s="484" t="str">
        <f t="shared" si="2"/>
        <v>TB O-5(M): Couverture de traitement de la TB: Pourcentage de nouveaux cas et rechutes qui ont été notifiés et traités parmi le nombre estimé de cas de TB dans la même année</v>
      </c>
      <c r="W15" s="484" t="s">
        <v>709</v>
      </c>
      <c r="X15" s="488" t="str">
        <f t="array" ref="X15">IFERROR(IF(INDEX('Reference Records'!$G$32:$G$57,MATCH(LEFT(B15,255),LEFT('Reference Records'!$C$32:$C$57,255),0))=0,"",INDEX('Reference Records'!$G$32:$G$57,MATCH(LEFT(B15,255),LEFT('Reference Records'!$C$32:$C$57,255),0))),"")</f>
        <v>a1J36000003YBICEA4</v>
      </c>
      <c r="Y15" s="488" t="str">
        <f>IFERROR(IF('Overview - Section A'!$AN$5="Funding Request",IF('Reference Records'!$B$343&lt;&gt;"",VLOOKUP(Q15,'Reference Records'!$B$343:$C$344,2,FALSE),VLOOKUP(Q15,'Reference Records'!$A$356:$C$687,3,FALSE)),VLOOKUP(Q15,'Reference Records'!$A$690:$C$692,3,FALSE)),"")</f>
        <v>a1A360000013M1rEAE</v>
      </c>
      <c r="Z15" s="488"/>
      <c r="AA15" s="488"/>
      <c r="AB15" s="489"/>
      <c r="AC15" s="488"/>
      <c r="AD15" s="433" t="s">
        <v>5922</v>
      </c>
      <c r="AE15" s="574" t="s">
        <v>5999</v>
      </c>
      <c r="AF15" s="433"/>
      <c r="AG15" s="433"/>
      <c r="AH15" s="488" t="s">
        <v>408</v>
      </c>
      <c r="AI15" s="131"/>
      <c r="AJ15" s="134"/>
      <c r="AK15" s="134"/>
    </row>
    <row r="16" spans="1:37" ht="47.1" customHeight="1" x14ac:dyDescent="0.25">
      <c r="A16" s="409">
        <v>6</v>
      </c>
      <c r="B16" s="410" t="s">
        <v>2203</v>
      </c>
      <c r="C16" s="447"/>
      <c r="D16" s="433" t="s">
        <v>5862</v>
      </c>
      <c r="E16" s="433" t="s">
        <v>374</v>
      </c>
      <c r="F16" s="433" t="s">
        <v>5864</v>
      </c>
      <c r="G16" s="413" t="str">
        <f t="array" ref="G16">IFERROR(IF(INDEX('Reference Records'!$D$32:$D$57,MATCH(LEFT(B16,255),LEFT('Reference Records'!$C$32:$C$57,255),0))=0,"",INDEX('Reference Records'!$D$32:$D$57,MATCH(LEFT(B16,255),LEFT('Reference Records'!$C$32:$C$57,255),0))),"")</f>
        <v>Durée du traitement,Age,Sexe</v>
      </c>
      <c r="H16" s="486" t="str">
        <f>IF('Overview - Section A'!$AN$5="Funding Request",IF(I16="Funding Request Place Holder","",I16),"")</f>
        <v/>
      </c>
      <c r="I16" s="487" t="str">
        <f>IFERROR(IF(AB16="","",VLOOKUP(AB16,'Overview - Section A'!$P$31:$Q$32,2,FALSE)),"")</f>
        <v/>
      </c>
      <c r="J16" s="486"/>
      <c r="K16" s="486"/>
      <c r="L16" s="486"/>
      <c r="M16" s="486"/>
      <c r="N16" s="486"/>
      <c r="O16" s="486"/>
      <c r="P16" s="486"/>
      <c r="Q16" s="486" t="s">
        <v>411</v>
      </c>
      <c r="R16" s="556" t="s">
        <v>5899</v>
      </c>
      <c r="S16" s="484" t="str">
        <f t="shared" si="0"/>
        <v>HIV O-1(M): Pourcentage d'adultes et d'enfants vivant avec le VIH et sous traitement 12 mois après le début du traitement antirétroviral</v>
      </c>
      <c r="T16" s="484" t="str">
        <f>IFERROR(IF('Overview - Section A'!$AN$5="Funding Request",VLOOKUP(H16,'Overview - Section A'!$M$31:$P$32,4,FALSE),IF(AB16="","",AB16)),"")</f>
        <v/>
      </c>
      <c r="U16" s="484" t="b">
        <f t="shared" si="1"/>
        <v>1</v>
      </c>
      <c r="V16" s="484" t="str">
        <f t="shared" si="2"/>
        <v>HIV O-1(M): Pourcentage d'adultes et d'enfants vivant avec le VIH et sous traitement 12 mois après le début du traitement antirétroviral</v>
      </c>
      <c r="W16" s="484" t="s">
        <v>710</v>
      </c>
      <c r="X16" s="488" t="str">
        <f t="array" ref="X16">IFERROR(IF(INDEX('Reference Records'!$G$32:$G$57,MATCH(LEFT(B16,255),LEFT('Reference Records'!$C$32:$C$57,255),0))=0,"",INDEX('Reference Records'!$G$32:$G$57,MATCH(LEFT(B16,255),LEFT('Reference Records'!$C$32:$C$57,255),0))),"")</f>
        <v>a1J36000002m4E0EAI</v>
      </c>
      <c r="Y16" s="488" t="str">
        <f>IFERROR(IF('Overview - Section A'!$AN$5="Funding Request",IF('Reference Records'!$B$343&lt;&gt;"",VLOOKUP(Q16,'Reference Records'!$B$343:$C$344,2,FALSE),VLOOKUP(Q16,'Reference Records'!$A$356:$C$687,3,FALSE)),VLOOKUP(Q16,'Reference Records'!$A$690:$C$692,3,FALSE)),"")</f>
        <v>a1A360000013M1rEAE</v>
      </c>
      <c r="Z16" s="488"/>
      <c r="AA16" s="488"/>
      <c r="AB16" s="489"/>
      <c r="AC16" s="488"/>
      <c r="AD16" s="433" t="s">
        <v>5931</v>
      </c>
      <c r="AE16" s="553" t="s">
        <v>5930</v>
      </c>
      <c r="AF16" s="433"/>
      <c r="AG16" s="433"/>
      <c r="AH16" s="488" t="s">
        <v>408</v>
      </c>
      <c r="AI16" s="131"/>
      <c r="AJ16" s="134"/>
      <c r="AK16" s="134"/>
    </row>
    <row r="17" spans="1:62" ht="47.1" customHeight="1" x14ac:dyDescent="0.25">
      <c r="A17" s="409">
        <v>7</v>
      </c>
      <c r="B17" s="410" t="s">
        <v>2216</v>
      </c>
      <c r="C17" s="447"/>
      <c r="D17" s="433" t="s">
        <v>5863</v>
      </c>
      <c r="E17" s="433" t="s">
        <v>372</v>
      </c>
      <c r="F17" s="433" t="s">
        <v>5865</v>
      </c>
      <c r="G17" s="413" t="str">
        <f t="array" ref="G17">IFERROR(IF(INDEX('Reference Records'!$D$32:$D$57,MATCH(LEFT(B17,255),LEFT('Reference Records'!$C$32:$C$57,255),0))=0,"",INDEX('Reference Records'!$D$32:$D$57,MATCH(LEFT(B17,255),LEFT('Reference Records'!$C$32:$C$57,255),0))),"")</f>
        <v>Age</v>
      </c>
      <c r="H17" s="486" t="str">
        <f>IF('Overview - Section A'!$AN$5="Funding Request",IF(I17="Funding Request Place Holder","",I17),"")</f>
        <v/>
      </c>
      <c r="I17" s="487" t="str">
        <f>IFERROR(IF(AB17="","",VLOOKUP(AB17,'Overview - Section A'!$P$31:$Q$32,2,FALSE)),"")</f>
        <v/>
      </c>
      <c r="J17" s="486"/>
      <c r="K17" s="486"/>
      <c r="L17" s="486"/>
      <c r="M17" s="486"/>
      <c r="N17" s="486"/>
      <c r="O17" s="486"/>
      <c r="P17" s="486"/>
      <c r="Q17" s="486" t="s">
        <v>411</v>
      </c>
      <c r="R17" s="556" t="s">
        <v>6025</v>
      </c>
      <c r="S17" s="484" t="str">
        <f t="shared" si="0"/>
        <v>HIV O-4a(M): Pourcentage d'hommes ayant déclaré avoir utilisé un préservatif lors de leur dernier rapport anal avec un partenaire de sexe masculin</v>
      </c>
      <c r="T17" s="484" t="str">
        <f>IFERROR(IF('Overview - Section A'!$AN$5="Funding Request",VLOOKUP(H17,'Overview - Section A'!$M$31:$P$32,4,FALSE),IF(AB17="","",AB17)),"")</f>
        <v/>
      </c>
      <c r="U17" s="484" t="b">
        <f t="shared" si="1"/>
        <v>1</v>
      </c>
      <c r="V17" s="484" t="str">
        <f t="shared" si="2"/>
        <v>HIV O-4a(M): Pourcentage d'hommes ayant déclaré avoir utilisé un préservatif lors de leur dernier rapport anal avec un partenaire de sexe masculin</v>
      </c>
      <c r="W17" s="484" t="s">
        <v>711</v>
      </c>
      <c r="X17" s="488" t="str">
        <f t="array" ref="X17">IFERROR(IF(INDEX('Reference Records'!$G$32:$G$57,MATCH(LEFT(B17,255),LEFT('Reference Records'!$C$32:$C$57,255),0))=0,"",INDEX('Reference Records'!$G$32:$G$57,MATCH(LEFT(B17,255),LEFT('Reference Records'!$C$32:$C$57,255),0))),"")</f>
        <v>a1J36000002m4E3EAI</v>
      </c>
      <c r="Y17" s="488" t="str">
        <f>IFERROR(IF('Overview - Section A'!$AN$5="Funding Request",IF('Reference Records'!$B$343&lt;&gt;"",VLOOKUP(Q17,'Reference Records'!$B$343:$C$344,2,FALSE),VLOOKUP(Q17,'Reference Records'!$A$356:$C$687,3,FALSE)),VLOOKUP(Q17,'Reference Records'!$A$690:$C$692,3,FALSE)),"")</f>
        <v>a1A360000013M1rEAE</v>
      </c>
      <c r="Z17" s="488"/>
      <c r="AA17" s="488"/>
      <c r="AB17" s="489"/>
      <c r="AC17" s="488"/>
      <c r="AD17" s="433" t="s">
        <v>5865</v>
      </c>
      <c r="AE17" s="553" t="s">
        <v>6026</v>
      </c>
      <c r="AF17" s="433"/>
      <c r="AG17" s="433"/>
      <c r="AH17" s="488" t="s">
        <v>408</v>
      </c>
      <c r="AI17" s="131"/>
      <c r="AJ17" s="134"/>
      <c r="AK17" s="134"/>
    </row>
    <row r="18" spans="1:62" ht="47.1" customHeight="1" x14ac:dyDescent="0.25">
      <c r="A18" s="409">
        <v>8</v>
      </c>
      <c r="B18" s="410" t="s">
        <v>2220</v>
      </c>
      <c r="C18" s="447"/>
      <c r="D18" s="433" t="s">
        <v>5863</v>
      </c>
      <c r="E18" s="433" t="s">
        <v>372</v>
      </c>
      <c r="F18" s="433" t="s">
        <v>5865</v>
      </c>
      <c r="G18" s="413" t="str">
        <f t="array" ref="G18">IFERROR(IF(INDEX('Reference Records'!$D$32:$D$57,MATCH(LEFT(B18,255),LEFT('Reference Records'!$C$32:$C$57,255),0))=0,"",INDEX('Reference Records'!$D$32:$D$57,MATCH(LEFT(B18,255),LEFT('Reference Records'!$C$32:$C$57,255),0))),"")</f>
        <v>Age,Sexe</v>
      </c>
      <c r="H18" s="486" t="str">
        <f>IF('Overview - Section A'!$AN$5="Funding Request",IF(I18="Funding Request Place Holder","",I18),"")</f>
        <v/>
      </c>
      <c r="I18" s="487" t="str">
        <f>IFERROR(IF(AB18="","",VLOOKUP(AB18,'Overview - Section A'!$P$31:$Q$32,2,FALSE)),"")</f>
        <v/>
      </c>
      <c r="J18" s="486"/>
      <c r="K18" s="486"/>
      <c r="L18" s="486"/>
      <c r="M18" s="486"/>
      <c r="N18" s="486"/>
      <c r="O18" s="486"/>
      <c r="P18" s="486"/>
      <c r="Q18" s="486" t="s">
        <v>411</v>
      </c>
      <c r="R18" s="556" t="s">
        <v>6000</v>
      </c>
      <c r="S18" s="484" t="str">
        <f t="shared" si="0"/>
        <v>HIV O-5(M): Pourcentage de professionnels du sexe ayant déclaré avoir utilisé un préservatif avec leur dernier client</v>
      </c>
      <c r="T18" s="484" t="str">
        <f>IFERROR(IF('Overview - Section A'!$AN$5="Funding Request",VLOOKUP(H18,'Overview - Section A'!$M$31:$P$32,4,FALSE),IF(AB18="","",AB18)),"")</f>
        <v/>
      </c>
      <c r="U18" s="484" t="b">
        <f t="shared" si="1"/>
        <v>1</v>
      </c>
      <c r="V18" s="484" t="str">
        <f t="shared" si="2"/>
        <v>HIV O-5(M): Pourcentage de professionnels du sexe ayant déclaré avoir utilisé un préservatif avec leur dernier client</v>
      </c>
      <c r="W18" s="484" t="s">
        <v>712</v>
      </c>
      <c r="X18" s="488" t="str">
        <f t="array" ref="X18">IFERROR(IF(INDEX('Reference Records'!$G$32:$G$57,MATCH(LEFT(B18,255),LEFT('Reference Records'!$C$32:$C$57,255),0))=0,"",INDEX('Reference Records'!$G$32:$G$57,MATCH(LEFT(B18,255),LEFT('Reference Records'!$C$32:$C$57,255),0))),"")</f>
        <v>a1J36000002m4E5EAI</v>
      </c>
      <c r="Y18" s="488" t="str">
        <f>IFERROR(IF('Overview - Section A'!$AN$5="Funding Request",IF('Reference Records'!$B$343&lt;&gt;"",VLOOKUP(Q18,'Reference Records'!$B$343:$C$344,2,FALSE),VLOOKUP(Q18,'Reference Records'!$A$356:$C$687,3,FALSE)),VLOOKUP(Q18,'Reference Records'!$A$690:$C$692,3,FALSE)),"")</f>
        <v>a1A360000013M1rEAE</v>
      </c>
      <c r="Z18" s="488"/>
      <c r="AA18" s="488"/>
      <c r="AB18" s="489"/>
      <c r="AC18" s="488"/>
      <c r="AD18" s="433" t="s">
        <v>5865</v>
      </c>
      <c r="AE18" s="553" t="s">
        <v>5994</v>
      </c>
      <c r="AF18" s="433"/>
      <c r="AG18" s="433"/>
      <c r="AH18" s="488" t="s">
        <v>408</v>
      </c>
      <c r="AI18" s="131"/>
      <c r="AJ18" s="134"/>
      <c r="AK18" s="134"/>
    </row>
    <row r="19" spans="1:62" ht="47.1" customHeight="1" x14ac:dyDescent="0.25">
      <c r="A19" s="409">
        <v>9</v>
      </c>
      <c r="B19" s="410" t="str">
        <f>IFERROR(VLOOKUP(Z19,'Reference records(soft deleted)'!$B$44:$D$80,3,FALSE),"")</f>
        <v/>
      </c>
      <c r="C19" s="447"/>
      <c r="D19" s="433"/>
      <c r="E19" s="433"/>
      <c r="F19" s="433"/>
      <c r="G19" s="413" t="str">
        <f t="array" ref="G19">IFERROR(IF(INDEX('Reference Records'!$D$32:$D$57,MATCH(LEFT(B19,255),LEFT('Reference Records'!$C$32:$C$57,255),0))=0,"",INDEX('Reference Records'!$D$32:$D$57,MATCH(LEFT(B19,255),LEFT('Reference Records'!$C$32:$C$57,255),0))),"")</f>
        <v/>
      </c>
      <c r="H19" s="486" t="str">
        <f>IF('Overview - Section A'!$AN$5="Funding Request",IF(I19="Funding Request Place Holder","",I19),"")</f>
        <v/>
      </c>
      <c r="I19" s="487" t="str">
        <f>IFERROR(IF(AB19="","",VLOOKUP(AB19,'Overview - Section A'!$P$31:$Q$32,2,FALSE)),"")</f>
        <v/>
      </c>
      <c r="J19" s="486"/>
      <c r="K19" s="486"/>
      <c r="L19" s="486"/>
      <c r="M19" s="486"/>
      <c r="N19" s="486"/>
      <c r="O19" s="486"/>
      <c r="P19" s="486"/>
      <c r="Q19" s="486" t="str">
        <f t="shared" ref="Q19:Q25" si="3">IFERROR(IF(AA19="","",AA19),"")</f>
        <v/>
      </c>
      <c r="R19" s="447"/>
      <c r="S19" s="484" t="str">
        <f t="shared" si="0"/>
        <v/>
      </c>
      <c r="T19" s="484" t="str">
        <f>IFERROR(IF('Overview - Section A'!$AN$5="Funding Request",VLOOKUP(H19,'Overview - Section A'!$M$31:$P$32,4,FALSE),IF(AB19="","",AB19)),"")</f>
        <v/>
      </c>
      <c r="U19" s="484" t="b">
        <f t="shared" si="1"/>
        <v>0</v>
      </c>
      <c r="V19" s="484" t="str">
        <f t="shared" si="2"/>
        <v/>
      </c>
      <c r="W19" s="484" t="s">
        <v>713</v>
      </c>
      <c r="X19" s="488" t="str">
        <f t="array" ref="X19">IFERROR(IF(INDEX('Reference Records'!$G$32:$G$57,MATCH(LEFT(B19,255),LEFT('Reference Records'!$C$32:$C$57,255),0))=0,"",INDEX('Reference Records'!$G$32:$G$57,MATCH(LEFT(B19,255),LEFT('Reference Records'!$C$32:$C$57,255),0))),"")</f>
        <v/>
      </c>
      <c r="Y19" s="488" t="str">
        <f>IFERROR(IF('Overview - Section A'!$AN$5="Funding Request",IF('Reference Records'!$B$343&lt;&gt;"",VLOOKUP(Q19,'Reference Records'!$B$343:$C$344,2,FALSE),VLOOKUP(Q19,'Reference Records'!$A$356:$C$687,3,FALSE)),VLOOKUP(Q19,'Reference Records'!$A$690:$C$692,3,FALSE)),"")</f>
        <v/>
      </c>
      <c r="Z19" s="488"/>
      <c r="AA19" s="488"/>
      <c r="AB19" s="489"/>
      <c r="AC19" s="488"/>
      <c r="AD19" s="433"/>
      <c r="AE19" s="447"/>
      <c r="AF19" s="433"/>
      <c r="AG19" s="433"/>
      <c r="AH19" s="488" t="s">
        <v>408</v>
      </c>
      <c r="AI19" s="131"/>
      <c r="AJ19" s="134"/>
      <c r="AK19" s="134"/>
    </row>
    <row r="20" spans="1:62" ht="47.1" customHeight="1" x14ac:dyDescent="0.25">
      <c r="A20" s="409">
        <v>10</v>
      </c>
      <c r="B20" s="410" t="str">
        <f>IFERROR(VLOOKUP(Z20,'Reference records(soft deleted)'!$B$44:$D$80,3,FALSE),"")</f>
        <v/>
      </c>
      <c r="C20" s="447"/>
      <c r="D20" s="433"/>
      <c r="E20" s="433"/>
      <c r="F20" s="433"/>
      <c r="G20" s="413" t="str">
        <f t="array" ref="G20">IFERROR(IF(INDEX('Reference Records'!$D$32:$D$57,MATCH(LEFT(B20,255),LEFT('Reference Records'!$C$32:$C$57,255),0))=0,"",INDEX('Reference Records'!$D$32:$D$57,MATCH(LEFT(B20,255),LEFT('Reference Records'!$C$32:$C$57,255),0))),"")</f>
        <v/>
      </c>
      <c r="H20" s="486" t="str">
        <f>IF('Overview - Section A'!$AN$5="Funding Request",IF(I20="Funding Request Place Holder","",I20),"")</f>
        <v/>
      </c>
      <c r="I20" s="487" t="str">
        <f>IFERROR(IF(AB20="","",VLOOKUP(AB20,'Overview - Section A'!$P$31:$Q$32,2,FALSE)),"")</f>
        <v/>
      </c>
      <c r="J20" s="486"/>
      <c r="K20" s="486"/>
      <c r="L20" s="486"/>
      <c r="M20" s="486"/>
      <c r="N20" s="486"/>
      <c r="O20" s="486"/>
      <c r="P20" s="486"/>
      <c r="Q20" s="486" t="str">
        <f t="shared" si="3"/>
        <v/>
      </c>
      <c r="R20" s="447"/>
      <c r="S20" s="484" t="str">
        <f t="shared" si="0"/>
        <v/>
      </c>
      <c r="T20" s="484" t="str">
        <f>IFERROR(IF('Overview - Section A'!$AN$5="Funding Request",VLOOKUP(H20,'Overview - Section A'!$M$31:$P$32,4,FALSE),IF(AB20="","",AB20)),"")</f>
        <v/>
      </c>
      <c r="U20" s="484" t="b">
        <f t="shared" si="1"/>
        <v>0</v>
      </c>
      <c r="V20" s="484" t="str">
        <f t="shared" si="2"/>
        <v/>
      </c>
      <c r="W20" s="484" t="s">
        <v>714</v>
      </c>
      <c r="X20" s="488" t="str">
        <f t="array" ref="X20">IFERROR(IF(INDEX('Reference Records'!$G$32:$G$57,MATCH(LEFT(B20,255),LEFT('Reference Records'!$C$32:$C$57,255),0))=0,"",INDEX('Reference Records'!$G$32:$G$57,MATCH(LEFT(B20,255),LEFT('Reference Records'!$C$32:$C$57,255),0))),"")</f>
        <v/>
      </c>
      <c r="Y20" s="488" t="str">
        <f>IFERROR(IF('Overview - Section A'!$AN$5="Funding Request",IF('Reference Records'!$B$343&lt;&gt;"",VLOOKUP(Q20,'Reference Records'!$B$343:$C$344,2,FALSE),VLOOKUP(Q20,'Reference Records'!$A$356:$C$687,3,FALSE)),VLOOKUP(Q20,'Reference Records'!$A$690:$C$692,3,FALSE)),"")</f>
        <v/>
      </c>
      <c r="Z20" s="488"/>
      <c r="AA20" s="488"/>
      <c r="AB20" s="489"/>
      <c r="AC20" s="488"/>
      <c r="AD20" s="433"/>
      <c r="AE20" s="447"/>
      <c r="AF20" s="433"/>
      <c r="AG20" s="433"/>
      <c r="AH20" s="488" t="s">
        <v>408</v>
      </c>
      <c r="AI20" s="131"/>
      <c r="AJ20" s="134"/>
      <c r="AK20" s="134"/>
    </row>
    <row r="21" spans="1:62" ht="47.1" customHeight="1" x14ac:dyDescent="0.25">
      <c r="A21" s="409">
        <v>11</v>
      </c>
      <c r="B21" s="410" t="str">
        <f>IFERROR(VLOOKUP(Z21,'Reference records(soft deleted)'!$B$44:$D$80,3,FALSE),"")</f>
        <v/>
      </c>
      <c r="C21" s="447"/>
      <c r="D21" s="433"/>
      <c r="E21" s="433"/>
      <c r="F21" s="433"/>
      <c r="G21" s="413" t="str">
        <f t="array" ref="G21">IFERROR(IF(INDEX('Reference Records'!$D$32:$D$57,MATCH(LEFT(B21,255),LEFT('Reference Records'!$C$32:$C$57,255),0))=0,"",INDEX('Reference Records'!$D$32:$D$57,MATCH(LEFT(B21,255),LEFT('Reference Records'!$C$32:$C$57,255),0))),"")</f>
        <v/>
      </c>
      <c r="H21" s="486" t="str">
        <f>IF('Overview - Section A'!$AN$5="Funding Request",IF(I21="Funding Request Place Holder","",I21),"")</f>
        <v/>
      </c>
      <c r="I21" s="487" t="str">
        <f>IFERROR(IF(AB21="","",VLOOKUP(AB21,'Overview - Section A'!$P$31:$Q$32,2,FALSE)),"")</f>
        <v/>
      </c>
      <c r="J21" s="486"/>
      <c r="K21" s="486"/>
      <c r="L21" s="486"/>
      <c r="M21" s="486"/>
      <c r="N21" s="486"/>
      <c r="O21" s="486"/>
      <c r="P21" s="486"/>
      <c r="Q21" s="486" t="str">
        <f t="shared" si="3"/>
        <v/>
      </c>
      <c r="R21" s="447"/>
      <c r="S21" s="484" t="str">
        <f t="shared" si="0"/>
        <v/>
      </c>
      <c r="T21" s="484" t="str">
        <f>IFERROR(IF('Overview - Section A'!$AN$5="Funding Request",VLOOKUP(H21,'Overview - Section A'!$M$31:$P$32,4,FALSE),IF(AB21="","",AB21)),"")</f>
        <v/>
      </c>
      <c r="U21" s="484" t="b">
        <f t="shared" si="1"/>
        <v>0</v>
      </c>
      <c r="V21" s="484" t="str">
        <f t="shared" si="2"/>
        <v/>
      </c>
      <c r="W21" s="484" t="s">
        <v>715</v>
      </c>
      <c r="X21" s="488" t="str">
        <f t="array" ref="X21">IFERROR(IF(INDEX('Reference Records'!$G$32:$G$57,MATCH(LEFT(B21,255),LEFT('Reference Records'!$C$32:$C$57,255),0))=0,"",INDEX('Reference Records'!$G$32:$G$57,MATCH(LEFT(B21,255),LEFT('Reference Records'!$C$32:$C$57,255),0))),"")</f>
        <v/>
      </c>
      <c r="Y21" s="488" t="str">
        <f>IFERROR(IF('Overview - Section A'!$AN$5="Funding Request",IF('Reference Records'!$B$343&lt;&gt;"",VLOOKUP(Q21,'Reference Records'!$B$343:$C$344,2,FALSE),VLOOKUP(Q21,'Reference Records'!$A$356:$C$687,3,FALSE)),VLOOKUP(Q21,'Reference Records'!$A$690:$C$692,3,FALSE)),"")</f>
        <v/>
      </c>
      <c r="Z21" s="488"/>
      <c r="AA21" s="488"/>
      <c r="AB21" s="489"/>
      <c r="AC21" s="488"/>
      <c r="AD21" s="433"/>
      <c r="AE21" s="447"/>
      <c r="AF21" s="433"/>
      <c r="AG21" s="433"/>
      <c r="AH21" s="488" t="s">
        <v>408</v>
      </c>
      <c r="AI21" s="131"/>
      <c r="AJ21" s="134"/>
      <c r="AK21" s="134"/>
    </row>
    <row r="22" spans="1:62" ht="47.1" customHeight="1" x14ac:dyDescent="0.25">
      <c r="A22" s="409">
        <v>12</v>
      </c>
      <c r="B22" s="410" t="str">
        <f>IFERROR(VLOOKUP(Z22,'Reference records(soft deleted)'!$B$44:$D$80,3,FALSE),"")</f>
        <v/>
      </c>
      <c r="C22" s="447"/>
      <c r="D22" s="433"/>
      <c r="E22" s="433"/>
      <c r="F22" s="433"/>
      <c r="G22" s="413" t="str">
        <f t="array" ref="G22">IFERROR(IF(INDEX('Reference Records'!$D$32:$D$57,MATCH(LEFT(B22,255),LEFT('Reference Records'!$C$32:$C$57,255),0))=0,"",INDEX('Reference Records'!$D$32:$D$57,MATCH(LEFT(B22,255),LEFT('Reference Records'!$C$32:$C$57,255),0))),"")</f>
        <v/>
      </c>
      <c r="H22" s="486" t="str">
        <f>IF('Overview - Section A'!$AN$5="Funding Request",IF(I22="Funding Request Place Holder","",I22),"")</f>
        <v/>
      </c>
      <c r="I22" s="487" t="str">
        <f>IFERROR(IF(AB22="","",VLOOKUP(AB22,'Overview - Section A'!$P$31:$Q$32,2,FALSE)),"")</f>
        <v/>
      </c>
      <c r="J22" s="486"/>
      <c r="K22" s="486"/>
      <c r="L22" s="486"/>
      <c r="M22" s="486"/>
      <c r="N22" s="486"/>
      <c r="O22" s="486"/>
      <c r="P22" s="486"/>
      <c r="Q22" s="486" t="str">
        <f t="shared" si="3"/>
        <v/>
      </c>
      <c r="R22" s="447"/>
      <c r="S22" s="484" t="str">
        <f t="shared" si="0"/>
        <v/>
      </c>
      <c r="T22" s="484" t="str">
        <f>IFERROR(IF('Overview - Section A'!$AN$5="Funding Request",VLOOKUP(H22,'Overview - Section A'!$M$31:$P$32,4,FALSE),IF(AB22="","",AB22)),"")</f>
        <v/>
      </c>
      <c r="U22" s="484" t="b">
        <f t="shared" si="1"/>
        <v>0</v>
      </c>
      <c r="V22" s="484" t="str">
        <f t="shared" si="2"/>
        <v/>
      </c>
      <c r="W22" s="484" t="s">
        <v>716</v>
      </c>
      <c r="X22" s="488" t="str">
        <f t="array" ref="X22">IFERROR(IF(INDEX('Reference Records'!$G$32:$G$57,MATCH(LEFT(B22,255),LEFT('Reference Records'!$C$32:$C$57,255),0))=0,"",INDEX('Reference Records'!$G$32:$G$57,MATCH(LEFT(B22,255),LEFT('Reference Records'!$C$32:$C$57,255),0))),"")</f>
        <v/>
      </c>
      <c r="Y22" s="488" t="str">
        <f>IFERROR(IF('Overview - Section A'!$AN$5="Funding Request",IF('Reference Records'!$B$343&lt;&gt;"",VLOOKUP(Q22,'Reference Records'!$B$343:$C$344,2,FALSE),VLOOKUP(Q22,'Reference Records'!$A$356:$C$687,3,FALSE)),VLOOKUP(Q22,'Reference Records'!$A$690:$C$692,3,FALSE)),"")</f>
        <v/>
      </c>
      <c r="Z22" s="488"/>
      <c r="AA22" s="488"/>
      <c r="AB22" s="489"/>
      <c r="AC22" s="488"/>
      <c r="AD22" s="433"/>
      <c r="AE22" s="447"/>
      <c r="AF22" s="433"/>
      <c r="AG22" s="433"/>
      <c r="AH22" s="488" t="s">
        <v>408</v>
      </c>
      <c r="AI22" s="131"/>
      <c r="AJ22" s="134"/>
      <c r="AK22" s="134"/>
    </row>
    <row r="23" spans="1:62" ht="47.1" customHeight="1" x14ac:dyDescent="0.25">
      <c r="A23" s="409">
        <v>13</v>
      </c>
      <c r="B23" s="410" t="str">
        <f>IFERROR(VLOOKUP(Z23,'Reference records(soft deleted)'!$B$44:$D$80,3,FALSE),"")</f>
        <v/>
      </c>
      <c r="C23" s="447"/>
      <c r="D23" s="433"/>
      <c r="E23" s="433"/>
      <c r="F23" s="433"/>
      <c r="G23" s="413" t="str">
        <f t="array" ref="G23">IFERROR(IF(INDEX('Reference Records'!$D$32:$D$57,MATCH(LEFT(B23,255),LEFT('Reference Records'!$C$32:$C$57,255),0))=0,"",INDEX('Reference Records'!$D$32:$D$57,MATCH(LEFT(B23,255),LEFT('Reference Records'!$C$32:$C$57,255),0))),"")</f>
        <v/>
      </c>
      <c r="H23" s="486" t="str">
        <f>IF('Overview - Section A'!$AN$5="Funding Request",IF(I23="Funding Request Place Holder","",I23),"")</f>
        <v/>
      </c>
      <c r="I23" s="487" t="str">
        <f>IFERROR(IF(AB23="","",VLOOKUP(AB23,'Overview - Section A'!$P$31:$Q$32,2,FALSE)),"")</f>
        <v/>
      </c>
      <c r="J23" s="486"/>
      <c r="K23" s="486"/>
      <c r="L23" s="486"/>
      <c r="M23" s="486"/>
      <c r="N23" s="486"/>
      <c r="O23" s="486"/>
      <c r="P23" s="486"/>
      <c r="Q23" s="486" t="str">
        <f t="shared" si="3"/>
        <v/>
      </c>
      <c r="R23" s="447"/>
      <c r="S23" s="484" t="str">
        <f t="shared" si="0"/>
        <v/>
      </c>
      <c r="T23" s="484" t="str">
        <f>IFERROR(IF('Overview - Section A'!$AN$5="Funding Request",VLOOKUP(H23,'Overview - Section A'!$M$31:$P$32,4,FALSE),IF(AB23="","",AB23)),"")</f>
        <v/>
      </c>
      <c r="U23" s="484" t="b">
        <f t="shared" si="1"/>
        <v>0</v>
      </c>
      <c r="V23" s="484" t="str">
        <f t="shared" si="2"/>
        <v/>
      </c>
      <c r="W23" s="484" t="s">
        <v>717</v>
      </c>
      <c r="X23" s="488" t="str">
        <f t="array" ref="X23">IFERROR(IF(INDEX('Reference Records'!$G$32:$G$57,MATCH(LEFT(B23,255),LEFT('Reference Records'!$C$32:$C$57,255),0))=0,"",INDEX('Reference Records'!$G$32:$G$57,MATCH(LEFT(B23,255),LEFT('Reference Records'!$C$32:$C$57,255),0))),"")</f>
        <v/>
      </c>
      <c r="Y23" s="488" t="str">
        <f>IFERROR(IF('Overview - Section A'!$AN$5="Funding Request",IF('Reference Records'!$B$343&lt;&gt;"",VLOOKUP(Q23,'Reference Records'!$B$343:$C$344,2,FALSE),VLOOKUP(Q23,'Reference Records'!$A$356:$C$687,3,FALSE)),VLOOKUP(Q23,'Reference Records'!$A$690:$C$692,3,FALSE)),"")</f>
        <v/>
      </c>
      <c r="Z23" s="488"/>
      <c r="AA23" s="488"/>
      <c r="AB23" s="489"/>
      <c r="AC23" s="488"/>
      <c r="AD23" s="433"/>
      <c r="AE23" s="447"/>
      <c r="AF23" s="433"/>
      <c r="AG23" s="433"/>
      <c r="AH23" s="488" t="s">
        <v>408</v>
      </c>
      <c r="AI23" s="131"/>
      <c r="AJ23" s="134"/>
      <c r="AK23" s="134"/>
    </row>
    <row r="24" spans="1:62" ht="47.1" customHeight="1" x14ac:dyDescent="0.25">
      <c r="A24" s="409">
        <v>14</v>
      </c>
      <c r="B24" s="410" t="str">
        <f>IFERROR(VLOOKUP(Z24,'Reference records(soft deleted)'!$B$44:$D$80,3,FALSE),"")</f>
        <v/>
      </c>
      <c r="C24" s="447"/>
      <c r="D24" s="433"/>
      <c r="E24" s="433"/>
      <c r="F24" s="433"/>
      <c r="G24" s="413" t="str">
        <f t="array" ref="G24">IFERROR(IF(INDEX('Reference Records'!$D$32:$D$57,MATCH(LEFT(B24,255),LEFT('Reference Records'!$C$32:$C$57,255),0))=0,"",INDEX('Reference Records'!$D$32:$D$57,MATCH(LEFT(B24,255),LEFT('Reference Records'!$C$32:$C$57,255),0))),"")</f>
        <v/>
      </c>
      <c r="H24" s="486" t="str">
        <f>IF('Overview - Section A'!$AN$5="Funding Request",IF(I24="Funding Request Place Holder","",I24),"")</f>
        <v/>
      </c>
      <c r="I24" s="487" t="str">
        <f>IFERROR(IF(AB24="","",VLOOKUP(AB24,'Overview - Section A'!$P$31:$Q$32,2,FALSE)),"")</f>
        <v/>
      </c>
      <c r="J24" s="486"/>
      <c r="K24" s="486"/>
      <c r="L24" s="486"/>
      <c r="M24" s="486"/>
      <c r="N24" s="486"/>
      <c r="O24" s="486"/>
      <c r="P24" s="486"/>
      <c r="Q24" s="486" t="str">
        <f t="shared" si="3"/>
        <v/>
      </c>
      <c r="R24" s="447"/>
      <c r="S24" s="484" t="str">
        <f t="shared" si="0"/>
        <v/>
      </c>
      <c r="T24" s="484" t="str">
        <f>IFERROR(IF('Overview - Section A'!$AN$5="Funding Request",VLOOKUP(H24,'Overview - Section A'!$M$31:$P$32,4,FALSE),IF(AB24="","",AB24)),"")</f>
        <v/>
      </c>
      <c r="U24" s="484" t="b">
        <f t="shared" si="1"/>
        <v>0</v>
      </c>
      <c r="V24" s="484" t="str">
        <f t="shared" si="2"/>
        <v/>
      </c>
      <c r="W24" s="484" t="s">
        <v>718</v>
      </c>
      <c r="X24" s="488" t="str">
        <f t="array" ref="X24">IFERROR(IF(INDEX('Reference Records'!$G$32:$G$57,MATCH(LEFT(B24,255),LEFT('Reference Records'!$C$32:$C$57,255),0))=0,"",INDEX('Reference Records'!$G$32:$G$57,MATCH(LEFT(B24,255),LEFT('Reference Records'!$C$32:$C$57,255),0))),"")</f>
        <v/>
      </c>
      <c r="Y24" s="488" t="str">
        <f>IFERROR(IF('Overview - Section A'!$AN$5="Funding Request",IF('Reference Records'!$B$343&lt;&gt;"",VLOOKUP(Q24,'Reference Records'!$B$343:$C$344,2,FALSE),VLOOKUP(Q24,'Reference Records'!$A$356:$C$687,3,FALSE)),VLOOKUP(Q24,'Reference Records'!$A$690:$C$692,3,FALSE)),"")</f>
        <v/>
      </c>
      <c r="Z24" s="488"/>
      <c r="AA24" s="488"/>
      <c r="AB24" s="489"/>
      <c r="AC24" s="488"/>
      <c r="AD24" s="433"/>
      <c r="AE24" s="447"/>
      <c r="AF24" s="433"/>
      <c r="AG24" s="433"/>
      <c r="AH24" s="488" t="s">
        <v>408</v>
      </c>
      <c r="AI24" s="131"/>
      <c r="AJ24" s="134"/>
      <c r="AK24" s="134"/>
    </row>
    <row r="25" spans="1:62" ht="47.1" customHeight="1" x14ac:dyDescent="0.25">
      <c r="A25" s="409">
        <v>15</v>
      </c>
      <c r="B25" s="410" t="str">
        <f>IFERROR(VLOOKUP(Z25,'Reference records(soft deleted)'!$B$44:$D$80,3,FALSE),"")</f>
        <v/>
      </c>
      <c r="C25" s="447"/>
      <c r="D25" s="433"/>
      <c r="E25" s="433"/>
      <c r="F25" s="433"/>
      <c r="G25" s="413" t="str">
        <f t="array" ref="G25">IFERROR(IF(INDEX('Reference Records'!$D$32:$D$57,MATCH(LEFT(B25,255),LEFT('Reference Records'!$C$32:$C$57,255),0))=0,"",INDEX('Reference Records'!$D$32:$D$57,MATCH(LEFT(B25,255),LEFT('Reference Records'!$C$32:$C$57,255),0))),"")</f>
        <v/>
      </c>
      <c r="H25" s="486" t="str">
        <f>IF('Overview - Section A'!$AN$5="Funding Request",IF(I25="Funding Request Place Holder","",I25),"")</f>
        <v/>
      </c>
      <c r="I25" s="487" t="str">
        <f>IFERROR(IF(AB25="","",VLOOKUP(AB25,'Overview - Section A'!$P$31:$Q$32,2,FALSE)),"")</f>
        <v/>
      </c>
      <c r="J25" s="486"/>
      <c r="K25" s="486"/>
      <c r="L25" s="486"/>
      <c r="M25" s="486"/>
      <c r="N25" s="486"/>
      <c r="O25" s="486"/>
      <c r="P25" s="486"/>
      <c r="Q25" s="486" t="str">
        <f t="shared" si="3"/>
        <v/>
      </c>
      <c r="R25" s="447"/>
      <c r="S25" s="484" t="str">
        <f t="shared" si="0"/>
        <v/>
      </c>
      <c r="T25" s="484" t="str">
        <f>IFERROR(IF('Overview - Section A'!$AN$5="Funding Request",VLOOKUP(H25,'Overview - Section A'!$M$31:$P$32,4,FALSE),IF(AB25="","",AB25)),"")</f>
        <v/>
      </c>
      <c r="U25" s="484" t="b">
        <f t="shared" si="1"/>
        <v>0</v>
      </c>
      <c r="V25" s="484" t="str">
        <f t="shared" si="2"/>
        <v/>
      </c>
      <c r="W25" s="484" t="s">
        <v>719</v>
      </c>
      <c r="X25" s="488" t="str">
        <f t="array" ref="X25">IFERROR(IF(INDEX('Reference Records'!$G$32:$G$57,MATCH(LEFT(B25,255),LEFT('Reference Records'!$C$32:$C$57,255),0))=0,"",INDEX('Reference Records'!$G$32:$G$57,MATCH(LEFT(B25,255),LEFT('Reference Records'!$C$32:$C$57,255),0))),"")</f>
        <v/>
      </c>
      <c r="Y25" s="488" t="str">
        <f>IFERROR(IF('Overview - Section A'!$AN$5="Funding Request",IF('Reference Records'!$B$343&lt;&gt;"",VLOOKUP(Q25,'Reference Records'!$B$343:$C$344,2,FALSE),VLOOKUP(Q25,'Reference Records'!$A$356:$C$687,3,FALSE)),VLOOKUP(Q25,'Reference Records'!$A$690:$C$692,3,FALSE)),"")</f>
        <v/>
      </c>
      <c r="Z25" s="488"/>
      <c r="AA25" s="488"/>
      <c r="AB25" s="489"/>
      <c r="AC25" s="488"/>
      <c r="AD25" s="433"/>
      <c r="AE25" s="447"/>
      <c r="AF25" s="433"/>
      <c r="AG25" s="433"/>
      <c r="AH25" s="488" t="s">
        <v>408</v>
      </c>
      <c r="AI25" s="131"/>
      <c r="AJ25" s="134"/>
      <c r="AK25" s="134"/>
    </row>
    <row r="26" spans="1:62" s="50" customFormat="1" ht="2.65" customHeight="1" thickBot="1" x14ac:dyDescent="0.3">
      <c r="A26" s="51"/>
      <c r="B26" s="51"/>
      <c r="C26" s="51"/>
      <c r="D26" s="51"/>
      <c r="E26" s="52"/>
      <c r="F26" s="52"/>
      <c r="G26" s="53"/>
      <c r="H26" s="52"/>
      <c r="I26" s="52"/>
      <c r="J26" s="52"/>
      <c r="K26" s="54"/>
      <c r="L26" s="55"/>
      <c r="M26" s="55"/>
      <c r="N26" s="55"/>
      <c r="O26" s="56"/>
      <c r="P26" s="56"/>
      <c r="Q26" s="57"/>
      <c r="R26" s="58"/>
      <c r="S26" s="58"/>
      <c r="T26" s="58"/>
      <c r="U26" s="58"/>
      <c r="V26" s="58"/>
      <c r="W26" s="58"/>
      <c r="X26" s="58"/>
      <c r="Y26" s="58"/>
      <c r="Z26" s="58"/>
      <c r="AA26" s="58"/>
      <c r="AB26" s="58"/>
      <c r="AC26" s="58"/>
      <c r="AD26" s="58"/>
      <c r="AE26" s="58"/>
      <c r="AF26" s="58"/>
      <c r="AG26" s="58"/>
      <c r="AH26" s="58"/>
      <c r="AI26" s="59"/>
      <c r="AJ26" s="135"/>
      <c r="AK26" s="135"/>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ht="35.65" customHeight="1" thickBot="1" x14ac:dyDescent="0.3">
      <c r="A27" s="60"/>
      <c r="D27" s="61"/>
      <c r="E27" s="61"/>
      <c r="AJ27" s="134"/>
      <c r="AK27" s="134"/>
    </row>
    <row r="28" spans="1:62" ht="27" customHeight="1" thickBot="1" x14ac:dyDescent="0.3">
      <c r="A28" s="583" t="s">
        <v>279</v>
      </c>
      <c r="B28" s="584"/>
      <c r="C28" s="584"/>
      <c r="D28" s="584"/>
      <c r="E28" s="584"/>
      <c r="F28" s="584"/>
      <c r="G28" s="584"/>
      <c r="H28" s="584"/>
      <c r="I28" s="62"/>
      <c r="J28" s="62"/>
      <c r="K28" s="62"/>
      <c r="L28" s="62"/>
      <c r="M28" s="62"/>
      <c r="N28" s="313"/>
      <c r="O28" s="319"/>
      <c r="P28" s="320"/>
      <c r="Q28" s="46"/>
    </row>
    <row r="29" spans="1:62" ht="45.75" customHeight="1" x14ac:dyDescent="0.25">
      <c r="A29" s="422" t="s">
        <v>280</v>
      </c>
      <c r="B29" s="422" t="s">
        <v>278</v>
      </c>
      <c r="C29" s="423" t="s">
        <v>272</v>
      </c>
      <c r="D29" s="423" t="s">
        <v>273</v>
      </c>
      <c r="E29" s="423" t="s">
        <v>274</v>
      </c>
      <c r="F29" s="422" t="s">
        <v>275</v>
      </c>
      <c r="G29" s="423" t="s">
        <v>276</v>
      </c>
      <c r="H29" s="423" t="s">
        <v>96</v>
      </c>
      <c r="I29" s="424"/>
      <c r="J29" s="425" t="s">
        <v>146</v>
      </c>
      <c r="K29" s="425" t="s">
        <v>145</v>
      </c>
      <c r="L29" s="425" t="s">
        <v>28</v>
      </c>
      <c r="M29" s="425" t="s">
        <v>147</v>
      </c>
      <c r="N29" s="426" t="s">
        <v>166</v>
      </c>
      <c r="O29" s="425" t="s">
        <v>30</v>
      </c>
      <c r="P29" s="321"/>
      <c r="Q29" s="46"/>
    </row>
    <row r="30" spans="1:62" ht="47.1" hidden="1" customHeight="1" x14ac:dyDescent="0.25">
      <c r="A30" s="409" t="s">
        <v>51</v>
      </c>
      <c r="B30" s="427" t="str">
        <f t="shared" ref="B30:B61" si="4">IF(A30=A29,"",VLOOKUP(A30,$A$10:$V$26,22,FALSE))</f>
        <v>[Custom Outcome Indicator Local]</v>
      </c>
      <c r="C30" s="428" t="str">
        <f>IFERROR(IF(K30&lt;&gt;"",K30,IF(A30=A29,IF(C29&lt;YEAR('Overview - Section A'!$E$8),C29+1,""),YEAR('Overview - Section A'!$E$7))),"")</f>
        <v>[Year of Target]</v>
      </c>
      <c r="D30" s="429" t="s">
        <v>22</v>
      </c>
      <c r="E30" s="430" t="s">
        <v>23</v>
      </c>
      <c r="F30" s="431" t="str">
        <f>IF(IF(AND(D30="",E30=""),N30,IFERROR((D30/E30)*100,""))=0,"",IF(AND(D30="",E30=""),N30,IFERROR((D30/E30)*100,"")))</f>
        <v/>
      </c>
      <c r="G30" s="432" t="s">
        <v>24</v>
      </c>
      <c r="H30" s="433" t="s">
        <v>95</v>
      </c>
      <c r="I30" s="434"/>
      <c r="J30" s="435" t="s">
        <v>29</v>
      </c>
      <c r="K30" s="436" t="s">
        <v>170</v>
      </c>
      <c r="L30" s="437" t="b">
        <f t="shared" ref="L30:L61" si="5">IFERROR(IF(VLOOKUP(A30,$A$10:$V$26,22,FALSE)&lt;&gt;"",TRUE,FALSE),FALSE)</f>
        <v>1</v>
      </c>
      <c r="M30" s="437" t="str">
        <f ca="1">IFERROR(IF(G30&lt;&gt;"",INDEX('Overview - Section A'!$U$38:$U$45,MATCH(G30,'Overview - Section A'!$A$38:$A$45,1)),J30),"")</f>
        <v>[Record ID]</v>
      </c>
      <c r="N30" s="437" t="s">
        <v>144</v>
      </c>
      <c r="O30" s="437" t="s">
        <v>29</v>
      </c>
      <c r="P30" s="322"/>
      <c r="Q30" s="46"/>
    </row>
    <row r="31" spans="1:62" ht="47.1" customHeight="1" x14ac:dyDescent="0.25">
      <c r="A31" s="409">
        <v>1</v>
      </c>
      <c r="B31" s="427" t="str">
        <f t="shared" si="4"/>
        <v>TB O-1a: Taux de déclaration des cas de tuberculose, toutes formes confondues, bactériologiquement confirmés et cliniquement diagnostiqués, pour 100 000 habitants, cas nouveaux et récidives</v>
      </c>
      <c r="C31" s="428">
        <f>IFERROR(IF(K31&lt;&gt;"",K31,IF(A31=A30,IF(C30&lt;YEAR('Overview - Section A'!$E$8),C30+1,""),YEAR('Overview - Section A'!$E$7))),"")</f>
        <v>2018</v>
      </c>
      <c r="D31" s="430">
        <v>79</v>
      </c>
      <c r="E31" s="430"/>
      <c r="F31" s="431" t="str">
        <f t="shared" ref="F31:F94" si="6">IF(IF(AND(D31="",E31=""),N31,IFERROR((D31/E31)*100,""))=0,"",IF(AND(D31="",E31=""),N31,IFERROR((D31/E31)*100,"")))</f>
        <v/>
      </c>
      <c r="G31" s="432">
        <v>43524</v>
      </c>
      <c r="H31" s="433"/>
      <c r="I31" s="434"/>
      <c r="J31" s="435" t="s">
        <v>428</v>
      </c>
      <c r="K31" s="436"/>
      <c r="L31" s="437" t="b">
        <f t="shared" si="5"/>
        <v>1</v>
      </c>
      <c r="M31" s="437" t="str">
        <f ca="1">IFERROR(IF(G31&lt;&gt;"",INDEX('Overview - Section A'!$U$38:$U$45,MATCH(G31,'Overview - Section A'!$A$38:$A$45,1)),J31),"")</f>
        <v>a1Y36000002HsChEAK</v>
      </c>
      <c r="N31" s="437"/>
      <c r="O31" s="437" t="s">
        <v>429</v>
      </c>
      <c r="P31" s="322"/>
      <c r="Q31" s="46"/>
    </row>
    <row r="32" spans="1:62" ht="47.1" customHeight="1" x14ac:dyDescent="0.25">
      <c r="A32" s="409">
        <v>1</v>
      </c>
      <c r="B32" s="427" t="str">
        <f t="shared" si="4"/>
        <v/>
      </c>
      <c r="C32" s="428">
        <f>IFERROR(IF(K32&lt;&gt;"",K32,IF(A32=A31,IF(C31&lt;YEAR('Overview - Section A'!$E$8),C31+1,""),YEAR('Overview - Section A'!$E$7))),"")</f>
        <v>2019</v>
      </c>
      <c r="D32" s="430">
        <v>81</v>
      </c>
      <c r="E32" s="430"/>
      <c r="F32" s="431" t="str">
        <f t="shared" si="6"/>
        <v/>
      </c>
      <c r="G32" s="432">
        <v>43889</v>
      </c>
      <c r="H32" s="433"/>
      <c r="I32" s="434"/>
      <c r="J32" s="435" t="s">
        <v>430</v>
      </c>
      <c r="K32" s="436"/>
      <c r="L32" s="437" t="b">
        <f t="shared" si="5"/>
        <v>1</v>
      </c>
      <c r="M32" s="437" t="str">
        <f ca="1">IFERROR(IF(G32&lt;&gt;"",INDEX('Overview - Section A'!$U$38:$U$45,MATCH(G32,'Overview - Section A'!$A$38:$A$45,1)),J32),"")</f>
        <v>a1Y36000002HsCjEAK</v>
      </c>
      <c r="N32" s="437"/>
      <c r="O32" s="437" t="s">
        <v>431</v>
      </c>
      <c r="P32" s="322"/>
      <c r="Q32" s="46"/>
    </row>
    <row r="33" spans="1:17" ht="47.1" customHeight="1" x14ac:dyDescent="0.25">
      <c r="A33" s="409">
        <v>1</v>
      </c>
      <c r="B33" s="427" t="str">
        <f t="shared" si="4"/>
        <v/>
      </c>
      <c r="C33" s="428">
        <f>IFERROR(IF(K33&lt;&gt;"",K33,IF(A33=A32,IF(C32&lt;YEAR('Overview - Section A'!$E$8),C32+1,""),YEAR('Overview - Section A'!$E$7))),"")</f>
        <v>2020</v>
      </c>
      <c r="D33" s="430">
        <v>83</v>
      </c>
      <c r="E33" s="430"/>
      <c r="F33" s="431" t="str">
        <f t="shared" si="6"/>
        <v/>
      </c>
      <c r="G33" s="432">
        <v>44255</v>
      </c>
      <c r="H33" s="433"/>
      <c r="I33" s="434"/>
      <c r="J33" s="435" t="s">
        <v>432</v>
      </c>
      <c r="K33" s="436"/>
      <c r="L33" s="437" t="b">
        <f t="shared" si="5"/>
        <v>1</v>
      </c>
      <c r="M33" s="437" t="str">
        <f ca="1">IFERROR(IF(G33&lt;&gt;"",INDEX('Overview - Section A'!$U$38:$U$45,MATCH(G33,'Overview - Section A'!$A$38:$A$45,1)),J33),"")</f>
        <v>a1Y36000002HsCkEAK</v>
      </c>
      <c r="N33" s="437"/>
      <c r="O33" s="437" t="s">
        <v>433</v>
      </c>
      <c r="P33" s="322"/>
      <c r="Q33" s="46"/>
    </row>
    <row r="34" spans="1:17" ht="47.1" customHeight="1" x14ac:dyDescent="0.25">
      <c r="A34" s="409">
        <v>1</v>
      </c>
      <c r="B34" s="427" t="str">
        <f t="shared" si="4"/>
        <v/>
      </c>
      <c r="C34" s="428" t="str">
        <f>IFERROR(IF(K34&lt;&gt;"",K34,IF(A34=A33,IF(C33&lt;YEAR('Overview - Section A'!$E$8),C33+1,""),YEAR('Overview - Section A'!$E$7))),"")</f>
        <v/>
      </c>
      <c r="D34" s="429"/>
      <c r="E34" s="430"/>
      <c r="F34" s="431" t="str">
        <f t="shared" si="6"/>
        <v/>
      </c>
      <c r="G34" s="432"/>
      <c r="H34" s="433"/>
      <c r="I34" s="434"/>
      <c r="J34" s="435" t="s">
        <v>434</v>
      </c>
      <c r="K34" s="436"/>
      <c r="L34" s="437" t="b">
        <f t="shared" si="5"/>
        <v>1</v>
      </c>
      <c r="M34" s="437" t="str">
        <f>IFERROR(IF(G34&lt;&gt;"",INDEX('Overview - Section A'!$U$38:$U$45,MATCH(G34,'Overview - Section A'!$A$38:$A$45,1)),J34),"")</f>
        <v>a1Y36000002HsCiEAK</v>
      </c>
      <c r="N34" s="437"/>
      <c r="O34" s="437" t="s">
        <v>435</v>
      </c>
      <c r="P34" s="322"/>
      <c r="Q34" s="46"/>
    </row>
    <row r="35" spans="1:17" ht="47.1" customHeight="1" x14ac:dyDescent="0.25">
      <c r="A35" s="409">
        <v>1</v>
      </c>
      <c r="B35" s="427" t="str">
        <f t="shared" si="4"/>
        <v/>
      </c>
      <c r="C35" s="428" t="str">
        <f>IFERROR(IF(K35&lt;&gt;"",K35,IF(A35=A34,IF(C34&lt;YEAR('Overview - Section A'!$E$8),C34+1,""),YEAR('Overview - Section A'!$E$7))),"")</f>
        <v/>
      </c>
      <c r="D35" s="429"/>
      <c r="E35" s="430"/>
      <c r="F35" s="431" t="str">
        <f t="shared" si="6"/>
        <v/>
      </c>
      <c r="G35" s="432"/>
      <c r="H35" s="433"/>
      <c r="I35" s="434"/>
      <c r="J35" s="435" t="s">
        <v>436</v>
      </c>
      <c r="K35" s="436"/>
      <c r="L35" s="437" t="b">
        <f t="shared" si="5"/>
        <v>1</v>
      </c>
      <c r="M35" s="437" t="str">
        <f>IFERROR(IF(G35&lt;&gt;"",INDEX('Overview - Section A'!$U$38:$U$45,MATCH(G35,'Overview - Section A'!$A$38:$A$45,1)),J35),"")</f>
        <v>a1Y36000002HsCjEAK</v>
      </c>
      <c r="N35" s="437"/>
      <c r="O35" s="437" t="s">
        <v>437</v>
      </c>
      <c r="P35" s="322"/>
      <c r="Q35" s="46"/>
    </row>
    <row r="36" spans="1:17" ht="47.1" customHeight="1" x14ac:dyDescent="0.25">
      <c r="A36" s="409">
        <v>1</v>
      </c>
      <c r="B36" s="427" t="str">
        <f t="shared" si="4"/>
        <v/>
      </c>
      <c r="C36" s="428" t="str">
        <f>IFERROR(IF(K36&lt;&gt;"",K36,IF(A36=A35,IF(C35&lt;YEAR('Overview - Section A'!$E$8),C35+1,""),YEAR('Overview - Section A'!$E$7))),"")</f>
        <v/>
      </c>
      <c r="D36" s="429"/>
      <c r="E36" s="430"/>
      <c r="F36" s="431" t="str">
        <f t="shared" si="6"/>
        <v/>
      </c>
      <c r="G36" s="432"/>
      <c r="H36" s="433"/>
      <c r="I36" s="434"/>
      <c r="J36" s="435" t="s">
        <v>438</v>
      </c>
      <c r="K36" s="436"/>
      <c r="L36" s="437" t="b">
        <f t="shared" si="5"/>
        <v>1</v>
      </c>
      <c r="M36" s="437" t="str">
        <f>IFERROR(IF(G36&lt;&gt;"",INDEX('Overview - Section A'!$U$38:$U$45,MATCH(G36,'Overview - Section A'!$A$38:$A$45,1)),J36),"")</f>
        <v>a1Y36000002HsCkEAK</v>
      </c>
      <c r="N36" s="437"/>
      <c r="O36" s="437" t="s">
        <v>439</v>
      </c>
      <c r="P36" s="322"/>
      <c r="Q36" s="46"/>
    </row>
    <row r="37" spans="1:17" ht="47.1" customHeight="1" x14ac:dyDescent="0.25">
      <c r="A37" s="409">
        <v>2</v>
      </c>
      <c r="B37" s="427" t="str">
        <f t="shared" si="4"/>
        <v>TB O-2a: Taux de succès thérapeutique, toutes formes confondues- bactériologiquement confirmés et cliniquement diagnostiqués, nouveaux cas et récidives</v>
      </c>
      <c r="C37" s="428">
        <f>IFERROR(IF(K37&lt;&gt;"",K37,IF(A37=A36,IF(C36&lt;YEAR('Overview - Section A'!$E$8),C36+1,""),YEAR('Overview - Section A'!$E$7))),"")</f>
        <v>2018</v>
      </c>
      <c r="D37" s="552">
        <f>E37*92.3%</f>
        <v>7426.4579999999996</v>
      </c>
      <c r="E37" s="552">
        <f>4023*2</f>
        <v>8046</v>
      </c>
      <c r="F37" s="431">
        <f t="shared" si="6"/>
        <v>92.3</v>
      </c>
      <c r="G37" s="432">
        <v>43524</v>
      </c>
      <c r="H37" s="433"/>
      <c r="I37" s="434"/>
      <c r="J37" s="435" t="s">
        <v>428</v>
      </c>
      <c r="K37" s="436"/>
      <c r="L37" s="437" t="b">
        <f t="shared" si="5"/>
        <v>1</v>
      </c>
      <c r="M37" s="437" t="str">
        <f ca="1">IFERROR(IF(G37&lt;&gt;"",INDEX('Overview - Section A'!$U$38:$U$45,MATCH(G37,'Overview - Section A'!$A$38:$A$45,1)),J37),"")</f>
        <v>a1Y36000002HsChEAK</v>
      </c>
      <c r="N37" s="437"/>
      <c r="O37" s="437" t="s">
        <v>440</v>
      </c>
      <c r="P37" s="322"/>
      <c r="Q37" s="46"/>
    </row>
    <row r="38" spans="1:17" ht="47.1" customHeight="1" x14ac:dyDescent="0.25">
      <c r="A38" s="409">
        <v>2</v>
      </c>
      <c r="B38" s="427" t="str">
        <f t="shared" si="4"/>
        <v/>
      </c>
      <c r="C38" s="428">
        <f>IFERROR(IF(K38&lt;&gt;"",K38,IF(A38=A37,IF(C37&lt;YEAR('Overview - Section A'!$E$8),C37+1,""),YEAR('Overview - Section A'!$E$7))),"")</f>
        <v>2019</v>
      </c>
      <c r="D38" s="552">
        <f>E38*92.3%</f>
        <v>7797.503999999999</v>
      </c>
      <c r="E38" s="552">
        <f>4224*2</f>
        <v>8448</v>
      </c>
      <c r="F38" s="431">
        <f t="shared" si="6"/>
        <v>92.3</v>
      </c>
      <c r="G38" s="432">
        <v>43889</v>
      </c>
      <c r="H38" s="433"/>
      <c r="I38" s="434"/>
      <c r="J38" s="435" t="s">
        <v>430</v>
      </c>
      <c r="K38" s="436"/>
      <c r="L38" s="437" t="b">
        <f t="shared" si="5"/>
        <v>1</v>
      </c>
      <c r="M38" s="437" t="str">
        <f ca="1">IFERROR(IF(G38&lt;&gt;"",INDEX('Overview - Section A'!$U$38:$U$45,MATCH(G38,'Overview - Section A'!$A$38:$A$45,1)),J38),"")</f>
        <v>a1Y36000002HsCjEAK</v>
      </c>
      <c r="N38" s="437"/>
      <c r="O38" s="437" t="s">
        <v>441</v>
      </c>
      <c r="P38" s="322"/>
      <c r="Q38" s="46"/>
    </row>
    <row r="39" spans="1:17" ht="47.1" customHeight="1" x14ac:dyDescent="0.25">
      <c r="A39" s="409">
        <v>2</v>
      </c>
      <c r="B39" s="427" t="str">
        <f t="shared" si="4"/>
        <v/>
      </c>
      <c r="C39" s="428">
        <f>IFERROR(IF(K39&lt;&gt;"",K39,IF(A39=A38,IF(C38&lt;YEAR('Overview - Section A'!$E$8),C38+1,""),YEAR('Overview - Section A'!$E$7))),"")</f>
        <v>2020</v>
      </c>
      <c r="D39" s="552">
        <f>E39*92.3%</f>
        <v>8187.0099999999993</v>
      </c>
      <c r="E39" s="552">
        <f>4435*2</f>
        <v>8870</v>
      </c>
      <c r="F39" s="431">
        <f t="shared" si="6"/>
        <v>92.3</v>
      </c>
      <c r="G39" s="432">
        <v>44255</v>
      </c>
      <c r="H39" s="433"/>
      <c r="I39" s="434"/>
      <c r="J39" s="435" t="s">
        <v>432</v>
      </c>
      <c r="K39" s="436"/>
      <c r="L39" s="437" t="b">
        <f t="shared" si="5"/>
        <v>1</v>
      </c>
      <c r="M39" s="437" t="str">
        <f ca="1">IFERROR(IF(G39&lt;&gt;"",INDEX('Overview - Section A'!$U$38:$U$45,MATCH(G39,'Overview - Section A'!$A$38:$A$45,1)),J39),"")</f>
        <v>a1Y36000002HsCkEAK</v>
      </c>
      <c r="N39" s="437"/>
      <c r="O39" s="437" t="s">
        <v>442</v>
      </c>
      <c r="P39" s="322"/>
      <c r="Q39" s="46"/>
    </row>
    <row r="40" spans="1:17" ht="47.1" customHeight="1" x14ac:dyDescent="0.25">
      <c r="A40" s="409">
        <v>2</v>
      </c>
      <c r="B40" s="427" t="str">
        <f t="shared" si="4"/>
        <v/>
      </c>
      <c r="C40" s="428" t="str">
        <f>IFERROR(IF(K40&lt;&gt;"",K40,IF(A40=A39,IF(C39&lt;YEAR('Overview - Section A'!$E$8),C39+1,""),YEAR('Overview - Section A'!$E$7))),"")</f>
        <v/>
      </c>
      <c r="D40" s="429"/>
      <c r="E40" s="430"/>
      <c r="F40" s="431" t="str">
        <f t="shared" si="6"/>
        <v/>
      </c>
      <c r="G40" s="432"/>
      <c r="H40" s="433"/>
      <c r="I40" s="434"/>
      <c r="J40" s="435" t="s">
        <v>434</v>
      </c>
      <c r="K40" s="436"/>
      <c r="L40" s="437" t="b">
        <f t="shared" si="5"/>
        <v>1</v>
      </c>
      <c r="M40" s="437" t="str">
        <f>IFERROR(IF(G40&lt;&gt;"",INDEX('Overview - Section A'!$U$38:$U$45,MATCH(G40,'Overview - Section A'!$A$38:$A$45,1)),J40),"")</f>
        <v>a1Y36000002HsCiEAK</v>
      </c>
      <c r="N40" s="437"/>
      <c r="O40" s="437" t="s">
        <v>443</v>
      </c>
      <c r="P40" s="322"/>
      <c r="Q40" s="46"/>
    </row>
    <row r="41" spans="1:17" ht="47.1" customHeight="1" x14ac:dyDescent="0.25">
      <c r="A41" s="409">
        <v>2</v>
      </c>
      <c r="B41" s="427" t="str">
        <f t="shared" si="4"/>
        <v/>
      </c>
      <c r="C41" s="428" t="str">
        <f>IFERROR(IF(K41&lt;&gt;"",K41,IF(A41=A40,IF(C40&lt;YEAR('Overview - Section A'!$E$8),C40+1,""),YEAR('Overview - Section A'!$E$7))),"")</f>
        <v/>
      </c>
      <c r="D41" s="429"/>
      <c r="E41" s="430"/>
      <c r="F41" s="431" t="str">
        <f t="shared" si="6"/>
        <v/>
      </c>
      <c r="G41" s="432"/>
      <c r="H41" s="433"/>
      <c r="I41" s="434"/>
      <c r="J41" s="435" t="s">
        <v>436</v>
      </c>
      <c r="K41" s="436"/>
      <c r="L41" s="437" t="b">
        <f t="shared" si="5"/>
        <v>1</v>
      </c>
      <c r="M41" s="437" t="str">
        <f>IFERROR(IF(G41&lt;&gt;"",INDEX('Overview - Section A'!$U$38:$U$45,MATCH(G41,'Overview - Section A'!$A$38:$A$45,1)),J41),"")</f>
        <v>a1Y36000002HsCjEAK</v>
      </c>
      <c r="N41" s="437"/>
      <c r="O41" s="437" t="s">
        <v>444</v>
      </c>
      <c r="P41" s="322"/>
      <c r="Q41" s="46"/>
    </row>
    <row r="42" spans="1:17" ht="47.1" customHeight="1" x14ac:dyDescent="0.25">
      <c r="A42" s="409">
        <v>2</v>
      </c>
      <c r="B42" s="427" t="str">
        <f t="shared" si="4"/>
        <v/>
      </c>
      <c r="C42" s="428" t="str">
        <f>IFERROR(IF(K42&lt;&gt;"",K42,IF(A42=A41,IF(C41&lt;YEAR('Overview - Section A'!$E$8),C41+1,""),YEAR('Overview - Section A'!$E$7))),"")</f>
        <v/>
      </c>
      <c r="D42" s="429"/>
      <c r="E42" s="430"/>
      <c r="F42" s="431" t="str">
        <f t="shared" si="6"/>
        <v/>
      </c>
      <c r="G42" s="432"/>
      <c r="H42" s="433"/>
      <c r="I42" s="434"/>
      <c r="J42" s="435" t="s">
        <v>438</v>
      </c>
      <c r="K42" s="436"/>
      <c r="L42" s="437" t="b">
        <f t="shared" si="5"/>
        <v>1</v>
      </c>
      <c r="M42" s="437" t="str">
        <f>IFERROR(IF(G42&lt;&gt;"",INDEX('Overview - Section A'!$U$38:$U$45,MATCH(G42,'Overview - Section A'!$A$38:$A$45,1)),J42),"")</f>
        <v>a1Y36000002HsCkEAK</v>
      </c>
      <c r="N42" s="437"/>
      <c r="O42" s="437" t="s">
        <v>445</v>
      </c>
      <c r="P42" s="322"/>
      <c r="Q42" s="46"/>
    </row>
    <row r="43" spans="1:17" ht="47.1" customHeight="1" x14ac:dyDescent="0.25">
      <c r="A43" s="409">
        <v>3</v>
      </c>
      <c r="B43" s="427" t="str">
        <f t="shared" si="4"/>
        <v>TB O-6: Notification des cas de TB-RR et/ou TB-MR  - Pourcentage de cas notifiés bactériologiquement confirmés, résistants aux médicaments TB-RR et/ou TB-MR** en tant que proportion de tous les cas estimés TB-RR et/ou TB-MR</v>
      </c>
      <c r="C43" s="428">
        <f>IFERROR(IF(K43&lt;&gt;"",K43,IF(A43=A42,IF(C42&lt;YEAR('Overview - Section A'!$E$8),C42+1,""),YEAR('Overview - Section A'!$E$7))),"")</f>
        <v>2018</v>
      </c>
      <c r="D43" s="430">
        <v>147</v>
      </c>
      <c r="E43" s="430">
        <v>210</v>
      </c>
      <c r="F43" s="431">
        <f t="shared" si="6"/>
        <v>70</v>
      </c>
      <c r="G43" s="432">
        <v>43524</v>
      </c>
      <c r="H43" s="433"/>
      <c r="I43" s="434"/>
      <c r="J43" s="435" t="s">
        <v>428</v>
      </c>
      <c r="K43" s="436"/>
      <c r="L43" s="437" t="b">
        <f t="shared" si="5"/>
        <v>1</v>
      </c>
      <c r="M43" s="437" t="str">
        <f ca="1">IFERROR(IF(G43&lt;&gt;"",INDEX('Overview - Section A'!$U$38:$U$45,MATCH(G43,'Overview - Section A'!$A$38:$A$45,1)),J43),"")</f>
        <v>a1Y36000002HsChEAK</v>
      </c>
      <c r="N43" s="437"/>
      <c r="O43" s="437" t="s">
        <v>446</v>
      </c>
      <c r="P43" s="322"/>
      <c r="Q43" s="46"/>
    </row>
    <row r="44" spans="1:17" ht="47.1" customHeight="1" x14ac:dyDescent="0.25">
      <c r="A44" s="409">
        <v>3</v>
      </c>
      <c r="B44" s="427" t="str">
        <f t="shared" si="4"/>
        <v/>
      </c>
      <c r="C44" s="428">
        <f>IFERROR(IF(K44&lt;&gt;"",K44,IF(A44=A43,IF(C43&lt;YEAR('Overview - Section A'!$E$8),C43+1,""),YEAR('Overview - Section A'!$E$7))),"")</f>
        <v>2019</v>
      </c>
      <c r="D44" s="430">
        <v>157</v>
      </c>
      <c r="E44" s="430">
        <v>224</v>
      </c>
      <c r="F44" s="431">
        <f t="shared" si="6"/>
        <v>70.089285714285708</v>
      </c>
      <c r="G44" s="432">
        <v>43889</v>
      </c>
      <c r="H44" s="433"/>
      <c r="I44" s="434"/>
      <c r="J44" s="435" t="s">
        <v>430</v>
      </c>
      <c r="K44" s="436"/>
      <c r="L44" s="437" t="b">
        <f t="shared" si="5"/>
        <v>1</v>
      </c>
      <c r="M44" s="437" t="str">
        <f ca="1">IFERROR(IF(G44&lt;&gt;"",INDEX('Overview - Section A'!$U$38:$U$45,MATCH(G44,'Overview - Section A'!$A$38:$A$45,1)),J44),"")</f>
        <v>a1Y36000002HsCjEAK</v>
      </c>
      <c r="N44" s="437"/>
      <c r="O44" s="437" t="s">
        <v>447</v>
      </c>
      <c r="P44" s="322"/>
      <c r="Q44" s="46"/>
    </row>
    <row r="45" spans="1:17" ht="47.1" customHeight="1" x14ac:dyDescent="0.25">
      <c r="A45" s="409">
        <v>3</v>
      </c>
      <c r="B45" s="427" t="str">
        <f t="shared" si="4"/>
        <v/>
      </c>
      <c r="C45" s="428">
        <f>IFERROR(IF(K45&lt;&gt;"",K45,IF(A45=A44,IF(C44&lt;YEAR('Overview - Section A'!$E$8),C44+1,""),YEAR('Overview - Section A'!$E$7))),"")</f>
        <v>2020</v>
      </c>
      <c r="D45" s="430">
        <v>165</v>
      </c>
      <c r="E45" s="430">
        <v>236</v>
      </c>
      <c r="F45" s="431">
        <f t="shared" si="6"/>
        <v>69.915254237288138</v>
      </c>
      <c r="G45" s="432">
        <v>44255</v>
      </c>
      <c r="H45" s="433"/>
      <c r="I45" s="434"/>
      <c r="J45" s="435" t="s">
        <v>432</v>
      </c>
      <c r="K45" s="436"/>
      <c r="L45" s="437" t="b">
        <f t="shared" si="5"/>
        <v>1</v>
      </c>
      <c r="M45" s="437" t="str">
        <f ca="1">IFERROR(IF(G45&lt;&gt;"",INDEX('Overview - Section A'!$U$38:$U$45,MATCH(G45,'Overview - Section A'!$A$38:$A$45,1)),J45),"")</f>
        <v>a1Y36000002HsCkEAK</v>
      </c>
      <c r="N45" s="437"/>
      <c r="O45" s="437" t="s">
        <v>448</v>
      </c>
      <c r="P45" s="322"/>
      <c r="Q45" s="46"/>
    </row>
    <row r="46" spans="1:17" ht="47.1" customHeight="1" x14ac:dyDescent="0.25">
      <c r="A46" s="409">
        <v>3</v>
      </c>
      <c r="B46" s="427" t="str">
        <f t="shared" si="4"/>
        <v/>
      </c>
      <c r="C46" s="428" t="str">
        <f>IFERROR(IF(K46&lt;&gt;"",K46,IF(A46=A45,IF(C45&lt;YEAR('Overview - Section A'!$E$8),C45+1,""),YEAR('Overview - Section A'!$E$7))),"")</f>
        <v/>
      </c>
      <c r="D46" s="429"/>
      <c r="E46" s="430"/>
      <c r="F46" s="431" t="str">
        <f t="shared" si="6"/>
        <v/>
      </c>
      <c r="G46" s="432"/>
      <c r="H46" s="433"/>
      <c r="I46" s="434"/>
      <c r="J46" s="435" t="s">
        <v>434</v>
      </c>
      <c r="K46" s="436"/>
      <c r="L46" s="437" t="b">
        <f t="shared" si="5"/>
        <v>1</v>
      </c>
      <c r="M46" s="437" t="str">
        <f>IFERROR(IF(G46&lt;&gt;"",INDEX('Overview - Section A'!$U$38:$U$45,MATCH(G46,'Overview - Section A'!$A$38:$A$45,1)),J46),"")</f>
        <v>a1Y36000002HsCiEAK</v>
      </c>
      <c r="N46" s="437"/>
      <c r="O46" s="437" t="s">
        <v>449</v>
      </c>
      <c r="P46" s="322"/>
      <c r="Q46" s="46"/>
    </row>
    <row r="47" spans="1:17" ht="47.1" customHeight="1" x14ac:dyDescent="0.25">
      <c r="A47" s="409">
        <v>3</v>
      </c>
      <c r="B47" s="427" t="str">
        <f t="shared" si="4"/>
        <v/>
      </c>
      <c r="C47" s="428" t="str">
        <f>IFERROR(IF(K47&lt;&gt;"",K47,IF(A47=A46,IF(C46&lt;YEAR('Overview - Section A'!$E$8),C46+1,""),YEAR('Overview - Section A'!$E$7))),"")</f>
        <v/>
      </c>
      <c r="D47" s="429"/>
      <c r="E47" s="430"/>
      <c r="F47" s="431" t="str">
        <f t="shared" si="6"/>
        <v/>
      </c>
      <c r="G47" s="432"/>
      <c r="H47" s="433"/>
      <c r="I47" s="434"/>
      <c r="J47" s="435" t="s">
        <v>436</v>
      </c>
      <c r="K47" s="436"/>
      <c r="L47" s="437" t="b">
        <f t="shared" si="5"/>
        <v>1</v>
      </c>
      <c r="M47" s="437" t="str">
        <f>IFERROR(IF(G47&lt;&gt;"",INDEX('Overview - Section A'!$U$38:$U$45,MATCH(G47,'Overview - Section A'!$A$38:$A$45,1)),J47),"")</f>
        <v>a1Y36000002HsCjEAK</v>
      </c>
      <c r="N47" s="437"/>
      <c r="O47" s="437" t="s">
        <v>450</v>
      </c>
      <c r="P47" s="322"/>
      <c r="Q47" s="46"/>
    </row>
    <row r="48" spans="1:17" ht="47.1" customHeight="1" x14ac:dyDescent="0.25">
      <c r="A48" s="409">
        <v>3</v>
      </c>
      <c r="B48" s="427" t="str">
        <f t="shared" si="4"/>
        <v/>
      </c>
      <c r="C48" s="428" t="str">
        <f>IFERROR(IF(K48&lt;&gt;"",K48,IF(A48=A47,IF(C47&lt;YEAR('Overview - Section A'!$E$8),C47+1,""),YEAR('Overview - Section A'!$E$7))),"")</f>
        <v/>
      </c>
      <c r="D48" s="429"/>
      <c r="E48" s="430"/>
      <c r="F48" s="431" t="str">
        <f t="shared" si="6"/>
        <v/>
      </c>
      <c r="G48" s="432"/>
      <c r="H48" s="433"/>
      <c r="I48" s="434"/>
      <c r="J48" s="435" t="s">
        <v>438</v>
      </c>
      <c r="K48" s="436"/>
      <c r="L48" s="437" t="b">
        <f t="shared" si="5"/>
        <v>1</v>
      </c>
      <c r="M48" s="437" t="str">
        <f>IFERROR(IF(G48&lt;&gt;"",INDEX('Overview - Section A'!$U$38:$U$45,MATCH(G48,'Overview - Section A'!$A$38:$A$45,1)),J48),"")</f>
        <v>a1Y36000002HsCkEAK</v>
      </c>
      <c r="N48" s="437"/>
      <c r="O48" s="437" t="s">
        <v>451</v>
      </c>
      <c r="P48" s="322"/>
      <c r="Q48" s="46"/>
    </row>
    <row r="49" spans="1:17" ht="47.1" customHeight="1" x14ac:dyDescent="0.25">
      <c r="A49" s="409">
        <v>4</v>
      </c>
      <c r="B49" s="427" t="str">
        <f t="shared" si="4"/>
        <v>TB O-4(M): Taux de succès thérapeutique de TB-RR et/ou TB-MR : pourcentage de cas de tuberculose résistante à la rifampicine et/ou tuberculose multirésistante traités avec succès</v>
      </c>
      <c r="C49" s="428">
        <f>IFERROR(IF(K49&lt;&gt;"",K49,IF(A49=A48,IF(C48&lt;YEAR('Overview - Section A'!$E$8),C48+1,""),YEAR('Overview - Section A'!$E$7))),"")</f>
        <v>2018</v>
      </c>
      <c r="D49" s="430">
        <v>133</v>
      </c>
      <c r="E49" s="430">
        <v>147</v>
      </c>
      <c r="F49" s="431">
        <f t="shared" si="6"/>
        <v>90.476190476190482</v>
      </c>
      <c r="G49" s="432">
        <v>43524</v>
      </c>
      <c r="H49" s="433"/>
      <c r="I49" s="434"/>
      <c r="J49" s="435" t="s">
        <v>428</v>
      </c>
      <c r="K49" s="436"/>
      <c r="L49" s="437" t="b">
        <f t="shared" si="5"/>
        <v>1</v>
      </c>
      <c r="M49" s="437" t="str">
        <f ca="1">IFERROR(IF(G49&lt;&gt;"",INDEX('Overview - Section A'!$U$38:$U$45,MATCH(G49,'Overview - Section A'!$A$38:$A$45,1)),J49),"")</f>
        <v>a1Y36000002HsChEAK</v>
      </c>
      <c r="N49" s="437"/>
      <c r="O49" s="437" t="s">
        <v>452</v>
      </c>
      <c r="P49" s="322"/>
      <c r="Q49" s="46"/>
    </row>
    <row r="50" spans="1:17" ht="47.1" customHeight="1" x14ac:dyDescent="0.25">
      <c r="A50" s="409">
        <v>4</v>
      </c>
      <c r="B50" s="427" t="str">
        <f t="shared" si="4"/>
        <v/>
      </c>
      <c r="C50" s="428">
        <f>IFERROR(IF(K50&lt;&gt;"",K50,IF(A50=A49,IF(C49&lt;YEAR('Overview - Section A'!$E$8),C49+1,""),YEAR('Overview - Section A'!$E$7))),"")</f>
        <v>2019</v>
      </c>
      <c r="D50" s="430">
        <v>142</v>
      </c>
      <c r="E50" s="430">
        <v>157</v>
      </c>
      <c r="F50" s="431">
        <f t="shared" si="6"/>
        <v>90.445859872611464</v>
      </c>
      <c r="G50" s="432">
        <v>43889</v>
      </c>
      <c r="H50" s="433"/>
      <c r="I50" s="434"/>
      <c r="J50" s="435" t="s">
        <v>430</v>
      </c>
      <c r="K50" s="436"/>
      <c r="L50" s="437" t="b">
        <f t="shared" si="5"/>
        <v>1</v>
      </c>
      <c r="M50" s="437" t="str">
        <f ca="1">IFERROR(IF(G50&lt;&gt;"",INDEX('Overview - Section A'!$U$38:$U$45,MATCH(G50,'Overview - Section A'!$A$38:$A$45,1)),J50),"")</f>
        <v>a1Y36000002HsCjEAK</v>
      </c>
      <c r="N50" s="437"/>
      <c r="O50" s="437" t="s">
        <v>453</v>
      </c>
      <c r="P50" s="322"/>
      <c r="Q50" s="46"/>
    </row>
    <row r="51" spans="1:17" ht="47.1" customHeight="1" x14ac:dyDescent="0.25">
      <c r="A51" s="409">
        <v>4</v>
      </c>
      <c r="B51" s="427" t="str">
        <f t="shared" si="4"/>
        <v/>
      </c>
      <c r="C51" s="428">
        <f>IFERROR(IF(K51&lt;&gt;"",K51,IF(A51=A50,IF(C50&lt;YEAR('Overview - Section A'!$E$8),C50+1,""),YEAR('Overview - Section A'!$E$7))),"")</f>
        <v>2020</v>
      </c>
      <c r="D51" s="430">
        <v>149</v>
      </c>
      <c r="E51" s="430">
        <v>165</v>
      </c>
      <c r="F51" s="431">
        <f t="shared" si="6"/>
        <v>90.303030303030312</v>
      </c>
      <c r="G51" s="432">
        <v>44255</v>
      </c>
      <c r="H51" s="433"/>
      <c r="I51" s="434"/>
      <c r="J51" s="435" t="s">
        <v>432</v>
      </c>
      <c r="K51" s="436"/>
      <c r="L51" s="437" t="b">
        <f t="shared" si="5"/>
        <v>1</v>
      </c>
      <c r="M51" s="437" t="str">
        <f ca="1">IFERROR(IF(G51&lt;&gt;"",INDEX('Overview - Section A'!$U$38:$U$45,MATCH(G51,'Overview - Section A'!$A$38:$A$45,1)),J51),"")</f>
        <v>a1Y36000002HsCkEAK</v>
      </c>
      <c r="N51" s="437"/>
      <c r="O51" s="437" t="s">
        <v>454</v>
      </c>
      <c r="P51" s="322"/>
      <c r="Q51" s="46"/>
    </row>
    <row r="52" spans="1:17" ht="47.1" customHeight="1" x14ac:dyDescent="0.25">
      <c r="A52" s="409">
        <v>4</v>
      </c>
      <c r="B52" s="427" t="str">
        <f t="shared" si="4"/>
        <v/>
      </c>
      <c r="C52" s="428" t="str">
        <f>IFERROR(IF(K52&lt;&gt;"",K52,IF(A52=A51,IF(C51&lt;YEAR('Overview - Section A'!$E$8),C51+1,""),YEAR('Overview - Section A'!$E$7))),"")</f>
        <v/>
      </c>
      <c r="D52" s="429"/>
      <c r="E52" s="430"/>
      <c r="F52" s="431" t="str">
        <f t="shared" si="6"/>
        <v/>
      </c>
      <c r="G52" s="432"/>
      <c r="H52" s="433"/>
      <c r="I52" s="434"/>
      <c r="J52" s="435" t="s">
        <v>434</v>
      </c>
      <c r="K52" s="436"/>
      <c r="L52" s="437" t="b">
        <f t="shared" si="5"/>
        <v>1</v>
      </c>
      <c r="M52" s="437" t="str">
        <f>IFERROR(IF(G52&lt;&gt;"",INDEX('Overview - Section A'!$U$38:$U$45,MATCH(G52,'Overview - Section A'!$A$38:$A$45,1)),J52),"")</f>
        <v>a1Y36000002HsCiEAK</v>
      </c>
      <c r="N52" s="437"/>
      <c r="O52" s="437" t="s">
        <v>455</v>
      </c>
      <c r="P52" s="322"/>
      <c r="Q52" s="46"/>
    </row>
    <row r="53" spans="1:17" ht="47.1" customHeight="1" x14ac:dyDescent="0.25">
      <c r="A53" s="409">
        <v>4</v>
      </c>
      <c r="B53" s="427" t="str">
        <f t="shared" si="4"/>
        <v/>
      </c>
      <c r="C53" s="428" t="str">
        <f>IFERROR(IF(K53&lt;&gt;"",K53,IF(A53=A52,IF(C52&lt;YEAR('Overview - Section A'!$E$8),C52+1,""),YEAR('Overview - Section A'!$E$7))),"")</f>
        <v/>
      </c>
      <c r="D53" s="429"/>
      <c r="E53" s="430"/>
      <c r="F53" s="431" t="str">
        <f t="shared" si="6"/>
        <v/>
      </c>
      <c r="G53" s="432"/>
      <c r="H53" s="433"/>
      <c r="I53" s="434"/>
      <c r="J53" s="435" t="s">
        <v>436</v>
      </c>
      <c r="K53" s="436"/>
      <c r="L53" s="437" t="b">
        <f t="shared" si="5"/>
        <v>1</v>
      </c>
      <c r="M53" s="437" t="str">
        <f>IFERROR(IF(G53&lt;&gt;"",INDEX('Overview - Section A'!$U$38:$U$45,MATCH(G53,'Overview - Section A'!$A$38:$A$45,1)),J53),"")</f>
        <v>a1Y36000002HsCjEAK</v>
      </c>
      <c r="N53" s="437"/>
      <c r="O53" s="437" t="s">
        <v>456</v>
      </c>
      <c r="P53" s="322"/>
      <c r="Q53" s="46"/>
    </row>
    <row r="54" spans="1:17" ht="47.1" customHeight="1" x14ac:dyDescent="0.25">
      <c r="A54" s="409">
        <v>4</v>
      </c>
      <c r="B54" s="427" t="str">
        <f t="shared" si="4"/>
        <v/>
      </c>
      <c r="C54" s="428" t="str">
        <f>IFERROR(IF(K54&lt;&gt;"",K54,IF(A54=A53,IF(C53&lt;YEAR('Overview - Section A'!$E$8),C53+1,""),YEAR('Overview - Section A'!$E$7))),"")</f>
        <v/>
      </c>
      <c r="D54" s="429"/>
      <c r="E54" s="430"/>
      <c r="F54" s="431" t="str">
        <f t="shared" si="6"/>
        <v/>
      </c>
      <c r="G54" s="432"/>
      <c r="H54" s="433"/>
      <c r="I54" s="434"/>
      <c r="J54" s="435" t="s">
        <v>438</v>
      </c>
      <c r="K54" s="436"/>
      <c r="L54" s="437" t="b">
        <f t="shared" si="5"/>
        <v>1</v>
      </c>
      <c r="M54" s="437" t="str">
        <f>IFERROR(IF(G54&lt;&gt;"",INDEX('Overview - Section A'!$U$38:$U$45,MATCH(G54,'Overview - Section A'!$A$38:$A$45,1)),J54),"")</f>
        <v>a1Y36000002HsCkEAK</v>
      </c>
      <c r="N54" s="437"/>
      <c r="O54" s="437" t="s">
        <v>457</v>
      </c>
      <c r="P54" s="322"/>
      <c r="Q54" s="46"/>
    </row>
    <row r="55" spans="1:17" ht="47.1" customHeight="1" x14ac:dyDescent="0.25">
      <c r="A55" s="409">
        <v>5</v>
      </c>
      <c r="B55" s="427" t="str">
        <f t="shared" si="4"/>
        <v>TB O-5(M): Couverture de traitement de la TB: Pourcentage de nouveaux cas et rechutes qui ont été notifiés et traités parmi le nombre estimé de cas de TB dans la même année</v>
      </c>
      <c r="C55" s="428">
        <f>IFERROR(IF(K55&lt;&gt;"",K55,IF(A55=A54,IF(C54&lt;YEAR('Overview - Section A'!$E$8),C54+1,""),YEAR('Overview - Section A'!$E$7))),"")</f>
        <v>2018</v>
      </c>
      <c r="D55" s="430">
        <v>8447</v>
      </c>
      <c r="E55" s="430">
        <v>11429</v>
      </c>
      <c r="F55" s="431">
        <f t="shared" si="6"/>
        <v>73.9084784320588</v>
      </c>
      <c r="G55" s="432">
        <v>43524</v>
      </c>
      <c r="H55" s="433"/>
      <c r="I55" s="434"/>
      <c r="J55" s="435" t="s">
        <v>428</v>
      </c>
      <c r="K55" s="436"/>
      <c r="L55" s="437" t="b">
        <f t="shared" si="5"/>
        <v>1</v>
      </c>
      <c r="M55" s="437" t="str">
        <f ca="1">IFERROR(IF(G55&lt;&gt;"",INDEX('Overview - Section A'!$U$38:$U$45,MATCH(G55,'Overview - Section A'!$A$38:$A$45,1)),J55),"")</f>
        <v>a1Y36000002HsChEAK</v>
      </c>
      <c r="N55" s="437"/>
      <c r="O55" s="437" t="s">
        <v>458</v>
      </c>
      <c r="P55" s="322"/>
      <c r="Q55" s="46"/>
    </row>
    <row r="56" spans="1:17" ht="47.1" customHeight="1" x14ac:dyDescent="0.25">
      <c r="A56" s="409">
        <v>5</v>
      </c>
      <c r="B56" s="427" t="str">
        <f t="shared" si="4"/>
        <v/>
      </c>
      <c r="C56" s="428">
        <f>IFERROR(IF(K56&lt;&gt;"",K56,IF(A56=A55,IF(C55&lt;YEAR('Overview - Section A'!$E$8),C55+1,""),YEAR('Overview - Section A'!$E$7))),"")</f>
        <v>2019</v>
      </c>
      <c r="D56" s="430">
        <v>8870</v>
      </c>
      <c r="E56" s="430">
        <v>11172</v>
      </c>
      <c r="F56" s="431">
        <f t="shared" si="6"/>
        <v>79.394915861081273</v>
      </c>
      <c r="G56" s="432">
        <v>43889</v>
      </c>
      <c r="H56" s="433"/>
      <c r="I56" s="434"/>
      <c r="J56" s="435" t="s">
        <v>430</v>
      </c>
      <c r="K56" s="436"/>
      <c r="L56" s="437" t="b">
        <f t="shared" si="5"/>
        <v>1</v>
      </c>
      <c r="M56" s="437" t="str">
        <f ca="1">IFERROR(IF(G56&lt;&gt;"",INDEX('Overview - Section A'!$U$38:$U$45,MATCH(G56,'Overview - Section A'!$A$38:$A$45,1)),J56),"")</f>
        <v>a1Y36000002HsCjEAK</v>
      </c>
      <c r="N56" s="437"/>
      <c r="O56" s="437" t="s">
        <v>459</v>
      </c>
      <c r="P56" s="322"/>
      <c r="Q56" s="46"/>
    </row>
    <row r="57" spans="1:17" ht="47.1" customHeight="1" x14ac:dyDescent="0.25">
      <c r="A57" s="409">
        <v>5</v>
      </c>
      <c r="B57" s="427" t="str">
        <f t="shared" si="4"/>
        <v/>
      </c>
      <c r="C57" s="428">
        <f>IFERROR(IF(K57&lt;&gt;"",K57,IF(A57=A56,IF(C56&lt;YEAR('Overview - Section A'!$E$8),C56+1,""),YEAR('Overview - Section A'!$E$7))),"")</f>
        <v>2020</v>
      </c>
      <c r="D57" s="430">
        <v>9313</v>
      </c>
      <c r="E57" s="430">
        <v>10991</v>
      </c>
      <c r="F57" s="431">
        <f t="shared" si="6"/>
        <v>84.732963333636619</v>
      </c>
      <c r="G57" s="432">
        <v>44255</v>
      </c>
      <c r="H57" s="433"/>
      <c r="I57" s="434"/>
      <c r="J57" s="435" t="s">
        <v>432</v>
      </c>
      <c r="K57" s="436"/>
      <c r="L57" s="437" t="b">
        <f t="shared" si="5"/>
        <v>1</v>
      </c>
      <c r="M57" s="437" t="str">
        <f ca="1">IFERROR(IF(G57&lt;&gt;"",INDEX('Overview - Section A'!$U$38:$U$45,MATCH(G57,'Overview - Section A'!$A$38:$A$45,1)),J57),"")</f>
        <v>a1Y36000002HsCkEAK</v>
      </c>
      <c r="N57" s="437"/>
      <c r="O57" s="437" t="s">
        <v>460</v>
      </c>
      <c r="P57" s="322"/>
      <c r="Q57" s="46"/>
    </row>
    <row r="58" spans="1:17" ht="47.1" customHeight="1" x14ac:dyDescent="0.25">
      <c r="A58" s="409">
        <v>5</v>
      </c>
      <c r="B58" s="427" t="str">
        <f t="shared" si="4"/>
        <v/>
      </c>
      <c r="C58" s="428" t="str">
        <f>IFERROR(IF(K58&lt;&gt;"",K58,IF(A58=A57,IF(C57&lt;YEAR('Overview - Section A'!$E$8),C57+1,""),YEAR('Overview - Section A'!$E$7))),"")</f>
        <v/>
      </c>
      <c r="D58" s="429"/>
      <c r="E58" s="430"/>
      <c r="F58" s="431" t="str">
        <f t="shared" si="6"/>
        <v/>
      </c>
      <c r="G58" s="432"/>
      <c r="H58" s="433"/>
      <c r="I58" s="434"/>
      <c r="J58" s="435" t="s">
        <v>434</v>
      </c>
      <c r="K58" s="436"/>
      <c r="L58" s="437" t="b">
        <f t="shared" si="5"/>
        <v>1</v>
      </c>
      <c r="M58" s="437" t="str">
        <f>IFERROR(IF(G58&lt;&gt;"",INDEX('Overview - Section A'!$U$38:$U$45,MATCH(G58,'Overview - Section A'!$A$38:$A$45,1)),J58),"")</f>
        <v>a1Y36000002HsCiEAK</v>
      </c>
      <c r="N58" s="437"/>
      <c r="O58" s="437" t="s">
        <v>461</v>
      </c>
      <c r="P58" s="322"/>
      <c r="Q58" s="46"/>
    </row>
    <row r="59" spans="1:17" ht="47.1" customHeight="1" x14ac:dyDescent="0.25">
      <c r="A59" s="409">
        <v>5</v>
      </c>
      <c r="B59" s="427" t="str">
        <f t="shared" si="4"/>
        <v/>
      </c>
      <c r="C59" s="428" t="str">
        <f>IFERROR(IF(K59&lt;&gt;"",K59,IF(A59=A58,IF(C58&lt;YEAR('Overview - Section A'!$E$8),C58+1,""),YEAR('Overview - Section A'!$E$7))),"")</f>
        <v/>
      </c>
      <c r="D59" s="429"/>
      <c r="E59" s="430"/>
      <c r="F59" s="431" t="str">
        <f t="shared" si="6"/>
        <v/>
      </c>
      <c r="G59" s="432"/>
      <c r="H59" s="433"/>
      <c r="I59" s="434"/>
      <c r="J59" s="435" t="s">
        <v>436</v>
      </c>
      <c r="K59" s="436"/>
      <c r="L59" s="437" t="b">
        <f t="shared" si="5"/>
        <v>1</v>
      </c>
      <c r="M59" s="437" t="str">
        <f>IFERROR(IF(G59&lt;&gt;"",INDEX('Overview - Section A'!$U$38:$U$45,MATCH(G59,'Overview - Section A'!$A$38:$A$45,1)),J59),"")</f>
        <v>a1Y36000002HsCjEAK</v>
      </c>
      <c r="N59" s="437"/>
      <c r="O59" s="437" t="s">
        <v>462</v>
      </c>
      <c r="P59" s="322"/>
      <c r="Q59" s="46"/>
    </row>
    <row r="60" spans="1:17" ht="47.1" customHeight="1" x14ac:dyDescent="0.25">
      <c r="A60" s="409">
        <v>5</v>
      </c>
      <c r="B60" s="427" t="str">
        <f t="shared" si="4"/>
        <v/>
      </c>
      <c r="C60" s="428" t="str">
        <f>IFERROR(IF(K60&lt;&gt;"",K60,IF(A60=A59,IF(C59&lt;YEAR('Overview - Section A'!$E$8),C59+1,""),YEAR('Overview - Section A'!$E$7))),"")</f>
        <v/>
      </c>
      <c r="D60" s="429"/>
      <c r="E60" s="430"/>
      <c r="F60" s="431" t="str">
        <f t="shared" si="6"/>
        <v/>
      </c>
      <c r="G60" s="432"/>
      <c r="H60" s="433"/>
      <c r="I60" s="434"/>
      <c r="J60" s="435" t="s">
        <v>438</v>
      </c>
      <c r="K60" s="436"/>
      <c r="L60" s="437" t="b">
        <f t="shared" si="5"/>
        <v>1</v>
      </c>
      <c r="M60" s="437" t="str">
        <f>IFERROR(IF(G60&lt;&gt;"",INDEX('Overview - Section A'!$U$38:$U$45,MATCH(G60,'Overview - Section A'!$A$38:$A$45,1)),J60),"")</f>
        <v>a1Y36000002HsCkEAK</v>
      </c>
      <c r="N60" s="437"/>
      <c r="O60" s="437" t="s">
        <v>463</v>
      </c>
      <c r="P60" s="322"/>
      <c r="Q60" s="46"/>
    </row>
    <row r="61" spans="1:17" ht="47.1" customHeight="1" x14ac:dyDescent="0.25">
      <c r="A61" s="409">
        <v>6</v>
      </c>
      <c r="B61" s="427" t="str">
        <f t="shared" si="4"/>
        <v>HIV O-1(M): Pourcentage d'adultes et d'enfants vivant avec le VIH et sous traitement 12 mois après le début du traitement antirétroviral</v>
      </c>
      <c r="C61" s="428">
        <f>IFERROR(IF(K61&lt;&gt;"",K61,IF(A61=A60,IF(C60&lt;YEAR('Overview - Section A'!$E$8),C60+1,""),YEAR('Overview - Section A'!$E$7))),"")</f>
        <v>2018</v>
      </c>
      <c r="D61" s="429"/>
      <c r="E61" s="430"/>
      <c r="F61" s="431">
        <v>91</v>
      </c>
      <c r="G61" s="432">
        <v>43511</v>
      </c>
      <c r="H61" s="433"/>
      <c r="I61" s="434"/>
      <c r="J61" s="435" t="s">
        <v>428</v>
      </c>
      <c r="K61" s="436"/>
      <c r="L61" s="437" t="b">
        <f t="shared" si="5"/>
        <v>1</v>
      </c>
      <c r="M61" s="437" t="str">
        <f ca="1">IFERROR(IF(G61&lt;&gt;"",INDEX('Overview - Section A'!$U$38:$U$45,MATCH(G61,'Overview - Section A'!$A$38:$A$45,1)),J61),"")</f>
        <v>a1Y36000002HsChEAK</v>
      </c>
      <c r="N61" s="437"/>
      <c r="O61" s="437" t="s">
        <v>464</v>
      </c>
      <c r="P61" s="322"/>
      <c r="Q61" s="46"/>
    </row>
    <row r="62" spans="1:17" ht="47.1" customHeight="1" x14ac:dyDescent="0.25">
      <c r="A62" s="409">
        <v>6</v>
      </c>
      <c r="B62" s="427" t="str">
        <f t="shared" ref="B62:B93" si="7">IF(A62=A61,"",VLOOKUP(A62,$A$10:$V$26,22,FALSE))</f>
        <v/>
      </c>
      <c r="C62" s="428">
        <f>IFERROR(IF(K62&lt;&gt;"",K62,IF(A62=A61,IF(C61&lt;YEAR('Overview - Section A'!$E$8),C61+1,""),YEAR('Overview - Section A'!$E$7))),"")</f>
        <v>2019</v>
      </c>
      <c r="D62" s="429"/>
      <c r="E62" s="430"/>
      <c r="F62" s="431">
        <v>92</v>
      </c>
      <c r="G62" s="432">
        <v>43876</v>
      </c>
      <c r="H62" s="433"/>
      <c r="I62" s="434"/>
      <c r="J62" s="435" t="s">
        <v>430</v>
      </c>
      <c r="K62" s="436"/>
      <c r="L62" s="437" t="b">
        <f t="shared" ref="L62:L93" si="8">IFERROR(IF(VLOOKUP(A62,$A$10:$V$26,22,FALSE)&lt;&gt;"",TRUE,FALSE),FALSE)</f>
        <v>1</v>
      </c>
      <c r="M62" s="437" t="str">
        <f ca="1">IFERROR(IF(G62&lt;&gt;"",INDEX('Overview - Section A'!$U$38:$U$45,MATCH(G62,'Overview - Section A'!$A$38:$A$45,1)),J62),"")</f>
        <v>a1Y36000002HsCjEAK</v>
      </c>
      <c r="N62" s="437"/>
      <c r="O62" s="437" t="s">
        <v>465</v>
      </c>
      <c r="P62" s="322"/>
      <c r="Q62" s="46"/>
    </row>
    <row r="63" spans="1:17" ht="47.1" customHeight="1" x14ac:dyDescent="0.25">
      <c r="A63" s="409">
        <v>6</v>
      </c>
      <c r="B63" s="427" t="str">
        <f t="shared" si="7"/>
        <v/>
      </c>
      <c r="C63" s="428">
        <f>IFERROR(IF(K63&lt;&gt;"",K63,IF(A63=A62,IF(C62&lt;YEAR('Overview - Section A'!$E$8),C62+1,""),YEAR('Overview - Section A'!$E$7))),"")</f>
        <v>2020</v>
      </c>
      <c r="D63" s="429"/>
      <c r="E63" s="430"/>
      <c r="F63" s="431">
        <v>93</v>
      </c>
      <c r="G63" s="432">
        <v>44242</v>
      </c>
      <c r="H63" s="433"/>
      <c r="I63" s="434"/>
      <c r="J63" s="435" t="s">
        <v>432</v>
      </c>
      <c r="K63" s="436"/>
      <c r="L63" s="437" t="b">
        <f t="shared" si="8"/>
        <v>1</v>
      </c>
      <c r="M63" s="437" t="str">
        <f ca="1">IFERROR(IF(G63&lt;&gt;"",INDEX('Overview - Section A'!$U$38:$U$45,MATCH(G63,'Overview - Section A'!$A$38:$A$45,1)),J63),"")</f>
        <v>a1Y36000002HsCkEAK</v>
      </c>
      <c r="N63" s="437"/>
      <c r="O63" s="437" t="s">
        <v>466</v>
      </c>
      <c r="P63" s="322"/>
      <c r="Q63" s="46"/>
    </row>
    <row r="64" spans="1:17" ht="47.1" customHeight="1" x14ac:dyDescent="0.25">
      <c r="A64" s="409">
        <v>6</v>
      </c>
      <c r="B64" s="427" t="str">
        <f t="shared" si="7"/>
        <v/>
      </c>
      <c r="C64" s="428" t="str">
        <f>IFERROR(IF(K64&lt;&gt;"",K64,IF(A64=A63,IF(C63&lt;YEAR('Overview - Section A'!$E$8),C63+1,""),YEAR('Overview - Section A'!$E$7))),"")</f>
        <v/>
      </c>
      <c r="D64" s="429"/>
      <c r="E64" s="430"/>
      <c r="F64" s="431" t="str">
        <f t="shared" si="6"/>
        <v/>
      </c>
      <c r="G64" s="432"/>
      <c r="H64" s="433"/>
      <c r="I64" s="434"/>
      <c r="J64" s="435" t="s">
        <v>434</v>
      </c>
      <c r="K64" s="436"/>
      <c r="L64" s="437" t="b">
        <f t="shared" si="8"/>
        <v>1</v>
      </c>
      <c r="M64" s="437" t="str">
        <f>IFERROR(IF(G64&lt;&gt;"",INDEX('Overview - Section A'!$U$38:$U$45,MATCH(G64,'Overview - Section A'!$A$38:$A$45,1)),J64),"")</f>
        <v>a1Y36000002HsCiEAK</v>
      </c>
      <c r="N64" s="437"/>
      <c r="O64" s="437" t="s">
        <v>467</v>
      </c>
      <c r="P64" s="322"/>
      <c r="Q64" s="46"/>
    </row>
    <row r="65" spans="1:17" ht="47.1" customHeight="1" x14ac:dyDescent="0.25">
      <c r="A65" s="409">
        <v>6</v>
      </c>
      <c r="B65" s="427" t="str">
        <f t="shared" si="7"/>
        <v/>
      </c>
      <c r="C65" s="428" t="str">
        <f>IFERROR(IF(K65&lt;&gt;"",K65,IF(A65=A64,IF(C64&lt;YEAR('Overview - Section A'!$E$8),C64+1,""),YEAR('Overview - Section A'!$E$7))),"")</f>
        <v/>
      </c>
      <c r="D65" s="429"/>
      <c r="E65" s="430"/>
      <c r="F65" s="431" t="str">
        <f t="shared" si="6"/>
        <v/>
      </c>
      <c r="G65" s="432"/>
      <c r="H65" s="433"/>
      <c r="I65" s="434"/>
      <c r="J65" s="435" t="s">
        <v>436</v>
      </c>
      <c r="K65" s="436"/>
      <c r="L65" s="437" t="b">
        <f t="shared" si="8"/>
        <v>1</v>
      </c>
      <c r="M65" s="437" t="str">
        <f>IFERROR(IF(G65&lt;&gt;"",INDEX('Overview - Section A'!$U$38:$U$45,MATCH(G65,'Overview - Section A'!$A$38:$A$45,1)),J65),"")</f>
        <v>a1Y36000002HsCjEAK</v>
      </c>
      <c r="N65" s="437"/>
      <c r="O65" s="437" t="s">
        <v>468</v>
      </c>
      <c r="P65" s="322"/>
      <c r="Q65" s="46"/>
    </row>
    <row r="66" spans="1:17" ht="47.1" customHeight="1" x14ac:dyDescent="0.25">
      <c r="A66" s="409">
        <v>6</v>
      </c>
      <c r="B66" s="427" t="str">
        <f t="shared" si="7"/>
        <v/>
      </c>
      <c r="C66" s="428" t="str">
        <f>IFERROR(IF(K66&lt;&gt;"",K66,IF(A66=A65,IF(C65&lt;YEAR('Overview - Section A'!$E$8),C65+1,""),YEAR('Overview - Section A'!$E$7))),"")</f>
        <v/>
      </c>
      <c r="D66" s="429"/>
      <c r="E66" s="430"/>
      <c r="F66" s="431" t="str">
        <f t="shared" si="6"/>
        <v/>
      </c>
      <c r="G66" s="432"/>
      <c r="H66" s="433"/>
      <c r="I66" s="434"/>
      <c r="J66" s="435" t="s">
        <v>438</v>
      </c>
      <c r="K66" s="436"/>
      <c r="L66" s="437" t="b">
        <f t="shared" si="8"/>
        <v>1</v>
      </c>
      <c r="M66" s="437" t="str">
        <f>IFERROR(IF(G66&lt;&gt;"",INDEX('Overview - Section A'!$U$38:$U$45,MATCH(G66,'Overview - Section A'!$A$38:$A$45,1)),J66),"")</f>
        <v>a1Y36000002HsCkEAK</v>
      </c>
      <c r="N66" s="437"/>
      <c r="O66" s="437" t="s">
        <v>469</v>
      </c>
      <c r="P66" s="322"/>
      <c r="Q66" s="46"/>
    </row>
    <row r="67" spans="1:17" ht="47.1" customHeight="1" x14ac:dyDescent="0.25">
      <c r="A67" s="409">
        <v>7</v>
      </c>
      <c r="B67" s="427" t="str">
        <f t="shared" si="7"/>
        <v>HIV O-4a(M): Pourcentage d'hommes ayant déclaré avoir utilisé un préservatif lors de leur dernier rapport anal avec un partenaire de sexe masculin</v>
      </c>
      <c r="C67" s="428">
        <f>IFERROR(IF(K67&lt;&gt;"",K67,IF(A67=A66,IF(C66&lt;YEAR('Overview - Section A'!$E$8),C66+1,""),YEAR('Overview - Section A'!$E$7))),"")</f>
        <v>2018</v>
      </c>
      <c r="D67" s="429"/>
      <c r="E67" s="430"/>
      <c r="F67" s="431"/>
      <c r="G67" s="432"/>
      <c r="H67" s="433"/>
      <c r="I67" s="434"/>
      <c r="J67" s="435" t="s">
        <v>428</v>
      </c>
      <c r="K67" s="436"/>
      <c r="L67" s="437" t="b">
        <f t="shared" si="8"/>
        <v>1</v>
      </c>
      <c r="M67" s="437" t="str">
        <f>IFERROR(IF(G67&lt;&gt;"",INDEX('Overview - Section A'!$U$38:$U$45,MATCH(G67,'Overview - Section A'!$A$38:$A$45,1)),J67),"")</f>
        <v>a1Y36000002HsCfEAK</v>
      </c>
      <c r="N67" s="437"/>
      <c r="O67" s="437" t="s">
        <v>470</v>
      </c>
      <c r="P67" s="322"/>
      <c r="Q67" s="46"/>
    </row>
    <row r="68" spans="1:17" ht="47.1" customHeight="1" x14ac:dyDescent="0.25">
      <c r="A68" s="409">
        <v>7</v>
      </c>
      <c r="B68" s="427" t="str">
        <f t="shared" si="7"/>
        <v/>
      </c>
      <c r="C68" s="428">
        <f>IFERROR(IF(K68&lt;&gt;"",K68,IF(A68=A67,IF(C67&lt;YEAR('Overview - Section A'!$E$8),C67+1,""),YEAR('Overview - Section A'!$E$7))),"")</f>
        <v>2019</v>
      </c>
      <c r="D68" s="429"/>
      <c r="E68" s="430"/>
      <c r="F68" s="431" t="str">
        <f t="shared" si="6"/>
        <v/>
      </c>
      <c r="G68" s="432"/>
      <c r="H68" s="433"/>
      <c r="I68" s="434"/>
      <c r="J68" s="435" t="s">
        <v>430</v>
      </c>
      <c r="K68" s="436"/>
      <c r="L68" s="437" t="b">
        <f t="shared" si="8"/>
        <v>1</v>
      </c>
      <c r="M68" s="437" t="str">
        <f>IFERROR(IF(G68&lt;&gt;"",INDEX('Overview - Section A'!$U$38:$U$45,MATCH(G68,'Overview - Section A'!$A$38:$A$45,1)),J68),"")</f>
        <v>a1Y36000002HsCgEAK</v>
      </c>
      <c r="N68" s="437"/>
      <c r="O68" s="437" t="s">
        <v>471</v>
      </c>
      <c r="P68" s="322"/>
      <c r="Q68" s="46"/>
    </row>
    <row r="69" spans="1:17" ht="47.1" customHeight="1" x14ac:dyDescent="0.25">
      <c r="A69" s="409">
        <v>7</v>
      </c>
      <c r="B69" s="427" t="str">
        <f t="shared" si="7"/>
        <v/>
      </c>
      <c r="C69" s="428">
        <f>IFERROR(IF(K69&lt;&gt;"",K69,IF(A69=A68,IF(C68&lt;YEAR('Overview - Section A'!$E$8),C68+1,""),YEAR('Overview - Section A'!$E$7))),"")</f>
        <v>2020</v>
      </c>
      <c r="D69" s="429"/>
      <c r="E69" s="430"/>
      <c r="F69" s="431">
        <v>85</v>
      </c>
      <c r="G69" s="432">
        <v>44196</v>
      </c>
      <c r="H69" s="433"/>
      <c r="I69" s="434"/>
      <c r="J69" s="435" t="s">
        <v>432</v>
      </c>
      <c r="K69" s="436"/>
      <c r="L69" s="437" t="b">
        <f t="shared" si="8"/>
        <v>1</v>
      </c>
      <c r="M69" s="437" t="str">
        <f ca="1">IFERROR(IF(G69&lt;&gt;"",INDEX('Overview - Section A'!$U$38:$U$45,MATCH(G69,'Overview - Section A'!$A$38:$A$45,1)),J69),"")</f>
        <v>a1Y36000002HsCkEAK</v>
      </c>
      <c r="N69" s="437"/>
      <c r="O69" s="437" t="s">
        <v>472</v>
      </c>
      <c r="P69" s="322"/>
      <c r="Q69" s="46"/>
    </row>
    <row r="70" spans="1:17" ht="47.1" customHeight="1" x14ac:dyDescent="0.25">
      <c r="A70" s="409">
        <v>7</v>
      </c>
      <c r="B70" s="427" t="str">
        <f t="shared" si="7"/>
        <v/>
      </c>
      <c r="C70" s="428" t="str">
        <f>IFERROR(IF(K70&lt;&gt;"",K70,IF(A70=A69,IF(C69&lt;YEAR('Overview - Section A'!$E$8),C69+1,""),YEAR('Overview - Section A'!$E$7))),"")</f>
        <v/>
      </c>
      <c r="D70" s="429"/>
      <c r="E70" s="430"/>
      <c r="F70" s="431" t="str">
        <f t="shared" si="6"/>
        <v/>
      </c>
      <c r="G70" s="432"/>
      <c r="H70" s="433"/>
      <c r="I70" s="434"/>
      <c r="J70" s="435" t="s">
        <v>434</v>
      </c>
      <c r="K70" s="436"/>
      <c r="L70" s="437" t="b">
        <f t="shared" si="8"/>
        <v>1</v>
      </c>
      <c r="M70" s="437" t="str">
        <f>IFERROR(IF(G70&lt;&gt;"",INDEX('Overview - Section A'!$U$38:$U$45,MATCH(G70,'Overview - Section A'!$A$38:$A$45,1)),J70),"")</f>
        <v>a1Y36000002HsCiEAK</v>
      </c>
      <c r="N70" s="437"/>
      <c r="O70" s="437" t="s">
        <v>473</v>
      </c>
      <c r="P70" s="322"/>
      <c r="Q70" s="46"/>
    </row>
    <row r="71" spans="1:17" ht="47.1" customHeight="1" x14ac:dyDescent="0.25">
      <c r="A71" s="409">
        <v>7</v>
      </c>
      <c r="B71" s="427" t="str">
        <f t="shared" si="7"/>
        <v/>
      </c>
      <c r="C71" s="428" t="str">
        <f>IFERROR(IF(K71&lt;&gt;"",K71,IF(A71=A70,IF(C70&lt;YEAR('Overview - Section A'!$E$8),C70+1,""),YEAR('Overview - Section A'!$E$7))),"")</f>
        <v/>
      </c>
      <c r="D71" s="429"/>
      <c r="E71" s="430"/>
      <c r="F71" s="431" t="str">
        <f t="shared" si="6"/>
        <v/>
      </c>
      <c r="G71" s="432"/>
      <c r="H71" s="433"/>
      <c r="I71" s="434"/>
      <c r="J71" s="435" t="s">
        <v>436</v>
      </c>
      <c r="K71" s="436"/>
      <c r="L71" s="437" t="b">
        <f t="shared" si="8"/>
        <v>1</v>
      </c>
      <c r="M71" s="437" t="str">
        <f>IFERROR(IF(G71&lt;&gt;"",INDEX('Overview - Section A'!$U$38:$U$45,MATCH(G71,'Overview - Section A'!$A$38:$A$45,1)),J71),"")</f>
        <v>a1Y36000002HsCjEAK</v>
      </c>
      <c r="N71" s="437"/>
      <c r="O71" s="437" t="s">
        <v>474</v>
      </c>
      <c r="P71" s="322"/>
      <c r="Q71" s="46"/>
    </row>
    <row r="72" spans="1:17" ht="47.1" customHeight="1" x14ac:dyDescent="0.25">
      <c r="A72" s="409">
        <v>7</v>
      </c>
      <c r="B72" s="427" t="str">
        <f t="shared" si="7"/>
        <v/>
      </c>
      <c r="C72" s="428" t="str">
        <f>IFERROR(IF(K72&lt;&gt;"",K72,IF(A72=A71,IF(C71&lt;YEAR('Overview - Section A'!$E$8),C71+1,""),YEAR('Overview - Section A'!$E$7))),"")</f>
        <v/>
      </c>
      <c r="D72" s="429"/>
      <c r="E72" s="430"/>
      <c r="F72" s="431" t="str">
        <f t="shared" si="6"/>
        <v/>
      </c>
      <c r="G72" s="432"/>
      <c r="H72" s="433"/>
      <c r="I72" s="434"/>
      <c r="J72" s="435" t="s">
        <v>438</v>
      </c>
      <c r="K72" s="436"/>
      <c r="L72" s="437" t="b">
        <f t="shared" si="8"/>
        <v>1</v>
      </c>
      <c r="M72" s="437" t="str">
        <f>IFERROR(IF(G72&lt;&gt;"",INDEX('Overview - Section A'!$U$38:$U$45,MATCH(G72,'Overview - Section A'!$A$38:$A$45,1)),J72),"")</f>
        <v>a1Y36000002HsCkEAK</v>
      </c>
      <c r="N72" s="437"/>
      <c r="O72" s="437" t="s">
        <v>475</v>
      </c>
      <c r="P72" s="322"/>
      <c r="Q72" s="46"/>
    </row>
    <row r="73" spans="1:17" ht="47.1" customHeight="1" x14ac:dyDescent="0.25">
      <c r="A73" s="409">
        <v>8</v>
      </c>
      <c r="B73" s="427" t="str">
        <f t="shared" si="7"/>
        <v>HIV O-5(M): Pourcentage de professionnels du sexe ayant déclaré avoir utilisé un préservatif avec leur dernier client</v>
      </c>
      <c r="C73" s="428">
        <f>IFERROR(IF(K73&lt;&gt;"",K73,IF(A73=A72,IF(C72&lt;YEAR('Overview - Section A'!$E$8),C72+1,""),YEAR('Overview - Section A'!$E$7))),"")</f>
        <v>2018</v>
      </c>
      <c r="D73" s="429"/>
      <c r="E73" s="430"/>
      <c r="F73" s="431"/>
      <c r="G73" s="432"/>
      <c r="H73" s="433"/>
      <c r="I73" s="434"/>
      <c r="J73" s="435" t="s">
        <v>428</v>
      </c>
      <c r="K73" s="436"/>
      <c r="L73" s="437" t="b">
        <f t="shared" si="8"/>
        <v>1</v>
      </c>
      <c r="M73" s="437" t="str">
        <f>IFERROR(IF(G73&lt;&gt;"",INDEX('Overview - Section A'!$U$38:$U$45,MATCH(G73,'Overview - Section A'!$A$38:$A$45,1)),J73),"")</f>
        <v>a1Y36000002HsCfEAK</v>
      </c>
      <c r="N73" s="437"/>
      <c r="O73" s="437" t="s">
        <v>476</v>
      </c>
      <c r="P73" s="322"/>
      <c r="Q73" s="46"/>
    </row>
    <row r="74" spans="1:17" ht="47.1" customHeight="1" x14ac:dyDescent="0.25">
      <c r="A74" s="409">
        <v>8</v>
      </c>
      <c r="B74" s="427" t="str">
        <f t="shared" si="7"/>
        <v/>
      </c>
      <c r="C74" s="428">
        <f>IFERROR(IF(K74&lt;&gt;"",K74,IF(A74=A73,IF(C73&lt;YEAR('Overview - Section A'!$E$8),C73+1,""),YEAR('Overview - Section A'!$E$7))),"")</f>
        <v>2019</v>
      </c>
      <c r="D74" s="429"/>
      <c r="E74" s="430"/>
      <c r="F74" s="431" t="str">
        <f t="shared" si="6"/>
        <v/>
      </c>
      <c r="G74" s="432"/>
      <c r="H74" s="433"/>
      <c r="I74" s="434"/>
      <c r="J74" s="435" t="s">
        <v>430</v>
      </c>
      <c r="K74" s="436"/>
      <c r="L74" s="437" t="b">
        <f t="shared" si="8"/>
        <v>1</v>
      </c>
      <c r="M74" s="437" t="str">
        <f>IFERROR(IF(G74&lt;&gt;"",INDEX('Overview - Section A'!$U$38:$U$45,MATCH(G74,'Overview - Section A'!$A$38:$A$45,1)),J74),"")</f>
        <v>a1Y36000002HsCgEAK</v>
      </c>
      <c r="N74" s="437"/>
      <c r="O74" s="437" t="s">
        <v>477</v>
      </c>
      <c r="P74" s="322"/>
      <c r="Q74" s="46"/>
    </row>
    <row r="75" spans="1:17" ht="47.1" customHeight="1" x14ac:dyDescent="0.25">
      <c r="A75" s="409">
        <v>8</v>
      </c>
      <c r="B75" s="427" t="str">
        <f t="shared" si="7"/>
        <v/>
      </c>
      <c r="C75" s="428">
        <f>IFERROR(IF(K75&lt;&gt;"",K75,IF(A75=A74,IF(C74&lt;YEAR('Overview - Section A'!$E$8),C74+1,""),YEAR('Overview - Section A'!$E$7))),"")</f>
        <v>2020</v>
      </c>
      <c r="D75" s="429"/>
      <c r="E75" s="430"/>
      <c r="F75" s="431">
        <v>90</v>
      </c>
      <c r="G75" s="432">
        <v>44196</v>
      </c>
      <c r="H75" s="433"/>
      <c r="I75" s="434"/>
      <c r="J75" s="435" t="s">
        <v>432</v>
      </c>
      <c r="K75" s="436"/>
      <c r="L75" s="437" t="b">
        <f t="shared" si="8"/>
        <v>1</v>
      </c>
      <c r="M75" s="437" t="str">
        <f ca="1">IFERROR(IF(G75&lt;&gt;"",INDEX('Overview - Section A'!$U$38:$U$45,MATCH(G75,'Overview - Section A'!$A$38:$A$45,1)),J75),"")</f>
        <v>a1Y36000002HsCkEAK</v>
      </c>
      <c r="N75" s="437"/>
      <c r="O75" s="437" t="s">
        <v>478</v>
      </c>
      <c r="P75" s="322"/>
      <c r="Q75" s="46"/>
    </row>
    <row r="76" spans="1:17" ht="47.1" customHeight="1" x14ac:dyDescent="0.25">
      <c r="A76" s="409">
        <v>8</v>
      </c>
      <c r="B76" s="427" t="str">
        <f t="shared" si="7"/>
        <v/>
      </c>
      <c r="C76" s="428" t="str">
        <f>IFERROR(IF(K76&lt;&gt;"",K76,IF(A76=A75,IF(C75&lt;YEAR('Overview - Section A'!$E$8),C75+1,""),YEAR('Overview - Section A'!$E$7))),"")</f>
        <v/>
      </c>
      <c r="D76" s="429"/>
      <c r="E76" s="430"/>
      <c r="F76" s="431" t="str">
        <f t="shared" si="6"/>
        <v/>
      </c>
      <c r="G76" s="432"/>
      <c r="H76" s="433"/>
      <c r="I76" s="434"/>
      <c r="J76" s="435" t="s">
        <v>434</v>
      </c>
      <c r="K76" s="436"/>
      <c r="L76" s="437" t="b">
        <f t="shared" si="8"/>
        <v>1</v>
      </c>
      <c r="M76" s="437" t="str">
        <f>IFERROR(IF(G76&lt;&gt;"",INDEX('Overview - Section A'!$U$38:$U$45,MATCH(G76,'Overview - Section A'!$A$38:$A$45,1)),J76),"")</f>
        <v>a1Y36000002HsCiEAK</v>
      </c>
      <c r="N76" s="437"/>
      <c r="O76" s="437" t="s">
        <v>479</v>
      </c>
      <c r="P76" s="322"/>
      <c r="Q76" s="46"/>
    </row>
    <row r="77" spans="1:17" ht="47.1" customHeight="1" x14ac:dyDescent="0.25">
      <c r="A77" s="409">
        <v>8</v>
      </c>
      <c r="B77" s="427" t="str">
        <f t="shared" si="7"/>
        <v/>
      </c>
      <c r="C77" s="428" t="str">
        <f>IFERROR(IF(K77&lt;&gt;"",K77,IF(A77=A76,IF(C76&lt;YEAR('Overview - Section A'!$E$8),C76+1,""),YEAR('Overview - Section A'!$E$7))),"")</f>
        <v/>
      </c>
      <c r="D77" s="429"/>
      <c r="E77" s="430"/>
      <c r="F77" s="431" t="str">
        <f t="shared" si="6"/>
        <v/>
      </c>
      <c r="G77" s="432"/>
      <c r="H77" s="433"/>
      <c r="I77" s="434"/>
      <c r="J77" s="435" t="s">
        <v>436</v>
      </c>
      <c r="K77" s="436"/>
      <c r="L77" s="437" t="b">
        <f t="shared" si="8"/>
        <v>1</v>
      </c>
      <c r="M77" s="437" t="str">
        <f>IFERROR(IF(G77&lt;&gt;"",INDEX('Overview - Section A'!$U$38:$U$45,MATCH(G77,'Overview - Section A'!$A$38:$A$45,1)),J77),"")</f>
        <v>a1Y36000002HsCjEAK</v>
      </c>
      <c r="N77" s="437"/>
      <c r="O77" s="437" t="s">
        <v>480</v>
      </c>
      <c r="P77" s="322"/>
      <c r="Q77" s="46"/>
    </row>
    <row r="78" spans="1:17" ht="47.1" customHeight="1" x14ac:dyDescent="0.25">
      <c r="A78" s="409">
        <v>8</v>
      </c>
      <c r="B78" s="427" t="str">
        <f t="shared" si="7"/>
        <v/>
      </c>
      <c r="C78" s="428" t="str">
        <f>IFERROR(IF(K78&lt;&gt;"",K78,IF(A78=A77,IF(C77&lt;YEAR('Overview - Section A'!$E$8),C77+1,""),YEAR('Overview - Section A'!$E$7))),"")</f>
        <v/>
      </c>
      <c r="D78" s="429"/>
      <c r="E78" s="430"/>
      <c r="F78" s="431" t="str">
        <f t="shared" si="6"/>
        <v/>
      </c>
      <c r="G78" s="432"/>
      <c r="H78" s="433"/>
      <c r="I78" s="434"/>
      <c r="J78" s="435" t="s">
        <v>438</v>
      </c>
      <c r="K78" s="436"/>
      <c r="L78" s="437" t="b">
        <f t="shared" si="8"/>
        <v>1</v>
      </c>
      <c r="M78" s="437" t="str">
        <f>IFERROR(IF(G78&lt;&gt;"",INDEX('Overview - Section A'!$U$38:$U$45,MATCH(G78,'Overview - Section A'!$A$38:$A$45,1)),J78),"")</f>
        <v>a1Y36000002HsCkEAK</v>
      </c>
      <c r="N78" s="437"/>
      <c r="O78" s="437" t="s">
        <v>481</v>
      </c>
      <c r="P78" s="322"/>
      <c r="Q78" s="46"/>
    </row>
    <row r="79" spans="1:17" ht="47.1" customHeight="1" x14ac:dyDescent="0.25">
      <c r="A79" s="409">
        <v>9</v>
      </c>
      <c r="B79" s="427" t="str">
        <f t="shared" si="7"/>
        <v/>
      </c>
      <c r="C79" s="428">
        <f>IFERROR(IF(K79&lt;&gt;"",K79,IF(A79=A78,IF(C78&lt;YEAR('Overview - Section A'!$E$8),C78+1,""),YEAR('Overview - Section A'!$E$7))),"")</f>
        <v>2018</v>
      </c>
      <c r="D79" s="429"/>
      <c r="E79" s="430"/>
      <c r="F79" s="431" t="str">
        <f t="shared" si="6"/>
        <v/>
      </c>
      <c r="G79" s="432"/>
      <c r="H79" s="433"/>
      <c r="I79" s="434"/>
      <c r="J79" s="435" t="s">
        <v>428</v>
      </c>
      <c r="K79" s="436"/>
      <c r="L79" s="437" t="b">
        <f t="shared" si="8"/>
        <v>0</v>
      </c>
      <c r="M79" s="437" t="str">
        <f>IFERROR(IF(G79&lt;&gt;"",INDEX('Overview - Section A'!$U$38:$U$45,MATCH(G79,'Overview - Section A'!$A$38:$A$45,1)),J79),"")</f>
        <v>a1Y36000002HsCfEAK</v>
      </c>
      <c r="N79" s="437"/>
      <c r="O79" s="437" t="s">
        <v>482</v>
      </c>
      <c r="P79" s="322"/>
      <c r="Q79" s="46"/>
    </row>
    <row r="80" spans="1:17" ht="47.1" customHeight="1" x14ac:dyDescent="0.25">
      <c r="A80" s="409">
        <v>9</v>
      </c>
      <c r="B80" s="427" t="str">
        <f t="shared" si="7"/>
        <v/>
      </c>
      <c r="C80" s="428">
        <f>IFERROR(IF(K80&lt;&gt;"",K80,IF(A80=A79,IF(C79&lt;YEAR('Overview - Section A'!$E$8),C79+1,""),YEAR('Overview - Section A'!$E$7))),"")</f>
        <v>2019</v>
      </c>
      <c r="D80" s="429"/>
      <c r="E80" s="430"/>
      <c r="F80" s="431" t="str">
        <f t="shared" si="6"/>
        <v/>
      </c>
      <c r="G80" s="432"/>
      <c r="H80" s="433"/>
      <c r="I80" s="434"/>
      <c r="J80" s="435" t="s">
        <v>430</v>
      </c>
      <c r="K80" s="436"/>
      <c r="L80" s="437" t="b">
        <f t="shared" si="8"/>
        <v>0</v>
      </c>
      <c r="M80" s="437" t="str">
        <f>IFERROR(IF(G80&lt;&gt;"",INDEX('Overview - Section A'!$U$38:$U$45,MATCH(G80,'Overview - Section A'!$A$38:$A$45,1)),J80),"")</f>
        <v>a1Y36000002HsCgEAK</v>
      </c>
      <c r="N80" s="437"/>
      <c r="O80" s="437" t="s">
        <v>483</v>
      </c>
      <c r="P80" s="322"/>
      <c r="Q80" s="46"/>
    </row>
    <row r="81" spans="1:17" ht="47.1" customHeight="1" x14ac:dyDescent="0.25">
      <c r="A81" s="409">
        <v>9</v>
      </c>
      <c r="B81" s="427" t="str">
        <f t="shared" si="7"/>
        <v/>
      </c>
      <c r="C81" s="428">
        <f>IFERROR(IF(K81&lt;&gt;"",K81,IF(A81=A80,IF(C80&lt;YEAR('Overview - Section A'!$E$8),C80+1,""),YEAR('Overview - Section A'!$E$7))),"")</f>
        <v>2020</v>
      </c>
      <c r="D81" s="429"/>
      <c r="E81" s="430"/>
      <c r="F81" s="431" t="str">
        <f t="shared" si="6"/>
        <v/>
      </c>
      <c r="G81" s="432"/>
      <c r="H81" s="433"/>
      <c r="I81" s="434"/>
      <c r="J81" s="435" t="s">
        <v>432</v>
      </c>
      <c r="K81" s="436"/>
      <c r="L81" s="437" t="b">
        <f t="shared" si="8"/>
        <v>0</v>
      </c>
      <c r="M81" s="437" t="str">
        <f>IFERROR(IF(G81&lt;&gt;"",INDEX('Overview - Section A'!$U$38:$U$45,MATCH(G81,'Overview - Section A'!$A$38:$A$45,1)),J81),"")</f>
        <v>a1Y36000002HsChEAK</v>
      </c>
      <c r="N81" s="437"/>
      <c r="O81" s="437" t="s">
        <v>484</v>
      </c>
      <c r="P81" s="322"/>
      <c r="Q81" s="46"/>
    </row>
    <row r="82" spans="1:17" ht="47.1" customHeight="1" x14ac:dyDescent="0.25">
      <c r="A82" s="409">
        <v>9</v>
      </c>
      <c r="B82" s="427" t="str">
        <f t="shared" si="7"/>
        <v/>
      </c>
      <c r="C82" s="428" t="str">
        <f>IFERROR(IF(K82&lt;&gt;"",K82,IF(A82=A81,IF(C81&lt;YEAR('Overview - Section A'!$E$8),C81+1,""),YEAR('Overview - Section A'!$E$7))),"")</f>
        <v/>
      </c>
      <c r="D82" s="429"/>
      <c r="E82" s="430"/>
      <c r="F82" s="431" t="str">
        <f t="shared" si="6"/>
        <v/>
      </c>
      <c r="G82" s="432"/>
      <c r="H82" s="433"/>
      <c r="I82" s="434"/>
      <c r="J82" s="435" t="s">
        <v>434</v>
      </c>
      <c r="K82" s="436"/>
      <c r="L82" s="437" t="b">
        <f t="shared" si="8"/>
        <v>0</v>
      </c>
      <c r="M82" s="437" t="str">
        <f>IFERROR(IF(G82&lt;&gt;"",INDEX('Overview - Section A'!$U$38:$U$45,MATCH(G82,'Overview - Section A'!$A$38:$A$45,1)),J82),"")</f>
        <v>a1Y36000002HsCiEAK</v>
      </c>
      <c r="N82" s="437"/>
      <c r="O82" s="437" t="s">
        <v>485</v>
      </c>
      <c r="P82" s="322"/>
      <c r="Q82" s="46"/>
    </row>
    <row r="83" spans="1:17" ht="47.1" customHeight="1" x14ac:dyDescent="0.25">
      <c r="A83" s="409">
        <v>9</v>
      </c>
      <c r="B83" s="427" t="str">
        <f t="shared" si="7"/>
        <v/>
      </c>
      <c r="C83" s="428" t="str">
        <f>IFERROR(IF(K83&lt;&gt;"",K83,IF(A83=A82,IF(C82&lt;YEAR('Overview - Section A'!$E$8),C82+1,""),YEAR('Overview - Section A'!$E$7))),"")</f>
        <v/>
      </c>
      <c r="D83" s="429"/>
      <c r="E83" s="430"/>
      <c r="F83" s="431" t="str">
        <f t="shared" si="6"/>
        <v/>
      </c>
      <c r="G83" s="432"/>
      <c r="H83" s="433"/>
      <c r="I83" s="434"/>
      <c r="J83" s="435" t="s">
        <v>436</v>
      </c>
      <c r="K83" s="436"/>
      <c r="L83" s="437" t="b">
        <f t="shared" si="8"/>
        <v>0</v>
      </c>
      <c r="M83" s="437" t="str">
        <f>IFERROR(IF(G83&lt;&gt;"",INDEX('Overview - Section A'!$U$38:$U$45,MATCH(G83,'Overview - Section A'!$A$38:$A$45,1)),J83),"")</f>
        <v>a1Y36000002HsCjEAK</v>
      </c>
      <c r="N83" s="437"/>
      <c r="O83" s="437" t="s">
        <v>486</v>
      </c>
      <c r="P83" s="322"/>
      <c r="Q83" s="46"/>
    </row>
    <row r="84" spans="1:17" ht="47.1" customHeight="1" x14ac:dyDescent="0.25">
      <c r="A84" s="409">
        <v>9</v>
      </c>
      <c r="B84" s="427" t="str">
        <f t="shared" si="7"/>
        <v/>
      </c>
      <c r="C84" s="428" t="str">
        <f>IFERROR(IF(K84&lt;&gt;"",K84,IF(A84=A83,IF(C83&lt;YEAR('Overview - Section A'!$E$8),C83+1,""),YEAR('Overview - Section A'!$E$7))),"")</f>
        <v/>
      </c>
      <c r="D84" s="429"/>
      <c r="E84" s="430"/>
      <c r="F84" s="431" t="str">
        <f t="shared" si="6"/>
        <v/>
      </c>
      <c r="G84" s="432"/>
      <c r="H84" s="433"/>
      <c r="I84" s="434"/>
      <c r="J84" s="435" t="s">
        <v>438</v>
      </c>
      <c r="K84" s="436"/>
      <c r="L84" s="437" t="b">
        <f t="shared" si="8"/>
        <v>0</v>
      </c>
      <c r="M84" s="437" t="str">
        <f>IFERROR(IF(G84&lt;&gt;"",INDEX('Overview - Section A'!$U$38:$U$45,MATCH(G84,'Overview - Section A'!$A$38:$A$45,1)),J84),"")</f>
        <v>a1Y36000002HsCkEAK</v>
      </c>
      <c r="N84" s="437"/>
      <c r="O84" s="437" t="s">
        <v>487</v>
      </c>
      <c r="P84" s="322"/>
      <c r="Q84" s="46"/>
    </row>
    <row r="85" spans="1:17" ht="47.1" customHeight="1" x14ac:dyDescent="0.25">
      <c r="A85" s="409">
        <v>10</v>
      </c>
      <c r="B85" s="427" t="str">
        <f t="shared" si="7"/>
        <v/>
      </c>
      <c r="C85" s="428">
        <f>IFERROR(IF(K85&lt;&gt;"",K85,IF(A85=A84,IF(C84&lt;YEAR('Overview - Section A'!$E$8),C84+1,""),YEAR('Overview - Section A'!$E$7))),"")</f>
        <v>2018</v>
      </c>
      <c r="D85" s="429"/>
      <c r="E85" s="430"/>
      <c r="F85" s="431" t="str">
        <f t="shared" si="6"/>
        <v/>
      </c>
      <c r="G85" s="432"/>
      <c r="H85" s="433"/>
      <c r="I85" s="434"/>
      <c r="J85" s="435" t="s">
        <v>428</v>
      </c>
      <c r="K85" s="436"/>
      <c r="L85" s="437" t="b">
        <f t="shared" si="8"/>
        <v>0</v>
      </c>
      <c r="M85" s="437" t="str">
        <f>IFERROR(IF(G85&lt;&gt;"",INDEX('Overview - Section A'!$U$38:$U$45,MATCH(G85,'Overview - Section A'!$A$38:$A$45,1)),J85),"")</f>
        <v>a1Y36000002HsCfEAK</v>
      </c>
      <c r="N85" s="437"/>
      <c r="O85" s="437" t="s">
        <v>488</v>
      </c>
      <c r="P85" s="322"/>
      <c r="Q85" s="46"/>
    </row>
    <row r="86" spans="1:17" ht="47.1" customHeight="1" x14ac:dyDescent="0.25">
      <c r="A86" s="409">
        <v>10</v>
      </c>
      <c r="B86" s="427" t="str">
        <f t="shared" si="7"/>
        <v/>
      </c>
      <c r="C86" s="428">
        <f>IFERROR(IF(K86&lt;&gt;"",K86,IF(A86=A85,IF(C85&lt;YEAR('Overview - Section A'!$E$8),C85+1,""),YEAR('Overview - Section A'!$E$7))),"")</f>
        <v>2019</v>
      </c>
      <c r="D86" s="429"/>
      <c r="E86" s="430"/>
      <c r="F86" s="431" t="str">
        <f t="shared" si="6"/>
        <v/>
      </c>
      <c r="G86" s="432"/>
      <c r="H86" s="433"/>
      <c r="I86" s="434"/>
      <c r="J86" s="435" t="s">
        <v>430</v>
      </c>
      <c r="K86" s="436"/>
      <c r="L86" s="437" t="b">
        <f t="shared" si="8"/>
        <v>0</v>
      </c>
      <c r="M86" s="437" t="str">
        <f>IFERROR(IF(G86&lt;&gt;"",INDEX('Overview - Section A'!$U$38:$U$45,MATCH(G86,'Overview - Section A'!$A$38:$A$45,1)),J86),"")</f>
        <v>a1Y36000002HsCgEAK</v>
      </c>
      <c r="N86" s="437"/>
      <c r="O86" s="437" t="s">
        <v>489</v>
      </c>
      <c r="P86" s="322"/>
      <c r="Q86" s="46"/>
    </row>
    <row r="87" spans="1:17" ht="47.1" customHeight="1" x14ac:dyDescent="0.25">
      <c r="A87" s="409">
        <v>10</v>
      </c>
      <c r="B87" s="427" t="str">
        <f t="shared" si="7"/>
        <v/>
      </c>
      <c r="C87" s="428">
        <f>IFERROR(IF(K87&lt;&gt;"",K87,IF(A87=A86,IF(C86&lt;YEAR('Overview - Section A'!$E$8),C86+1,""),YEAR('Overview - Section A'!$E$7))),"")</f>
        <v>2020</v>
      </c>
      <c r="D87" s="429"/>
      <c r="E87" s="430"/>
      <c r="F87" s="431" t="str">
        <f t="shared" si="6"/>
        <v/>
      </c>
      <c r="G87" s="432"/>
      <c r="H87" s="433"/>
      <c r="I87" s="434"/>
      <c r="J87" s="435" t="s">
        <v>432</v>
      </c>
      <c r="K87" s="436"/>
      <c r="L87" s="437" t="b">
        <f t="shared" si="8"/>
        <v>0</v>
      </c>
      <c r="M87" s="437" t="str">
        <f>IFERROR(IF(G87&lt;&gt;"",INDEX('Overview - Section A'!$U$38:$U$45,MATCH(G87,'Overview - Section A'!$A$38:$A$45,1)),J87),"")</f>
        <v>a1Y36000002HsChEAK</v>
      </c>
      <c r="N87" s="437"/>
      <c r="O87" s="437" t="s">
        <v>490</v>
      </c>
      <c r="P87" s="322"/>
      <c r="Q87" s="46"/>
    </row>
    <row r="88" spans="1:17" ht="47.1" customHeight="1" x14ac:dyDescent="0.25">
      <c r="A88" s="409">
        <v>10</v>
      </c>
      <c r="B88" s="427" t="str">
        <f t="shared" si="7"/>
        <v/>
      </c>
      <c r="C88" s="428" t="str">
        <f>IFERROR(IF(K88&lt;&gt;"",K88,IF(A88=A87,IF(C87&lt;YEAR('Overview - Section A'!$E$8),C87+1,""),YEAR('Overview - Section A'!$E$7))),"")</f>
        <v/>
      </c>
      <c r="D88" s="429"/>
      <c r="E88" s="430"/>
      <c r="F88" s="431" t="str">
        <f t="shared" si="6"/>
        <v/>
      </c>
      <c r="G88" s="432"/>
      <c r="H88" s="433"/>
      <c r="I88" s="434"/>
      <c r="J88" s="435" t="s">
        <v>434</v>
      </c>
      <c r="K88" s="436"/>
      <c r="L88" s="437" t="b">
        <f t="shared" si="8"/>
        <v>0</v>
      </c>
      <c r="M88" s="437" t="str">
        <f>IFERROR(IF(G88&lt;&gt;"",INDEX('Overview - Section A'!$U$38:$U$45,MATCH(G88,'Overview - Section A'!$A$38:$A$45,1)),J88),"")</f>
        <v>a1Y36000002HsCiEAK</v>
      </c>
      <c r="N88" s="437"/>
      <c r="O88" s="437" t="s">
        <v>491</v>
      </c>
      <c r="P88" s="322"/>
      <c r="Q88" s="46"/>
    </row>
    <row r="89" spans="1:17" ht="47.1" customHeight="1" x14ac:dyDescent="0.25">
      <c r="A89" s="409">
        <v>10</v>
      </c>
      <c r="B89" s="427" t="str">
        <f t="shared" si="7"/>
        <v/>
      </c>
      <c r="C89" s="428" t="str">
        <f>IFERROR(IF(K89&lt;&gt;"",K89,IF(A89=A88,IF(C88&lt;YEAR('Overview - Section A'!$E$8),C88+1,""),YEAR('Overview - Section A'!$E$7))),"")</f>
        <v/>
      </c>
      <c r="D89" s="429"/>
      <c r="E89" s="430"/>
      <c r="F89" s="431" t="str">
        <f t="shared" si="6"/>
        <v/>
      </c>
      <c r="G89" s="432"/>
      <c r="H89" s="433"/>
      <c r="I89" s="434"/>
      <c r="J89" s="435" t="s">
        <v>436</v>
      </c>
      <c r="K89" s="436"/>
      <c r="L89" s="437" t="b">
        <f t="shared" si="8"/>
        <v>0</v>
      </c>
      <c r="M89" s="437" t="str">
        <f>IFERROR(IF(G89&lt;&gt;"",INDEX('Overview - Section A'!$U$38:$U$45,MATCH(G89,'Overview - Section A'!$A$38:$A$45,1)),J89),"")</f>
        <v>a1Y36000002HsCjEAK</v>
      </c>
      <c r="N89" s="437"/>
      <c r="O89" s="437" t="s">
        <v>492</v>
      </c>
      <c r="P89" s="322"/>
      <c r="Q89" s="46"/>
    </row>
    <row r="90" spans="1:17" ht="47.1" customHeight="1" x14ac:dyDescent="0.25">
      <c r="A90" s="409">
        <v>10</v>
      </c>
      <c r="B90" s="427" t="str">
        <f t="shared" si="7"/>
        <v/>
      </c>
      <c r="C90" s="428" t="str">
        <f>IFERROR(IF(K90&lt;&gt;"",K90,IF(A90=A89,IF(C89&lt;YEAR('Overview - Section A'!$E$8),C89+1,""),YEAR('Overview - Section A'!$E$7))),"")</f>
        <v/>
      </c>
      <c r="D90" s="429"/>
      <c r="E90" s="430"/>
      <c r="F90" s="431" t="str">
        <f t="shared" si="6"/>
        <v/>
      </c>
      <c r="G90" s="432"/>
      <c r="H90" s="433"/>
      <c r="I90" s="434"/>
      <c r="J90" s="435" t="s">
        <v>438</v>
      </c>
      <c r="K90" s="436"/>
      <c r="L90" s="437" t="b">
        <f t="shared" si="8"/>
        <v>0</v>
      </c>
      <c r="M90" s="437" t="str">
        <f>IFERROR(IF(G90&lt;&gt;"",INDEX('Overview - Section A'!$U$38:$U$45,MATCH(G90,'Overview - Section A'!$A$38:$A$45,1)),J90),"")</f>
        <v>a1Y36000002HsCkEAK</v>
      </c>
      <c r="N90" s="437"/>
      <c r="O90" s="437" t="s">
        <v>493</v>
      </c>
      <c r="P90" s="322"/>
      <c r="Q90" s="46"/>
    </row>
    <row r="91" spans="1:17" ht="47.1" customHeight="1" x14ac:dyDescent="0.25">
      <c r="A91" s="409">
        <v>11</v>
      </c>
      <c r="B91" s="427" t="str">
        <f t="shared" si="7"/>
        <v/>
      </c>
      <c r="C91" s="428">
        <f>IFERROR(IF(K91&lt;&gt;"",K91,IF(A91=A90,IF(C90&lt;YEAR('Overview - Section A'!$E$8),C90+1,""),YEAR('Overview - Section A'!$E$7))),"")</f>
        <v>2018</v>
      </c>
      <c r="D91" s="429"/>
      <c r="E91" s="430"/>
      <c r="F91" s="431" t="str">
        <f t="shared" si="6"/>
        <v/>
      </c>
      <c r="G91" s="432"/>
      <c r="H91" s="433"/>
      <c r="I91" s="434"/>
      <c r="J91" s="435" t="s">
        <v>428</v>
      </c>
      <c r="K91" s="436"/>
      <c r="L91" s="437" t="b">
        <f t="shared" si="8"/>
        <v>0</v>
      </c>
      <c r="M91" s="437" t="str">
        <f>IFERROR(IF(G91&lt;&gt;"",INDEX('Overview - Section A'!$U$38:$U$45,MATCH(G91,'Overview - Section A'!$A$38:$A$45,1)),J91),"")</f>
        <v>a1Y36000002HsCfEAK</v>
      </c>
      <c r="N91" s="437"/>
      <c r="O91" s="437" t="s">
        <v>494</v>
      </c>
      <c r="P91" s="322"/>
      <c r="Q91" s="46"/>
    </row>
    <row r="92" spans="1:17" ht="47.1" customHeight="1" x14ac:dyDescent="0.25">
      <c r="A92" s="409">
        <v>11</v>
      </c>
      <c r="B92" s="427" t="str">
        <f t="shared" si="7"/>
        <v/>
      </c>
      <c r="C92" s="428">
        <f>IFERROR(IF(K92&lt;&gt;"",K92,IF(A92=A91,IF(C91&lt;YEAR('Overview - Section A'!$E$8),C91+1,""),YEAR('Overview - Section A'!$E$7))),"")</f>
        <v>2019</v>
      </c>
      <c r="D92" s="429"/>
      <c r="E92" s="430"/>
      <c r="F92" s="431" t="str">
        <f t="shared" si="6"/>
        <v/>
      </c>
      <c r="G92" s="432"/>
      <c r="H92" s="433"/>
      <c r="I92" s="434"/>
      <c r="J92" s="435" t="s">
        <v>430</v>
      </c>
      <c r="K92" s="436"/>
      <c r="L92" s="437" t="b">
        <f t="shared" si="8"/>
        <v>0</v>
      </c>
      <c r="M92" s="437" t="str">
        <f>IFERROR(IF(G92&lt;&gt;"",INDEX('Overview - Section A'!$U$38:$U$45,MATCH(G92,'Overview - Section A'!$A$38:$A$45,1)),J92),"")</f>
        <v>a1Y36000002HsCgEAK</v>
      </c>
      <c r="N92" s="437"/>
      <c r="O92" s="437" t="s">
        <v>495</v>
      </c>
      <c r="P92" s="322"/>
      <c r="Q92" s="46"/>
    </row>
    <row r="93" spans="1:17" ht="47.1" customHeight="1" x14ac:dyDescent="0.25">
      <c r="A93" s="409">
        <v>11</v>
      </c>
      <c r="B93" s="427" t="str">
        <f t="shared" si="7"/>
        <v/>
      </c>
      <c r="C93" s="428">
        <f>IFERROR(IF(K93&lt;&gt;"",K93,IF(A93=A92,IF(C92&lt;YEAR('Overview - Section A'!$E$8),C92+1,""),YEAR('Overview - Section A'!$E$7))),"")</f>
        <v>2020</v>
      </c>
      <c r="D93" s="429"/>
      <c r="E93" s="430"/>
      <c r="F93" s="431" t="str">
        <f t="shared" si="6"/>
        <v/>
      </c>
      <c r="G93" s="432"/>
      <c r="H93" s="433"/>
      <c r="I93" s="434"/>
      <c r="J93" s="435" t="s">
        <v>432</v>
      </c>
      <c r="K93" s="436"/>
      <c r="L93" s="437" t="b">
        <f t="shared" si="8"/>
        <v>0</v>
      </c>
      <c r="M93" s="437" t="str">
        <f>IFERROR(IF(G93&lt;&gt;"",INDEX('Overview - Section A'!$U$38:$U$45,MATCH(G93,'Overview - Section A'!$A$38:$A$45,1)),J93),"")</f>
        <v>a1Y36000002HsChEAK</v>
      </c>
      <c r="N93" s="437"/>
      <c r="O93" s="437" t="s">
        <v>496</v>
      </c>
      <c r="P93" s="322"/>
      <c r="Q93" s="46"/>
    </row>
    <row r="94" spans="1:17" ht="47.1" customHeight="1" x14ac:dyDescent="0.25">
      <c r="A94" s="409">
        <v>11</v>
      </c>
      <c r="B94" s="427" t="str">
        <f t="shared" ref="B94:B120" si="9">IF(A94=A93,"",VLOOKUP(A94,$A$10:$V$26,22,FALSE))</f>
        <v/>
      </c>
      <c r="C94" s="428" t="str">
        <f>IFERROR(IF(K94&lt;&gt;"",K94,IF(A94=A93,IF(C93&lt;YEAR('Overview - Section A'!$E$8),C93+1,""),YEAR('Overview - Section A'!$E$7))),"")</f>
        <v/>
      </c>
      <c r="D94" s="429"/>
      <c r="E94" s="430"/>
      <c r="F94" s="431" t="str">
        <f t="shared" si="6"/>
        <v/>
      </c>
      <c r="G94" s="432"/>
      <c r="H94" s="433"/>
      <c r="I94" s="434"/>
      <c r="J94" s="435" t="s">
        <v>434</v>
      </c>
      <c r="K94" s="436"/>
      <c r="L94" s="437" t="b">
        <f t="shared" ref="L94:L120" si="10">IFERROR(IF(VLOOKUP(A94,$A$10:$V$26,22,FALSE)&lt;&gt;"",TRUE,FALSE),FALSE)</f>
        <v>0</v>
      </c>
      <c r="M94" s="437" t="str">
        <f>IFERROR(IF(G94&lt;&gt;"",INDEX('Overview - Section A'!$U$38:$U$45,MATCH(G94,'Overview - Section A'!$A$38:$A$45,1)),J94),"")</f>
        <v>a1Y36000002HsCiEAK</v>
      </c>
      <c r="N94" s="437"/>
      <c r="O94" s="437" t="s">
        <v>497</v>
      </c>
      <c r="P94" s="322"/>
      <c r="Q94" s="46"/>
    </row>
    <row r="95" spans="1:17" ht="47.1" customHeight="1" x14ac:dyDescent="0.25">
      <c r="A95" s="409">
        <v>11</v>
      </c>
      <c r="B95" s="427" t="str">
        <f t="shared" si="9"/>
        <v/>
      </c>
      <c r="C95" s="428" t="str">
        <f>IFERROR(IF(K95&lt;&gt;"",K95,IF(A95=A94,IF(C94&lt;YEAR('Overview - Section A'!$E$8),C94+1,""),YEAR('Overview - Section A'!$E$7))),"")</f>
        <v/>
      </c>
      <c r="D95" s="429"/>
      <c r="E95" s="430"/>
      <c r="F95" s="431" t="str">
        <f t="shared" ref="F95:F120" si="11">IF(IF(AND(D95="",E95=""),N95,IFERROR((D95/E95)*100,""))=0,"",IF(AND(D95="",E95=""),N95,IFERROR((D95/E95)*100,"")))</f>
        <v/>
      </c>
      <c r="G95" s="432"/>
      <c r="H95" s="433"/>
      <c r="I95" s="434"/>
      <c r="J95" s="435" t="s">
        <v>436</v>
      </c>
      <c r="K95" s="436"/>
      <c r="L95" s="437" t="b">
        <f t="shared" si="10"/>
        <v>0</v>
      </c>
      <c r="M95" s="437" t="str">
        <f>IFERROR(IF(G95&lt;&gt;"",INDEX('Overview - Section A'!$U$38:$U$45,MATCH(G95,'Overview - Section A'!$A$38:$A$45,1)),J95),"")</f>
        <v>a1Y36000002HsCjEAK</v>
      </c>
      <c r="N95" s="437"/>
      <c r="O95" s="437" t="s">
        <v>498</v>
      </c>
      <c r="P95" s="322"/>
      <c r="Q95" s="46"/>
    </row>
    <row r="96" spans="1:17" ht="47.1" customHeight="1" x14ac:dyDescent="0.25">
      <c r="A96" s="409">
        <v>11</v>
      </c>
      <c r="B96" s="427" t="str">
        <f t="shared" si="9"/>
        <v/>
      </c>
      <c r="C96" s="428" t="str">
        <f>IFERROR(IF(K96&lt;&gt;"",K96,IF(A96=A95,IF(C95&lt;YEAR('Overview - Section A'!$E$8),C95+1,""),YEAR('Overview - Section A'!$E$7))),"")</f>
        <v/>
      </c>
      <c r="D96" s="429"/>
      <c r="E96" s="430"/>
      <c r="F96" s="431" t="str">
        <f t="shared" si="11"/>
        <v/>
      </c>
      <c r="G96" s="432"/>
      <c r="H96" s="433"/>
      <c r="I96" s="434"/>
      <c r="J96" s="435" t="s">
        <v>438</v>
      </c>
      <c r="K96" s="436"/>
      <c r="L96" s="437" t="b">
        <f t="shared" si="10"/>
        <v>0</v>
      </c>
      <c r="M96" s="437" t="str">
        <f>IFERROR(IF(G96&lt;&gt;"",INDEX('Overview - Section A'!$U$38:$U$45,MATCH(G96,'Overview - Section A'!$A$38:$A$45,1)),J96),"")</f>
        <v>a1Y36000002HsCkEAK</v>
      </c>
      <c r="N96" s="437"/>
      <c r="O96" s="437" t="s">
        <v>499</v>
      </c>
      <c r="P96" s="322"/>
      <c r="Q96" s="46"/>
    </row>
    <row r="97" spans="1:17" ht="47.1" customHeight="1" x14ac:dyDescent="0.25">
      <c r="A97" s="409">
        <v>12</v>
      </c>
      <c r="B97" s="427" t="str">
        <f t="shared" si="9"/>
        <v/>
      </c>
      <c r="C97" s="428">
        <f>IFERROR(IF(K97&lt;&gt;"",K97,IF(A97=A96,IF(C96&lt;YEAR('Overview - Section A'!$E$8),C96+1,""),YEAR('Overview - Section A'!$E$7))),"")</f>
        <v>2018</v>
      </c>
      <c r="D97" s="429"/>
      <c r="E97" s="430"/>
      <c r="F97" s="431" t="str">
        <f t="shared" si="11"/>
        <v/>
      </c>
      <c r="G97" s="432"/>
      <c r="H97" s="433"/>
      <c r="I97" s="434"/>
      <c r="J97" s="435" t="s">
        <v>428</v>
      </c>
      <c r="K97" s="436"/>
      <c r="L97" s="437" t="b">
        <f t="shared" si="10"/>
        <v>0</v>
      </c>
      <c r="M97" s="437" t="str">
        <f>IFERROR(IF(G97&lt;&gt;"",INDEX('Overview - Section A'!$U$38:$U$45,MATCH(G97,'Overview - Section A'!$A$38:$A$45,1)),J97),"")</f>
        <v>a1Y36000002HsCfEAK</v>
      </c>
      <c r="N97" s="437"/>
      <c r="O97" s="437" t="s">
        <v>500</v>
      </c>
      <c r="P97" s="322"/>
      <c r="Q97" s="46"/>
    </row>
    <row r="98" spans="1:17" ht="47.1" customHeight="1" x14ac:dyDescent="0.25">
      <c r="A98" s="409">
        <v>12</v>
      </c>
      <c r="B98" s="427" t="str">
        <f t="shared" si="9"/>
        <v/>
      </c>
      <c r="C98" s="428">
        <f>IFERROR(IF(K98&lt;&gt;"",K98,IF(A98=A97,IF(C97&lt;YEAR('Overview - Section A'!$E$8),C97+1,""),YEAR('Overview - Section A'!$E$7))),"")</f>
        <v>2019</v>
      </c>
      <c r="D98" s="429"/>
      <c r="E98" s="430"/>
      <c r="F98" s="431" t="str">
        <f t="shared" si="11"/>
        <v/>
      </c>
      <c r="G98" s="432"/>
      <c r="H98" s="433"/>
      <c r="I98" s="434"/>
      <c r="J98" s="435" t="s">
        <v>430</v>
      </c>
      <c r="K98" s="436"/>
      <c r="L98" s="437" t="b">
        <f t="shared" si="10"/>
        <v>0</v>
      </c>
      <c r="M98" s="437" t="str">
        <f>IFERROR(IF(G98&lt;&gt;"",INDEX('Overview - Section A'!$U$38:$U$45,MATCH(G98,'Overview - Section A'!$A$38:$A$45,1)),J98),"")</f>
        <v>a1Y36000002HsCgEAK</v>
      </c>
      <c r="N98" s="437"/>
      <c r="O98" s="437" t="s">
        <v>501</v>
      </c>
      <c r="P98" s="322"/>
      <c r="Q98" s="46"/>
    </row>
    <row r="99" spans="1:17" ht="47.1" customHeight="1" x14ac:dyDescent="0.25">
      <c r="A99" s="409">
        <v>12</v>
      </c>
      <c r="B99" s="427" t="str">
        <f t="shared" si="9"/>
        <v/>
      </c>
      <c r="C99" s="428">
        <f>IFERROR(IF(K99&lt;&gt;"",K99,IF(A99=A98,IF(C98&lt;YEAR('Overview - Section A'!$E$8),C98+1,""),YEAR('Overview - Section A'!$E$7))),"")</f>
        <v>2020</v>
      </c>
      <c r="D99" s="429"/>
      <c r="E99" s="430"/>
      <c r="F99" s="431" t="str">
        <f t="shared" si="11"/>
        <v/>
      </c>
      <c r="G99" s="432"/>
      <c r="H99" s="433"/>
      <c r="I99" s="434"/>
      <c r="J99" s="435" t="s">
        <v>432</v>
      </c>
      <c r="K99" s="436"/>
      <c r="L99" s="437" t="b">
        <f t="shared" si="10"/>
        <v>0</v>
      </c>
      <c r="M99" s="437" t="str">
        <f>IFERROR(IF(G99&lt;&gt;"",INDEX('Overview - Section A'!$U$38:$U$45,MATCH(G99,'Overview - Section A'!$A$38:$A$45,1)),J99),"")</f>
        <v>a1Y36000002HsChEAK</v>
      </c>
      <c r="N99" s="437"/>
      <c r="O99" s="437" t="s">
        <v>502</v>
      </c>
      <c r="P99" s="322"/>
      <c r="Q99" s="46"/>
    </row>
    <row r="100" spans="1:17" ht="47.1" customHeight="1" x14ac:dyDescent="0.25">
      <c r="A100" s="409">
        <v>12</v>
      </c>
      <c r="B100" s="427" t="str">
        <f t="shared" si="9"/>
        <v/>
      </c>
      <c r="C100" s="428" t="str">
        <f>IFERROR(IF(K100&lt;&gt;"",K100,IF(A100=A99,IF(C99&lt;YEAR('Overview - Section A'!$E$8),C99+1,""),YEAR('Overview - Section A'!$E$7))),"")</f>
        <v/>
      </c>
      <c r="D100" s="429"/>
      <c r="E100" s="430"/>
      <c r="F100" s="431" t="str">
        <f t="shared" si="11"/>
        <v/>
      </c>
      <c r="G100" s="432"/>
      <c r="H100" s="433"/>
      <c r="I100" s="434"/>
      <c r="J100" s="435" t="s">
        <v>434</v>
      </c>
      <c r="K100" s="436"/>
      <c r="L100" s="437" t="b">
        <f t="shared" si="10"/>
        <v>0</v>
      </c>
      <c r="M100" s="437" t="str">
        <f>IFERROR(IF(G100&lt;&gt;"",INDEX('Overview - Section A'!$U$38:$U$45,MATCH(G100,'Overview - Section A'!$A$38:$A$45,1)),J100),"")</f>
        <v>a1Y36000002HsCiEAK</v>
      </c>
      <c r="N100" s="437"/>
      <c r="O100" s="437" t="s">
        <v>503</v>
      </c>
      <c r="P100" s="322"/>
      <c r="Q100" s="46"/>
    </row>
    <row r="101" spans="1:17" ht="47.1" customHeight="1" x14ac:dyDescent="0.25">
      <c r="A101" s="409">
        <v>12</v>
      </c>
      <c r="B101" s="427" t="str">
        <f t="shared" si="9"/>
        <v/>
      </c>
      <c r="C101" s="428" t="str">
        <f>IFERROR(IF(K101&lt;&gt;"",K101,IF(A101=A100,IF(C100&lt;YEAR('Overview - Section A'!$E$8),C100+1,""),YEAR('Overview - Section A'!$E$7))),"")</f>
        <v/>
      </c>
      <c r="D101" s="429"/>
      <c r="E101" s="430"/>
      <c r="F101" s="431" t="str">
        <f t="shared" si="11"/>
        <v/>
      </c>
      <c r="G101" s="432"/>
      <c r="H101" s="433"/>
      <c r="I101" s="434"/>
      <c r="J101" s="435" t="s">
        <v>436</v>
      </c>
      <c r="K101" s="436"/>
      <c r="L101" s="437" t="b">
        <f t="shared" si="10"/>
        <v>0</v>
      </c>
      <c r="M101" s="437" t="str">
        <f>IFERROR(IF(G101&lt;&gt;"",INDEX('Overview - Section A'!$U$38:$U$45,MATCH(G101,'Overview - Section A'!$A$38:$A$45,1)),J101),"")</f>
        <v>a1Y36000002HsCjEAK</v>
      </c>
      <c r="N101" s="437"/>
      <c r="O101" s="437" t="s">
        <v>504</v>
      </c>
      <c r="P101" s="322"/>
      <c r="Q101" s="46"/>
    </row>
    <row r="102" spans="1:17" ht="47.1" customHeight="1" x14ac:dyDescent="0.25">
      <c r="A102" s="409">
        <v>12</v>
      </c>
      <c r="B102" s="427" t="str">
        <f t="shared" si="9"/>
        <v/>
      </c>
      <c r="C102" s="428" t="str">
        <f>IFERROR(IF(K102&lt;&gt;"",K102,IF(A102=A101,IF(C101&lt;YEAR('Overview - Section A'!$E$8),C101+1,""),YEAR('Overview - Section A'!$E$7))),"")</f>
        <v/>
      </c>
      <c r="D102" s="429"/>
      <c r="E102" s="430"/>
      <c r="F102" s="431" t="str">
        <f t="shared" si="11"/>
        <v/>
      </c>
      <c r="G102" s="432"/>
      <c r="H102" s="433"/>
      <c r="I102" s="434"/>
      <c r="J102" s="435" t="s">
        <v>438</v>
      </c>
      <c r="K102" s="436"/>
      <c r="L102" s="437" t="b">
        <f t="shared" si="10"/>
        <v>0</v>
      </c>
      <c r="M102" s="437" t="str">
        <f>IFERROR(IF(G102&lt;&gt;"",INDEX('Overview - Section A'!$U$38:$U$45,MATCH(G102,'Overview - Section A'!$A$38:$A$45,1)),J102),"")</f>
        <v>a1Y36000002HsCkEAK</v>
      </c>
      <c r="N102" s="437"/>
      <c r="O102" s="437" t="s">
        <v>505</v>
      </c>
      <c r="P102" s="322"/>
      <c r="Q102" s="46"/>
    </row>
    <row r="103" spans="1:17" ht="47.1" customHeight="1" x14ac:dyDescent="0.25">
      <c r="A103" s="409">
        <v>13</v>
      </c>
      <c r="B103" s="427" t="str">
        <f t="shared" si="9"/>
        <v/>
      </c>
      <c r="C103" s="428">
        <f>IFERROR(IF(K103&lt;&gt;"",K103,IF(A103=A102,IF(C102&lt;YEAR('Overview - Section A'!$E$8),C102+1,""),YEAR('Overview - Section A'!$E$7))),"")</f>
        <v>2018</v>
      </c>
      <c r="D103" s="429"/>
      <c r="E103" s="430"/>
      <c r="F103" s="431" t="str">
        <f t="shared" si="11"/>
        <v/>
      </c>
      <c r="G103" s="432"/>
      <c r="H103" s="433"/>
      <c r="I103" s="434"/>
      <c r="J103" s="435" t="s">
        <v>428</v>
      </c>
      <c r="K103" s="436"/>
      <c r="L103" s="437" t="b">
        <f t="shared" si="10"/>
        <v>0</v>
      </c>
      <c r="M103" s="437" t="str">
        <f>IFERROR(IF(G103&lt;&gt;"",INDEX('Overview - Section A'!$U$38:$U$45,MATCH(G103,'Overview - Section A'!$A$38:$A$45,1)),J103),"")</f>
        <v>a1Y36000002HsCfEAK</v>
      </c>
      <c r="N103" s="437"/>
      <c r="O103" s="437" t="s">
        <v>506</v>
      </c>
      <c r="P103" s="322"/>
      <c r="Q103" s="46"/>
    </row>
    <row r="104" spans="1:17" ht="47.1" customHeight="1" x14ac:dyDescent="0.25">
      <c r="A104" s="409">
        <v>13</v>
      </c>
      <c r="B104" s="427" t="str">
        <f t="shared" si="9"/>
        <v/>
      </c>
      <c r="C104" s="428">
        <f>IFERROR(IF(K104&lt;&gt;"",K104,IF(A104=A103,IF(C103&lt;YEAR('Overview - Section A'!$E$8),C103+1,""),YEAR('Overview - Section A'!$E$7))),"")</f>
        <v>2019</v>
      </c>
      <c r="D104" s="429"/>
      <c r="E104" s="430"/>
      <c r="F104" s="431" t="str">
        <f t="shared" si="11"/>
        <v/>
      </c>
      <c r="G104" s="432"/>
      <c r="H104" s="433"/>
      <c r="I104" s="434"/>
      <c r="J104" s="435" t="s">
        <v>430</v>
      </c>
      <c r="K104" s="436"/>
      <c r="L104" s="437" t="b">
        <f t="shared" si="10"/>
        <v>0</v>
      </c>
      <c r="M104" s="437" t="str">
        <f>IFERROR(IF(G104&lt;&gt;"",INDEX('Overview - Section A'!$U$38:$U$45,MATCH(G104,'Overview - Section A'!$A$38:$A$45,1)),J104),"")</f>
        <v>a1Y36000002HsCgEAK</v>
      </c>
      <c r="N104" s="437"/>
      <c r="O104" s="437" t="s">
        <v>507</v>
      </c>
      <c r="P104" s="322"/>
      <c r="Q104" s="46"/>
    </row>
    <row r="105" spans="1:17" ht="47.1" customHeight="1" x14ac:dyDescent="0.25">
      <c r="A105" s="409">
        <v>13</v>
      </c>
      <c r="B105" s="427" t="str">
        <f t="shared" si="9"/>
        <v/>
      </c>
      <c r="C105" s="428">
        <f>IFERROR(IF(K105&lt;&gt;"",K105,IF(A105=A104,IF(C104&lt;YEAR('Overview - Section A'!$E$8),C104+1,""),YEAR('Overview - Section A'!$E$7))),"")</f>
        <v>2020</v>
      </c>
      <c r="D105" s="429"/>
      <c r="E105" s="430"/>
      <c r="F105" s="431" t="str">
        <f t="shared" si="11"/>
        <v/>
      </c>
      <c r="G105" s="432"/>
      <c r="H105" s="433"/>
      <c r="I105" s="434"/>
      <c r="J105" s="435" t="s">
        <v>432</v>
      </c>
      <c r="K105" s="436"/>
      <c r="L105" s="437" t="b">
        <f t="shared" si="10"/>
        <v>0</v>
      </c>
      <c r="M105" s="437" t="str">
        <f>IFERROR(IF(G105&lt;&gt;"",INDEX('Overview - Section A'!$U$38:$U$45,MATCH(G105,'Overview - Section A'!$A$38:$A$45,1)),J105),"")</f>
        <v>a1Y36000002HsChEAK</v>
      </c>
      <c r="N105" s="437"/>
      <c r="O105" s="437" t="s">
        <v>508</v>
      </c>
      <c r="P105" s="322"/>
      <c r="Q105" s="46"/>
    </row>
    <row r="106" spans="1:17" ht="47.1" customHeight="1" x14ac:dyDescent="0.25">
      <c r="A106" s="409">
        <v>13</v>
      </c>
      <c r="B106" s="427" t="str">
        <f t="shared" si="9"/>
        <v/>
      </c>
      <c r="C106" s="428" t="str">
        <f>IFERROR(IF(K106&lt;&gt;"",K106,IF(A106=A105,IF(C105&lt;YEAR('Overview - Section A'!$E$8),C105+1,""),YEAR('Overview - Section A'!$E$7))),"")</f>
        <v/>
      </c>
      <c r="D106" s="429"/>
      <c r="E106" s="430"/>
      <c r="F106" s="431" t="str">
        <f t="shared" si="11"/>
        <v/>
      </c>
      <c r="G106" s="432"/>
      <c r="H106" s="433"/>
      <c r="I106" s="434"/>
      <c r="J106" s="435" t="s">
        <v>434</v>
      </c>
      <c r="K106" s="436"/>
      <c r="L106" s="437" t="b">
        <f t="shared" si="10"/>
        <v>0</v>
      </c>
      <c r="M106" s="437" t="str">
        <f>IFERROR(IF(G106&lt;&gt;"",INDEX('Overview - Section A'!$U$38:$U$45,MATCH(G106,'Overview - Section A'!$A$38:$A$45,1)),J106),"")</f>
        <v>a1Y36000002HsCiEAK</v>
      </c>
      <c r="N106" s="437"/>
      <c r="O106" s="437" t="s">
        <v>509</v>
      </c>
      <c r="P106" s="322"/>
      <c r="Q106" s="46"/>
    </row>
    <row r="107" spans="1:17" ht="47.1" customHeight="1" x14ac:dyDescent="0.25">
      <c r="A107" s="409">
        <v>13</v>
      </c>
      <c r="B107" s="427" t="str">
        <f t="shared" si="9"/>
        <v/>
      </c>
      <c r="C107" s="428" t="str">
        <f>IFERROR(IF(K107&lt;&gt;"",K107,IF(A107=A106,IF(C106&lt;YEAR('Overview - Section A'!$E$8),C106+1,""),YEAR('Overview - Section A'!$E$7))),"")</f>
        <v/>
      </c>
      <c r="D107" s="429"/>
      <c r="E107" s="430"/>
      <c r="F107" s="431" t="str">
        <f t="shared" si="11"/>
        <v/>
      </c>
      <c r="G107" s="432"/>
      <c r="H107" s="433"/>
      <c r="I107" s="434"/>
      <c r="J107" s="435" t="s">
        <v>436</v>
      </c>
      <c r="K107" s="436"/>
      <c r="L107" s="437" t="b">
        <f t="shared" si="10"/>
        <v>0</v>
      </c>
      <c r="M107" s="437" t="str">
        <f>IFERROR(IF(G107&lt;&gt;"",INDEX('Overview - Section A'!$U$38:$U$45,MATCH(G107,'Overview - Section A'!$A$38:$A$45,1)),J107),"")</f>
        <v>a1Y36000002HsCjEAK</v>
      </c>
      <c r="N107" s="437"/>
      <c r="O107" s="437" t="s">
        <v>510</v>
      </c>
      <c r="P107" s="322"/>
      <c r="Q107" s="46"/>
    </row>
    <row r="108" spans="1:17" ht="47.1" customHeight="1" x14ac:dyDescent="0.25">
      <c r="A108" s="409">
        <v>13</v>
      </c>
      <c r="B108" s="427" t="str">
        <f t="shared" si="9"/>
        <v/>
      </c>
      <c r="C108" s="428" t="str">
        <f>IFERROR(IF(K108&lt;&gt;"",K108,IF(A108=A107,IF(C107&lt;YEAR('Overview - Section A'!$E$8),C107+1,""),YEAR('Overview - Section A'!$E$7))),"")</f>
        <v/>
      </c>
      <c r="D108" s="429"/>
      <c r="E108" s="430"/>
      <c r="F108" s="431" t="str">
        <f t="shared" si="11"/>
        <v/>
      </c>
      <c r="G108" s="432"/>
      <c r="H108" s="433"/>
      <c r="I108" s="434"/>
      <c r="J108" s="435" t="s">
        <v>438</v>
      </c>
      <c r="K108" s="436"/>
      <c r="L108" s="437" t="b">
        <f t="shared" si="10"/>
        <v>0</v>
      </c>
      <c r="M108" s="437" t="str">
        <f>IFERROR(IF(G108&lt;&gt;"",INDEX('Overview - Section A'!$U$38:$U$45,MATCH(G108,'Overview - Section A'!$A$38:$A$45,1)),J108),"")</f>
        <v>a1Y36000002HsCkEAK</v>
      </c>
      <c r="N108" s="437"/>
      <c r="O108" s="437" t="s">
        <v>511</v>
      </c>
      <c r="P108" s="322"/>
      <c r="Q108" s="46"/>
    </row>
    <row r="109" spans="1:17" ht="47.1" customHeight="1" x14ac:dyDescent="0.25">
      <c r="A109" s="409">
        <v>14</v>
      </c>
      <c r="B109" s="427" t="str">
        <f t="shared" si="9"/>
        <v/>
      </c>
      <c r="C109" s="428">
        <f>IFERROR(IF(K109&lt;&gt;"",K109,IF(A109=A108,IF(C108&lt;YEAR('Overview - Section A'!$E$8),C108+1,""),YEAR('Overview - Section A'!$E$7))),"")</f>
        <v>2018</v>
      </c>
      <c r="D109" s="429"/>
      <c r="E109" s="430"/>
      <c r="F109" s="431" t="str">
        <f t="shared" si="11"/>
        <v/>
      </c>
      <c r="G109" s="432"/>
      <c r="H109" s="433"/>
      <c r="I109" s="434"/>
      <c r="J109" s="435" t="s">
        <v>428</v>
      </c>
      <c r="K109" s="436"/>
      <c r="L109" s="437" t="b">
        <f t="shared" si="10"/>
        <v>0</v>
      </c>
      <c r="M109" s="437" t="str">
        <f>IFERROR(IF(G109&lt;&gt;"",INDEX('Overview - Section A'!$U$38:$U$45,MATCH(G109,'Overview - Section A'!$A$38:$A$45,1)),J109),"")</f>
        <v>a1Y36000002HsCfEAK</v>
      </c>
      <c r="N109" s="437"/>
      <c r="O109" s="437" t="s">
        <v>512</v>
      </c>
      <c r="P109" s="322"/>
      <c r="Q109" s="46"/>
    </row>
    <row r="110" spans="1:17" ht="47.1" customHeight="1" x14ac:dyDescent="0.25">
      <c r="A110" s="409">
        <v>14</v>
      </c>
      <c r="B110" s="427" t="str">
        <f t="shared" si="9"/>
        <v/>
      </c>
      <c r="C110" s="428">
        <f>IFERROR(IF(K110&lt;&gt;"",K110,IF(A110=A109,IF(C109&lt;YEAR('Overview - Section A'!$E$8),C109+1,""),YEAR('Overview - Section A'!$E$7))),"")</f>
        <v>2019</v>
      </c>
      <c r="D110" s="429"/>
      <c r="E110" s="430"/>
      <c r="F110" s="431" t="str">
        <f t="shared" si="11"/>
        <v/>
      </c>
      <c r="G110" s="432"/>
      <c r="H110" s="433"/>
      <c r="I110" s="434"/>
      <c r="J110" s="435" t="s">
        <v>430</v>
      </c>
      <c r="K110" s="436"/>
      <c r="L110" s="437" t="b">
        <f t="shared" si="10"/>
        <v>0</v>
      </c>
      <c r="M110" s="437" t="str">
        <f>IFERROR(IF(G110&lt;&gt;"",INDEX('Overview - Section A'!$U$38:$U$45,MATCH(G110,'Overview - Section A'!$A$38:$A$45,1)),J110),"")</f>
        <v>a1Y36000002HsCgEAK</v>
      </c>
      <c r="N110" s="437"/>
      <c r="O110" s="437" t="s">
        <v>513</v>
      </c>
      <c r="P110" s="322"/>
      <c r="Q110" s="46"/>
    </row>
    <row r="111" spans="1:17" ht="47.1" customHeight="1" x14ac:dyDescent="0.25">
      <c r="A111" s="409">
        <v>14</v>
      </c>
      <c r="B111" s="427" t="str">
        <f t="shared" si="9"/>
        <v/>
      </c>
      <c r="C111" s="428">
        <f>IFERROR(IF(K111&lt;&gt;"",K111,IF(A111=A110,IF(C110&lt;YEAR('Overview - Section A'!$E$8),C110+1,""),YEAR('Overview - Section A'!$E$7))),"")</f>
        <v>2020</v>
      </c>
      <c r="D111" s="429"/>
      <c r="E111" s="430"/>
      <c r="F111" s="431" t="str">
        <f t="shared" si="11"/>
        <v/>
      </c>
      <c r="G111" s="432"/>
      <c r="H111" s="433"/>
      <c r="I111" s="434"/>
      <c r="J111" s="435" t="s">
        <v>432</v>
      </c>
      <c r="K111" s="436"/>
      <c r="L111" s="437" t="b">
        <f t="shared" si="10"/>
        <v>0</v>
      </c>
      <c r="M111" s="437" t="str">
        <f>IFERROR(IF(G111&lt;&gt;"",INDEX('Overview - Section A'!$U$38:$U$45,MATCH(G111,'Overview - Section A'!$A$38:$A$45,1)),J111),"")</f>
        <v>a1Y36000002HsChEAK</v>
      </c>
      <c r="N111" s="437"/>
      <c r="O111" s="437" t="s">
        <v>514</v>
      </c>
      <c r="P111" s="322"/>
      <c r="Q111" s="46"/>
    </row>
    <row r="112" spans="1:17" ht="47.1" customHeight="1" x14ac:dyDescent="0.25">
      <c r="A112" s="409">
        <v>14</v>
      </c>
      <c r="B112" s="427" t="str">
        <f t="shared" si="9"/>
        <v/>
      </c>
      <c r="C112" s="428" t="str">
        <f>IFERROR(IF(K112&lt;&gt;"",K112,IF(A112=A111,IF(C111&lt;YEAR('Overview - Section A'!$E$8),C111+1,""),YEAR('Overview - Section A'!$E$7))),"")</f>
        <v/>
      </c>
      <c r="D112" s="429"/>
      <c r="E112" s="430"/>
      <c r="F112" s="431" t="str">
        <f t="shared" si="11"/>
        <v/>
      </c>
      <c r="G112" s="432"/>
      <c r="H112" s="433"/>
      <c r="I112" s="434"/>
      <c r="J112" s="435" t="s">
        <v>434</v>
      </c>
      <c r="K112" s="436"/>
      <c r="L112" s="437" t="b">
        <f t="shared" si="10"/>
        <v>0</v>
      </c>
      <c r="M112" s="437" t="str">
        <f>IFERROR(IF(G112&lt;&gt;"",INDEX('Overview - Section A'!$U$38:$U$45,MATCH(G112,'Overview - Section A'!$A$38:$A$45,1)),J112),"")</f>
        <v>a1Y36000002HsCiEAK</v>
      </c>
      <c r="N112" s="437"/>
      <c r="O112" s="437" t="s">
        <v>515</v>
      </c>
      <c r="P112" s="322"/>
      <c r="Q112" s="46"/>
    </row>
    <row r="113" spans="1:17" ht="47.1" customHeight="1" x14ac:dyDescent="0.25">
      <c r="A113" s="409">
        <v>14</v>
      </c>
      <c r="B113" s="427" t="str">
        <f t="shared" si="9"/>
        <v/>
      </c>
      <c r="C113" s="428" t="str">
        <f>IFERROR(IF(K113&lt;&gt;"",K113,IF(A113=A112,IF(C112&lt;YEAR('Overview - Section A'!$E$8),C112+1,""),YEAR('Overview - Section A'!$E$7))),"")</f>
        <v/>
      </c>
      <c r="D113" s="429"/>
      <c r="E113" s="430"/>
      <c r="F113" s="431" t="str">
        <f t="shared" si="11"/>
        <v/>
      </c>
      <c r="G113" s="432"/>
      <c r="H113" s="433"/>
      <c r="I113" s="434"/>
      <c r="J113" s="435" t="s">
        <v>436</v>
      </c>
      <c r="K113" s="436"/>
      <c r="L113" s="437" t="b">
        <f t="shared" si="10"/>
        <v>0</v>
      </c>
      <c r="M113" s="437" t="str">
        <f>IFERROR(IF(G113&lt;&gt;"",INDEX('Overview - Section A'!$U$38:$U$45,MATCH(G113,'Overview - Section A'!$A$38:$A$45,1)),J113),"")</f>
        <v>a1Y36000002HsCjEAK</v>
      </c>
      <c r="N113" s="437"/>
      <c r="O113" s="437" t="s">
        <v>516</v>
      </c>
      <c r="P113" s="322"/>
      <c r="Q113" s="46"/>
    </row>
    <row r="114" spans="1:17" ht="47.1" customHeight="1" x14ac:dyDescent="0.25">
      <c r="A114" s="409">
        <v>14</v>
      </c>
      <c r="B114" s="427" t="str">
        <f t="shared" si="9"/>
        <v/>
      </c>
      <c r="C114" s="428" t="str">
        <f>IFERROR(IF(K114&lt;&gt;"",K114,IF(A114=A113,IF(C113&lt;YEAR('Overview - Section A'!$E$8),C113+1,""),YEAR('Overview - Section A'!$E$7))),"")</f>
        <v/>
      </c>
      <c r="D114" s="429"/>
      <c r="E114" s="430"/>
      <c r="F114" s="431" t="str">
        <f t="shared" si="11"/>
        <v/>
      </c>
      <c r="G114" s="432"/>
      <c r="H114" s="433"/>
      <c r="I114" s="434"/>
      <c r="J114" s="435" t="s">
        <v>438</v>
      </c>
      <c r="K114" s="436"/>
      <c r="L114" s="437" t="b">
        <f t="shared" si="10"/>
        <v>0</v>
      </c>
      <c r="M114" s="437" t="str">
        <f>IFERROR(IF(G114&lt;&gt;"",INDEX('Overview - Section A'!$U$38:$U$45,MATCH(G114,'Overview - Section A'!$A$38:$A$45,1)),J114),"")</f>
        <v>a1Y36000002HsCkEAK</v>
      </c>
      <c r="N114" s="437"/>
      <c r="O114" s="437" t="s">
        <v>517</v>
      </c>
      <c r="P114" s="322"/>
      <c r="Q114" s="46"/>
    </row>
    <row r="115" spans="1:17" ht="47.1" customHeight="1" x14ac:dyDescent="0.25">
      <c r="A115" s="409">
        <v>15</v>
      </c>
      <c r="B115" s="427" t="str">
        <f t="shared" si="9"/>
        <v/>
      </c>
      <c r="C115" s="428">
        <f>IFERROR(IF(K115&lt;&gt;"",K115,IF(A115=A114,IF(C114&lt;YEAR('Overview - Section A'!$E$8),C114+1,""),YEAR('Overview - Section A'!$E$7))),"")</f>
        <v>2018</v>
      </c>
      <c r="D115" s="429"/>
      <c r="E115" s="430"/>
      <c r="F115" s="431" t="str">
        <f t="shared" si="11"/>
        <v/>
      </c>
      <c r="G115" s="432"/>
      <c r="H115" s="433"/>
      <c r="I115" s="434"/>
      <c r="J115" s="435" t="s">
        <v>428</v>
      </c>
      <c r="K115" s="436"/>
      <c r="L115" s="437" t="b">
        <f t="shared" si="10"/>
        <v>0</v>
      </c>
      <c r="M115" s="437" t="str">
        <f>IFERROR(IF(G115&lt;&gt;"",INDEX('Overview - Section A'!$U$38:$U$45,MATCH(G115,'Overview - Section A'!$A$38:$A$45,1)),J115),"")</f>
        <v>a1Y36000002HsCfEAK</v>
      </c>
      <c r="N115" s="437"/>
      <c r="O115" s="437" t="s">
        <v>518</v>
      </c>
      <c r="P115" s="322"/>
      <c r="Q115" s="46"/>
    </row>
    <row r="116" spans="1:17" ht="47.1" customHeight="1" x14ac:dyDescent="0.25">
      <c r="A116" s="409">
        <v>15</v>
      </c>
      <c r="B116" s="427" t="str">
        <f t="shared" si="9"/>
        <v/>
      </c>
      <c r="C116" s="428">
        <f>IFERROR(IF(K116&lt;&gt;"",K116,IF(A116=A115,IF(C115&lt;YEAR('Overview - Section A'!$E$8),C115+1,""),YEAR('Overview - Section A'!$E$7))),"")</f>
        <v>2019</v>
      </c>
      <c r="D116" s="429"/>
      <c r="E116" s="430"/>
      <c r="F116" s="431" t="str">
        <f t="shared" si="11"/>
        <v/>
      </c>
      <c r="G116" s="432"/>
      <c r="H116" s="433"/>
      <c r="I116" s="434"/>
      <c r="J116" s="435" t="s">
        <v>430</v>
      </c>
      <c r="K116" s="436"/>
      <c r="L116" s="437" t="b">
        <f t="shared" si="10"/>
        <v>0</v>
      </c>
      <c r="M116" s="437" t="str">
        <f>IFERROR(IF(G116&lt;&gt;"",INDEX('Overview - Section A'!$U$38:$U$45,MATCH(G116,'Overview - Section A'!$A$38:$A$45,1)),J116),"")</f>
        <v>a1Y36000002HsCgEAK</v>
      </c>
      <c r="N116" s="437"/>
      <c r="O116" s="437" t="s">
        <v>519</v>
      </c>
      <c r="P116" s="322"/>
      <c r="Q116" s="46"/>
    </row>
    <row r="117" spans="1:17" ht="47.1" customHeight="1" x14ac:dyDescent="0.25">
      <c r="A117" s="409">
        <v>15</v>
      </c>
      <c r="B117" s="427" t="str">
        <f t="shared" si="9"/>
        <v/>
      </c>
      <c r="C117" s="428">
        <f>IFERROR(IF(K117&lt;&gt;"",K117,IF(A117=A116,IF(C116&lt;YEAR('Overview - Section A'!$E$8),C116+1,""),YEAR('Overview - Section A'!$E$7))),"")</f>
        <v>2020</v>
      </c>
      <c r="D117" s="429"/>
      <c r="E117" s="430"/>
      <c r="F117" s="431" t="str">
        <f t="shared" si="11"/>
        <v/>
      </c>
      <c r="G117" s="432"/>
      <c r="H117" s="433"/>
      <c r="I117" s="434"/>
      <c r="J117" s="435" t="s">
        <v>432</v>
      </c>
      <c r="K117" s="436"/>
      <c r="L117" s="437" t="b">
        <f t="shared" si="10"/>
        <v>0</v>
      </c>
      <c r="M117" s="437" t="str">
        <f>IFERROR(IF(G117&lt;&gt;"",INDEX('Overview - Section A'!$U$38:$U$45,MATCH(G117,'Overview - Section A'!$A$38:$A$45,1)),J117),"")</f>
        <v>a1Y36000002HsChEAK</v>
      </c>
      <c r="N117" s="437"/>
      <c r="O117" s="437" t="s">
        <v>520</v>
      </c>
      <c r="P117" s="322"/>
      <c r="Q117" s="46"/>
    </row>
    <row r="118" spans="1:17" ht="47.1" customHeight="1" x14ac:dyDescent="0.25">
      <c r="A118" s="409">
        <v>15</v>
      </c>
      <c r="B118" s="427" t="str">
        <f t="shared" si="9"/>
        <v/>
      </c>
      <c r="C118" s="428" t="str">
        <f>IFERROR(IF(K118&lt;&gt;"",K118,IF(A118=A117,IF(C117&lt;YEAR('Overview - Section A'!$E$8),C117+1,""),YEAR('Overview - Section A'!$E$7))),"")</f>
        <v/>
      </c>
      <c r="D118" s="429"/>
      <c r="E118" s="430"/>
      <c r="F118" s="431" t="str">
        <f t="shared" si="11"/>
        <v/>
      </c>
      <c r="G118" s="432"/>
      <c r="H118" s="433"/>
      <c r="I118" s="434"/>
      <c r="J118" s="435" t="s">
        <v>434</v>
      </c>
      <c r="K118" s="436"/>
      <c r="L118" s="437" t="b">
        <f t="shared" si="10"/>
        <v>0</v>
      </c>
      <c r="M118" s="437" t="str">
        <f>IFERROR(IF(G118&lt;&gt;"",INDEX('Overview - Section A'!$U$38:$U$45,MATCH(G118,'Overview - Section A'!$A$38:$A$45,1)),J118),"")</f>
        <v>a1Y36000002HsCiEAK</v>
      </c>
      <c r="N118" s="437"/>
      <c r="O118" s="437" t="s">
        <v>521</v>
      </c>
      <c r="P118" s="322"/>
      <c r="Q118" s="46"/>
    </row>
    <row r="119" spans="1:17" ht="47.1" customHeight="1" x14ac:dyDescent="0.25">
      <c r="A119" s="409">
        <v>15</v>
      </c>
      <c r="B119" s="427" t="str">
        <f t="shared" si="9"/>
        <v/>
      </c>
      <c r="C119" s="428" t="str">
        <f>IFERROR(IF(K119&lt;&gt;"",K119,IF(A119=A118,IF(C118&lt;YEAR('Overview - Section A'!$E$8),C118+1,""),YEAR('Overview - Section A'!$E$7))),"")</f>
        <v/>
      </c>
      <c r="D119" s="429"/>
      <c r="E119" s="430"/>
      <c r="F119" s="431" t="str">
        <f t="shared" si="11"/>
        <v/>
      </c>
      <c r="G119" s="432"/>
      <c r="H119" s="433"/>
      <c r="I119" s="434"/>
      <c r="J119" s="435" t="s">
        <v>436</v>
      </c>
      <c r="K119" s="436"/>
      <c r="L119" s="437" t="b">
        <f t="shared" si="10"/>
        <v>0</v>
      </c>
      <c r="M119" s="437" t="str">
        <f>IFERROR(IF(G119&lt;&gt;"",INDEX('Overview - Section A'!$U$38:$U$45,MATCH(G119,'Overview - Section A'!$A$38:$A$45,1)),J119),"")</f>
        <v>a1Y36000002HsCjEAK</v>
      </c>
      <c r="N119" s="437"/>
      <c r="O119" s="437" t="s">
        <v>522</v>
      </c>
      <c r="P119" s="322"/>
      <c r="Q119" s="46"/>
    </row>
    <row r="120" spans="1:17" ht="47.1" customHeight="1" x14ac:dyDescent="0.25">
      <c r="A120" s="409">
        <v>15</v>
      </c>
      <c r="B120" s="427" t="str">
        <f t="shared" si="9"/>
        <v/>
      </c>
      <c r="C120" s="428" t="str">
        <f>IFERROR(IF(K120&lt;&gt;"",K120,IF(A120=A119,IF(C119&lt;YEAR('Overview - Section A'!$E$8),C119+1,""),YEAR('Overview - Section A'!$E$7))),"")</f>
        <v/>
      </c>
      <c r="D120" s="429"/>
      <c r="E120" s="430"/>
      <c r="F120" s="431" t="str">
        <f t="shared" si="11"/>
        <v/>
      </c>
      <c r="G120" s="432"/>
      <c r="H120" s="433"/>
      <c r="I120" s="434"/>
      <c r="J120" s="435" t="s">
        <v>438</v>
      </c>
      <c r="K120" s="436"/>
      <c r="L120" s="437" t="b">
        <f t="shared" si="10"/>
        <v>0</v>
      </c>
      <c r="M120" s="437" t="str">
        <f>IFERROR(IF(G120&lt;&gt;"",INDEX('Overview - Section A'!$U$38:$U$45,MATCH(G120,'Overview - Section A'!$A$38:$A$45,1)),J120),"")</f>
        <v>a1Y36000002HsCkEAK</v>
      </c>
      <c r="N120" s="437"/>
      <c r="O120" s="437" t="s">
        <v>523</v>
      </c>
      <c r="P120" s="322"/>
      <c r="Q120" s="46"/>
    </row>
    <row r="121" spans="1:17" ht="1.5" customHeight="1" thickBot="1" x14ac:dyDescent="0.3">
      <c r="A121" s="63"/>
      <c r="B121" s="64"/>
      <c r="C121" s="64"/>
      <c r="D121" s="64"/>
      <c r="E121" s="64"/>
      <c r="F121" s="64"/>
      <c r="G121" s="64"/>
      <c r="H121" s="64"/>
      <c r="I121" s="64"/>
      <c r="J121" s="64"/>
      <c r="K121" s="64"/>
      <c r="L121" s="64"/>
      <c r="M121" s="64"/>
      <c r="N121" s="64"/>
      <c r="O121" s="323"/>
      <c r="P121" s="324"/>
    </row>
    <row r="122" spans="1:17" x14ac:dyDescent="0.25">
      <c r="O122" s="134"/>
      <c r="P122" s="134"/>
    </row>
    <row r="129" spans="1:1" x14ac:dyDescent="0.25">
      <c r="A129" s="65" t="s">
        <v>52</v>
      </c>
    </row>
  </sheetData>
  <sheetProtection algorithmName="SHA-512" hashValue="ub4SYFGQF0Y2vJheTtN4Vo7a77uKcBg0a4KoAwkNrC4TBWmJW1c0eU8wOKDfTWw6tFXzkcgx9dJet9qY7JjCgg==" saltValue="3Kkulm0fnmFyElLmQA4/tA==" spinCount="100000" sheet="1" objects="1" scenarios="1" formatCells="0" sort="0" autoFilter="0"/>
  <mergeCells count="3">
    <mergeCell ref="A28:H28"/>
    <mergeCell ref="A1:Q2"/>
    <mergeCell ref="A8:AG8"/>
  </mergeCells>
  <conditionalFormatting sqref="A30:C120">
    <cfRule type="expression" dxfId="94" priority="17">
      <formula>MOD($A30,2)=0</formula>
    </cfRule>
    <cfRule type="expression" dxfId="93" priority="18">
      <formula>MOD($A30,2)=1</formula>
    </cfRule>
  </conditionalFormatting>
  <conditionalFormatting sqref="B10:C14 B16:C25 B15">
    <cfRule type="expression" dxfId="92" priority="15">
      <formula>AND($B10&lt;&gt;"",$C10&lt;&gt;"")</formula>
    </cfRule>
  </conditionalFormatting>
  <conditionalFormatting sqref="A30:H30 A34:H36 A31:C33 E31:F33 H31:H33 A40:H42 A37:C39 F37:F39 H37:H39 A46:H48 A43:C45 F43:F45 H43:H45 A52:H54 A49:C51 F49:F51 H49:H51 A58:H120 A55:C57 F55:F57 H55:H57">
    <cfRule type="expression" dxfId="91" priority="13">
      <formula>$O30:$O121="[Record ID]"</formula>
    </cfRule>
  </conditionalFormatting>
  <conditionalFormatting sqref="A10:AG10 A19:AG25 A15:B15 A11:C14 E11:E15 A16:E18 G11:Q18 S11:AD18 AF11:AG18">
    <cfRule type="expression" dxfId="90" priority="12">
      <formula>$W10:$W26="[Record ID]"</formula>
    </cfRule>
  </conditionalFormatting>
  <conditionalFormatting sqref="C15">
    <cfRule type="expression" dxfId="89" priority="11">
      <formula>AND($B15&lt;&gt;"",$C15&lt;&gt;"")</formula>
    </cfRule>
  </conditionalFormatting>
  <dataValidations count="15">
    <dataValidation type="list" allowBlank="1" showInputMessage="1" showErrorMessage="1" sqref="B10:B25" xr:uid="{00000000-0002-0000-0300-000000000000}">
      <formula1>OutcomeIndicator</formula1>
    </dataValidation>
    <dataValidation type="custom" allowBlank="1" showInputMessage="1" showErrorMessage="1" errorTitle="Outcome Indicator" error="Should not have both a Standard Indicator and Custom Indicator on same line." sqref="C10:C25" xr:uid="{00000000-0002-0000-0300-000001000000}">
      <formula1>B10=""</formula1>
    </dataValidation>
    <dataValidation type="list" allowBlank="1" showInputMessage="1" showErrorMessage="1" sqref="H10:H25" xr:uid="{00000000-0002-0000-0300-000002000000}">
      <formula1>ResponsiblePR</formula1>
    </dataValidation>
    <dataValidation type="list" allowBlank="1" showInputMessage="1" showErrorMessage="1" sqref="Q10:Q25" xr:uid="{00000000-0002-0000-0300-000003000000}">
      <formula1>Country</formula1>
    </dataValidation>
    <dataValidation type="decimal" allowBlank="1" showInputMessage="1" showErrorMessage="1" errorTitle="X-Author for Excel" error="Please enter a valid numeric value. Valid range for Outcome Indicator Number is -1E+18 to 1E+18." promptTitle="X-Author for Excel" sqref="A30:A120 A10:A25" xr:uid="{00000000-0002-0000-0300-000004000000}">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xr:uid="{00000000-0002-0000-0300-000005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xr:uid="{00000000-0002-0000-0300-000006000000}">
      <formula1>-10000000000</formula1>
      <formula2>10000000000</formula2>
    </dataValidation>
    <dataValidation type="date" allowBlank="1" showInputMessage="1" showErrorMessage="1" errorTitle="X-Author for Excel" error="Please enter a valid date." promptTitle="X-Author for Excel" sqref="G30:G120" xr:uid="{00000000-0002-0000-0300-000007000000}">
      <formula1>1</formula1>
      <formula2>767376</formula2>
    </dataValidation>
    <dataValidation type="list" allowBlank="1" showInputMessage="1" showErrorMessage="1" errorTitle="X-Author for Excel" error="Please select a value from the drop-down." promptTitle="X-Author for Excel" sqref="H30:H120" xr:uid="{00000000-0002-0000-0300-000008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H10:AH25 W10:Y25" xr:uid="{00000000-0002-0000-0300-000009000000}">
      <formula1>""</formula1>
    </dataValidation>
    <dataValidation type="list" allowBlank="1" showInputMessage="1" showErrorMessage="1" errorTitle="X-Author for Excel" error="Please select a value from the drop-down." promptTitle="X-Author for Excel" sqref="K30:K120" xr:uid="{00000000-0002-0000-0300-00000A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xr:uid="{00000000-0002-0000-0300-00000B000000}">
      <formula1>"TRUE,FALSE"</formula1>
    </dataValidation>
    <dataValidation type="decimal" allowBlank="1" showInputMessage="1" showErrorMessage="1" errorTitle="X-Author for Excel" error="Please enter a valid numeric value. Valid range for Target % is -99999.99 to 99999.99." promptTitle="X-Author for Excel" sqref="N30:N120" xr:uid="{00000000-0002-0000-0300-00000C000000}">
      <formula1>-99999.99</formula1>
      <formula2>99999.99</formula2>
    </dataValidation>
    <dataValidation type="list" allowBlank="1" showInputMessage="1" showErrorMessage="1" errorTitle="X-Author for Excel" error="Please select a value from the drop-down." promptTitle="X-Author for Excel" sqref="E10:E25" xr:uid="{00000000-0002-0000-0300-00000D000000}">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G10:AG25" xr:uid="{00000000-0002-0000-0300-00000E000000}">
      <formula1>IF(IFERROR(ROWS(INDIRECT(SUBSTITUTE("AIM_Outcome_Indicator__c.AIM_Deactivate_indicator__c"," ","_"))),-1) &lt; 0, XAuthorInvalidPicklistData,INDIRECT(SUBSTITUTE("AIM_Outcome_Indicator__c.AIM_Deactivate_indicator__c"," ","_")))</formula1>
    </dataValidation>
  </dataValidations>
  <hyperlinks>
    <hyperlink ref="A129" location="'Outcome Indicators - Section C'!A4" display="'Outcome Indicators - Section C'!A4" xr:uid="{00000000-0004-0000-0300-000000000000}"/>
    <hyperlink ref="B4" location="'Outcome Indicators - Section C'!A8" display="Outcome Indicators" xr:uid="{00000000-0004-0000-0300-000001000000}"/>
    <hyperlink ref="C4" location="_6017e447_f4b2_4605_8be3_67be82447dcf" display="Outcome Indicator Targets" xr:uid="{00000000-0004-0000-0300-000002000000}"/>
  </hyperlinks>
  <pageMargins left="0.7" right="0.7" top="0.75" bottom="0.75" header="0.3" footer="0.3"/>
  <pageSetup paperSize="8" scale="46" fitToHeight="0" orientation="landscape" r:id="rId1"/>
  <colBreaks count="1" manualBreakCount="1">
    <brk id="35" max="1048575" man="1"/>
  </colBreaks>
  <extLst>
    <ext xmlns:x14="http://schemas.microsoft.com/office/spreadsheetml/2009/9/main" uri="{78C0D931-6437-407d-A8EE-F0AAD7539E65}">
      <x14:conditionalFormattings>
        <x14:conditionalFormatting xmlns:xm="http://schemas.microsoft.com/office/excel/2006/main">
          <x14:cfRule type="expression" priority="16" id="{F8B86FC9-38F2-421F-BC8E-80A7C8DC9982}">
            <xm:f>INDEX('Overview - Section A'!$E$36:$E$37,MATCH($J30,'Overview - Section A'!$I$36:$I$37,0))&gt;'Overview - Section A'!$E$8</xm:f>
            <x14:dxf>
              <font>
                <color theme="0" tint="-0.24994659260841701"/>
              </font>
              <fill>
                <patternFill>
                  <bgColor theme="0" tint="-0.24994659260841701"/>
                </patternFill>
              </fill>
            </x14:dxf>
          </x14:cfRule>
          <xm:sqref>A30:H30 A34:H36 A31:C33 E31:F33 H31:H33 A40:H42 A37:C39 F37:F39 H37:H39 A46:H48 A43:C45 F43:F45 H43:H45 A52:H54 A49:C51 F49:F51 H49:H51 A58:H121 A55:C57 F55:F57 H55:H57</xm:sqref>
        </x14:conditionalFormatting>
        <x14:conditionalFormatting xmlns:xm="http://schemas.microsoft.com/office/excel/2006/main">
          <x14:cfRule type="expression" priority="14" id="{087DD156-1FF4-40B2-B2C5-19DF8DEF4B67}">
            <xm:f>OR('Overview - Section A'!$AN$5="Grant Making", 'Overview - Section A'!$AN$5="Grant Revision")</xm:f>
            <x14:dxf>
              <font>
                <color theme="0" tint="-0.24994659260841701"/>
              </font>
              <fill>
                <patternFill>
                  <bgColor theme="0" tint="-0.24994659260841701"/>
                </patternFill>
              </fill>
              <border>
                <left/>
                <right/>
                <top/>
                <bottom/>
              </border>
            </x14:dxf>
          </x14:cfRule>
          <xm:sqref>H9:H25</xm:sqref>
        </x14:conditionalFormatting>
        <x14:conditionalFormatting xmlns:xm="http://schemas.microsoft.com/office/excel/2006/main">
          <x14:cfRule type="expression" priority="10" id="{F93C0233-8EA5-4B02-8E70-C449D2FD09DB}">
            <xm:f>INDEX('\\UNDPGVAS004\Profiles$\Users\dragicevic\AppData\Local\Microsoft\Windows\Temporary Internet Files\Content.Outlook\E25N05F8\[Copy of BDI-Z-MOH_CP_06_09_2017_TB FM 29sept2017.xlsx]Overview - Section A'!#REF!,MATCH($J31,'\\UNDPGVAS004\Profiles$\Users\dragicevic\AppData\Local\Microsoft\Windows\Temporary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D31:D33</xm:sqref>
        </x14:conditionalFormatting>
        <x14:conditionalFormatting xmlns:xm="http://schemas.microsoft.com/office/excel/2006/main">
          <x14:cfRule type="expression" priority="9" id="{1D3F7329-FF2F-492E-B188-1CBB0DF3E01E}">
            <xm:f>INDEX('\\UNDPGVAS004\Profiles$\Users\dragicevic\AppData\Local\Microsoft\Windows\Temporary Internet Files\Content.Outlook\E25N05F8\[Copy of BDI-Z-MOH_CP_06_09_2017_TB FM 29sept2017.xlsx]Overview - Section A'!#REF!,MATCH($J31,'\\UNDPGVAS004\Profiles$\Users\dragicevic\AppData\Local\Microsoft\Windows\Temporary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G31:G33</xm:sqref>
        </x14:conditionalFormatting>
        <x14:conditionalFormatting xmlns:xm="http://schemas.microsoft.com/office/excel/2006/main">
          <x14:cfRule type="expression" priority="8" id="{3C72938B-76FF-47AB-96B0-FDB17369FE34}">
            <xm:f>INDEX('\\UNDPGVAS004\Profiles$\Users\dragicevic\AppData\Local\Microsoft\Windows\Temporary Internet Files\Content.Outlook\E25N05F8\[Copy of BDI-Z-MOH_CP_06_09_2017_TB FM 29sept2017.xlsx]Overview - Section A'!#REF!,MATCH($J37,'\\UNDPGVAS004\Profiles$\Users\dragicevic\AppData\Local\Microsoft\Windows\Temporary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D37:E39</xm:sqref>
        </x14:conditionalFormatting>
        <x14:conditionalFormatting xmlns:xm="http://schemas.microsoft.com/office/excel/2006/main">
          <x14:cfRule type="expression" priority="7" id="{4BCF2BE7-2CF0-4074-9FE8-457E57788D8C}">
            <xm:f>INDEX('\\UNDPGVAS004\Profiles$\Users\dragicevic\AppData\Local\Microsoft\Windows\Temporary Internet Files\Content.Outlook\E25N05F8\[Copy of BDI-Z-MOH_CP_06_09_2017_TB FM 29sept2017.xlsx]Overview - Section A'!#REF!,MATCH($J37,'\\UNDPGVAS004\Profiles$\Users\dragicevic\AppData\Local\Microsoft\Windows\Temporary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G37:G39</xm:sqref>
        </x14:conditionalFormatting>
        <x14:conditionalFormatting xmlns:xm="http://schemas.microsoft.com/office/excel/2006/main">
          <x14:cfRule type="expression" priority="6" id="{0B0EE2F0-0EEB-47AB-B896-38BAACB91941}">
            <xm:f>INDEX('\\UNDPGVAS004\Profiles$\Users\dragicevic\AppData\Local\Microsoft\Windows\Temporary Internet Files\Content.Outlook\E25N05F8\[Copy of BDI-Z-MOH_CP_06_09_2017_TB FM 29sept2017.xlsx]Overview - Section A'!#REF!,MATCH($J43,'\\UNDPGVAS004\Profiles$\Users\dragicevic\AppData\Local\Microsoft\Windows\Temporary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D43:E45</xm:sqref>
        </x14:conditionalFormatting>
        <x14:conditionalFormatting xmlns:xm="http://schemas.microsoft.com/office/excel/2006/main">
          <x14:cfRule type="expression" priority="5" id="{3EE4EFAD-25B2-48DC-8510-2AD4260F5335}">
            <xm:f>INDEX('\\UNDPGVAS004\Profiles$\Users\dragicevic\AppData\Local\Microsoft\Windows\Temporary Internet Files\Content.Outlook\E25N05F8\[Copy of BDI-Z-MOH_CP_06_09_2017_TB FM 29sept2017.xlsx]Overview - Section A'!#REF!,MATCH($J43,'\\UNDPGVAS004\Profiles$\Users\dragicevic\AppData\Local\Microsoft\Windows\Temporary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G43:G45</xm:sqref>
        </x14:conditionalFormatting>
        <x14:conditionalFormatting xmlns:xm="http://schemas.microsoft.com/office/excel/2006/main">
          <x14:cfRule type="expression" priority="4" id="{08C2E7E9-E408-47BA-9B67-14A34F9A48F1}">
            <xm:f>INDEX('\\UNDPGVAS004\Profiles$\Users\dragicevic\AppData\Local\Microsoft\Windows\Temporary Internet Files\Content.Outlook\E25N05F8\[Copy of BDI-Z-MOH_CP_06_09_2017_TB FM 29sept2017.xlsx]Overview - Section A'!#REF!,MATCH($J49,'\\UNDPGVAS004\Profiles$\Users\dragicevic\AppData\Local\Microsoft\Windows\Temporary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D49:E51</xm:sqref>
        </x14:conditionalFormatting>
        <x14:conditionalFormatting xmlns:xm="http://schemas.microsoft.com/office/excel/2006/main">
          <x14:cfRule type="expression" priority="3" id="{6B4FE656-39E8-457C-9669-6AAE7C51D661}">
            <xm:f>INDEX('\\UNDPGVAS004\Profiles$\Users\dragicevic\AppData\Local\Microsoft\Windows\Temporary Internet Files\Content.Outlook\E25N05F8\[Copy of BDI-Z-MOH_CP_06_09_2017_TB FM 29sept2017.xlsx]Overview - Section A'!#REF!,MATCH($J49,'\\UNDPGVAS004\Profiles$\Users\dragicevic\AppData\Local\Microsoft\Windows\Temporary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G49:G51</xm:sqref>
        </x14:conditionalFormatting>
        <x14:conditionalFormatting xmlns:xm="http://schemas.microsoft.com/office/excel/2006/main">
          <x14:cfRule type="expression" priority="2" id="{96AC9A5F-8ACA-4524-BC14-32D675B3775C}">
            <xm:f>INDEX('\\UNDPGVAS004\Profiles$\Users\dragicevic\AppData\Local\Microsoft\Windows\Temporary Internet Files\Content.Outlook\E25N05F8\[Copy of BDI-Z-MOH_CP_06_09_2017_TB FM 29sept2017.xlsx]Overview - Section A'!#REF!,MATCH($J55,'\\UNDPGVAS004\Profiles$\Users\dragicevic\AppData\Local\Microsoft\Windows\Temporary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D55:E57</xm:sqref>
        </x14:conditionalFormatting>
        <x14:conditionalFormatting xmlns:xm="http://schemas.microsoft.com/office/excel/2006/main">
          <x14:cfRule type="expression" priority="1" id="{A4223E95-32A4-4988-8CB5-5478C79F38CC}">
            <xm:f>INDEX('\\UNDPGVAS004\Profiles$\Users\dragicevic\AppData\Local\Microsoft\Windows\Temporary Internet Files\Content.Outlook\E25N05F8\[Copy of BDI-Z-MOH_CP_06_09_2017_TB FM 29sept2017.xlsx]Overview - Section A'!#REF!,MATCH($J55,'\\UNDPGVAS004\Profiles$\Users\dragicevic\AppData\Local\Microsoft\Windows\Temporary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G55:G57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F000000}">
          <x14:formula1>
            <xm:f>'Overview - Section A'!$AO$26:$AO$33</xm:f>
          </x14:formula1>
          <xm:sqref>J10:N25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D234"/>
  <sheetViews>
    <sheetView showGridLines="0" tabSelected="1" zoomScale="80" zoomScaleNormal="80" zoomScaleSheetLayoutView="30" workbookViewId="0">
      <selection activeCell="D22" sqref="D22"/>
    </sheetView>
  </sheetViews>
  <sheetFormatPr defaultColWidth="11" defaultRowHeight="15.75" x14ac:dyDescent="0.25"/>
  <cols>
    <col min="1" max="1" width="11.5" style="6" customWidth="1"/>
    <col min="2" max="2" width="24.125" style="6" customWidth="1"/>
    <col min="3" max="4" width="30.625" style="6" customWidth="1"/>
    <col min="5" max="8" width="12.125" style="6" customWidth="1"/>
    <col min="9" max="11" width="27.75" style="6" hidden="1" customWidth="1"/>
    <col min="12" max="12" width="26.75" style="6" hidden="1" customWidth="1"/>
    <col min="13" max="14" width="27.75" style="6" hidden="1" customWidth="1"/>
    <col min="15" max="15" width="0.375" style="6" customWidth="1"/>
    <col min="16" max="16" width="20.625" style="6" customWidth="1"/>
    <col min="17" max="17" width="19.875" style="6" customWidth="1"/>
    <col min="18" max="18" width="21.75" style="6" customWidth="1"/>
    <col min="19" max="20" width="20.625" style="6" customWidth="1"/>
    <col min="21" max="21" width="16.375" style="6" customWidth="1"/>
    <col min="22" max="22" width="25.25" style="6" customWidth="1"/>
    <col min="23" max="23" width="52.5" style="6" customWidth="1"/>
    <col min="24" max="24" width="27.5" style="4" hidden="1" customWidth="1"/>
    <col min="25" max="25" width="19.875" style="4" hidden="1" customWidth="1"/>
    <col min="26" max="26" width="23.25" style="4" hidden="1" customWidth="1"/>
    <col min="27" max="27" width="20.375" style="4" hidden="1" customWidth="1"/>
    <col min="28" max="28" width="14.125" style="4" hidden="1" customWidth="1"/>
    <col min="29" max="29" width="15.375" style="4" hidden="1" customWidth="1"/>
    <col min="30" max="32" width="11" style="4" hidden="1" customWidth="1"/>
    <col min="33" max="33" width="26" style="4" hidden="1" customWidth="1"/>
    <col min="34" max="34" width="12" style="4" hidden="1" customWidth="1"/>
    <col min="35" max="35" width="14.75" style="4" hidden="1" customWidth="1"/>
    <col min="36" max="36" width="22.5" style="4" hidden="1" customWidth="1"/>
    <col min="37" max="43" width="22.875" style="4" hidden="1" customWidth="1"/>
    <col min="44" max="47" width="22.875" style="4" customWidth="1"/>
    <col min="48" max="48" width="22.875" style="4" hidden="1" customWidth="1"/>
    <col min="49" max="49" width="0.375" style="9" customWidth="1"/>
    <col min="50" max="50" width="12.5" style="9" customWidth="1"/>
    <col min="51" max="51" width="12.875" style="9" customWidth="1"/>
    <col min="52" max="56" width="11" style="9"/>
    <col min="57" max="16384" width="11" style="6"/>
  </cols>
  <sheetData>
    <row r="1" spans="1:51" ht="21" customHeight="1" x14ac:dyDescent="0.25">
      <c r="A1" s="598" t="s">
        <v>283</v>
      </c>
      <c r="B1" s="599"/>
      <c r="C1" s="599"/>
      <c r="D1" s="599"/>
      <c r="E1" s="599"/>
      <c r="F1" s="599"/>
      <c r="G1" s="599"/>
      <c r="H1" s="599"/>
      <c r="I1" s="599"/>
      <c r="J1" s="599"/>
      <c r="K1" s="599"/>
      <c r="L1" s="599"/>
      <c r="M1" s="599"/>
      <c r="N1" s="599"/>
      <c r="O1" s="599"/>
      <c r="P1" s="599"/>
      <c r="Q1" s="599"/>
      <c r="R1" s="599"/>
      <c r="S1" s="599"/>
      <c r="T1" s="599"/>
      <c r="U1" s="599"/>
      <c r="V1" s="600"/>
    </row>
    <row r="2" spans="1:51" ht="41.25" customHeight="1" thickBot="1" x14ac:dyDescent="0.3">
      <c r="A2" s="601"/>
      <c r="B2" s="602"/>
      <c r="C2" s="602"/>
      <c r="D2" s="602"/>
      <c r="E2" s="602"/>
      <c r="F2" s="602"/>
      <c r="G2" s="602"/>
      <c r="H2" s="602"/>
      <c r="I2" s="602"/>
      <c r="J2" s="602"/>
      <c r="K2" s="602"/>
      <c r="L2" s="602"/>
      <c r="M2" s="602"/>
      <c r="N2" s="602"/>
      <c r="O2" s="602"/>
      <c r="P2" s="602"/>
      <c r="Q2" s="602"/>
      <c r="R2" s="602"/>
      <c r="S2" s="602"/>
      <c r="T2" s="602"/>
      <c r="U2" s="602"/>
      <c r="V2" s="603"/>
    </row>
    <row r="3" spans="1:51" ht="16.5" thickBot="1" x14ac:dyDescent="0.3"/>
    <row r="4" spans="1:51" ht="61.5" customHeight="1" thickBot="1" x14ac:dyDescent="0.3">
      <c r="A4" s="42" t="s">
        <v>11</v>
      </c>
      <c r="B4" s="356" t="s">
        <v>284</v>
      </c>
      <c r="C4" s="41" t="s">
        <v>285</v>
      </c>
    </row>
    <row r="7" spans="1:51" ht="16.5" thickBot="1" x14ac:dyDescent="0.3">
      <c r="D7" s="61"/>
      <c r="E7" s="61"/>
    </row>
    <row r="8" spans="1:51" ht="33" customHeight="1" thickBot="1" x14ac:dyDescent="0.3">
      <c r="A8" s="583" t="s">
        <v>284</v>
      </c>
      <c r="B8" s="604"/>
      <c r="C8" s="604"/>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c r="AT8" s="604"/>
      <c r="AU8" s="604"/>
      <c r="AV8" s="132"/>
      <c r="AW8" s="13"/>
    </row>
    <row r="9" spans="1:51" ht="80.25" customHeight="1" x14ac:dyDescent="0.25">
      <c r="A9" s="404" t="s">
        <v>286</v>
      </c>
      <c r="B9" s="404" t="s">
        <v>1</v>
      </c>
      <c r="C9" s="404" t="s">
        <v>287</v>
      </c>
      <c r="D9" s="404" t="s">
        <v>288</v>
      </c>
      <c r="E9" s="490" t="s">
        <v>289</v>
      </c>
      <c r="F9" s="404" t="s">
        <v>290</v>
      </c>
      <c r="G9" s="404" t="s">
        <v>291</v>
      </c>
      <c r="H9" s="404" t="s">
        <v>292</v>
      </c>
      <c r="I9" s="490"/>
      <c r="J9" s="490"/>
      <c r="K9" s="490"/>
      <c r="L9" s="490"/>
      <c r="M9" s="490"/>
      <c r="N9" s="368" t="s">
        <v>190</v>
      </c>
      <c r="O9" s="490"/>
      <c r="P9" s="404" t="s">
        <v>268</v>
      </c>
      <c r="Q9" s="404" t="s">
        <v>269</v>
      </c>
      <c r="R9" s="404" t="s">
        <v>293</v>
      </c>
      <c r="S9" s="404" t="s">
        <v>270</v>
      </c>
      <c r="T9" s="404" t="s">
        <v>296</v>
      </c>
      <c r="U9" s="404" t="s">
        <v>294</v>
      </c>
      <c r="V9" s="404" t="s">
        <v>295</v>
      </c>
      <c r="W9" s="404" t="s">
        <v>271</v>
      </c>
      <c r="X9" s="491" t="s">
        <v>43</v>
      </c>
      <c r="Y9" s="492" t="s">
        <v>77</v>
      </c>
      <c r="Z9" s="492"/>
      <c r="AA9" s="492" t="s">
        <v>104</v>
      </c>
      <c r="AB9" s="492" t="s">
        <v>188</v>
      </c>
      <c r="AC9" s="492" t="s">
        <v>28</v>
      </c>
      <c r="AD9" s="492"/>
      <c r="AE9" s="492" t="s">
        <v>57</v>
      </c>
      <c r="AF9" s="492" t="s">
        <v>30</v>
      </c>
      <c r="AG9" s="492" t="s">
        <v>114</v>
      </c>
      <c r="AH9" s="493" t="s">
        <v>123</v>
      </c>
      <c r="AI9" s="493" t="s">
        <v>132</v>
      </c>
      <c r="AJ9" s="493" t="s">
        <v>142</v>
      </c>
      <c r="AK9" s="493" t="s">
        <v>16</v>
      </c>
      <c r="AL9" s="493" t="s">
        <v>167</v>
      </c>
      <c r="AM9" s="493" t="s">
        <v>189</v>
      </c>
      <c r="AN9" s="493"/>
      <c r="AO9" s="493" t="s">
        <v>225</v>
      </c>
      <c r="AP9" s="493" t="s">
        <v>224</v>
      </c>
      <c r="AQ9" s="493"/>
      <c r="AR9" s="404" t="s">
        <v>219</v>
      </c>
      <c r="AS9" s="404" t="s">
        <v>220</v>
      </c>
      <c r="AT9" s="404" t="s">
        <v>221</v>
      </c>
      <c r="AU9" s="402" t="s">
        <v>329</v>
      </c>
      <c r="AV9" s="494" t="s">
        <v>318</v>
      </c>
      <c r="AW9" s="131"/>
      <c r="AX9" s="136"/>
      <c r="AY9" s="136"/>
    </row>
    <row r="10" spans="1:51" ht="47.1" hidden="1" customHeight="1" x14ac:dyDescent="0.25">
      <c r="A10" s="409" t="s">
        <v>50</v>
      </c>
      <c r="B10" s="410" t="str">
        <f>IFERROR(IF(AND(C10="",D10=""),"",VLOOKUP(AI10,'Reference records(soft deleted)'!$B$84:$D$127,3,FALSE)),"")</f>
        <v/>
      </c>
      <c r="C10" s="410" t="str">
        <f>IFERROR(VLOOKUP(AJ10,'Reference records(soft deleted)'!$B$132:$E$229,3,FALSE),"")</f>
        <v/>
      </c>
      <c r="D10" s="447" t="s">
        <v>223</v>
      </c>
      <c r="E10" s="429" t="s">
        <v>39</v>
      </c>
      <c r="F10" s="430" t="s">
        <v>40</v>
      </c>
      <c r="G10" s="495" t="str">
        <f>IF(IF(AND(E10="",F10=""),IF(AL10="0.00","",AL10),IFERROR((E10/F10)*100,""))=0,"",IF(AND(E10="",F10=""),IF(AL10="0.00","",AL10),IFERROR((E10/F10)*100,"")))</f>
        <v/>
      </c>
      <c r="H10" s="433" t="s">
        <v>41</v>
      </c>
      <c r="I10" s="486"/>
      <c r="J10" s="486"/>
      <c r="K10" s="486"/>
      <c r="L10" s="486"/>
      <c r="M10" s="486"/>
      <c r="N10" s="486" t="str">
        <f>IFERROR(IF(AM10="","",VLOOKUP(AM10,'Overview - Section A'!$P$31:$Q$32,2,FALSE)),"")</f>
        <v/>
      </c>
      <c r="O10" s="486"/>
      <c r="P10" s="433" t="s">
        <v>217</v>
      </c>
      <c r="Q10" s="413" t="str">
        <f t="array" ref="Q10">IFERROR(IF(INDEX('Reference Records'!$D$60:$D$128,MATCH(LEFT(C10,255),LEFT('Reference Records'!$C$60:$C$128,255),0))=0,"",INDEX('Reference Records'!$D$60:$D$128,MATCH(LEFT(C10,255),LEFT('Reference Records'!$C$60:$C$128,255),0))),"")</f>
        <v/>
      </c>
      <c r="R10" s="496"/>
      <c r="S10" s="486" t="str">
        <f>IF('Overview - Section A'!$AN$5="Funding Request",IF(N10="Funding Request Place Holder","",N10),"")</f>
        <v/>
      </c>
      <c r="T10" s="486" t="str">
        <f>IFERROR(IF(AK10="","",AK10),"")</f>
        <v>[Country (Name)]</v>
      </c>
      <c r="U10" s="486" t="str">
        <f>IFERROR(IF(AP10="","",VLOOKUP(AP10,'Picklist Mapping'!$C$3:$D$4,2,FALSE)),"")</f>
        <v/>
      </c>
      <c r="V10" s="433" t="s">
        <v>98</v>
      </c>
      <c r="W10" s="447" t="s">
        <v>218</v>
      </c>
      <c r="X10" s="491" t="str">
        <f>IFERROR(IF(VLOOKUP(B10,'Reference Records'!$C$131:$D$166,2,FALSE)=0,"",VLOOKUP(B10,'Reference Records'!$C$131:$D$166,2,FALSE)),"")</f>
        <v/>
      </c>
      <c r="Y10" s="462" t="str">
        <f>IF(Q10&lt;&gt;"",C10&amp;D10,"")</f>
        <v/>
      </c>
      <c r="Z10" s="462"/>
      <c r="AA10" s="462" t="str">
        <f>C10&amp;D10</f>
        <v>[Custom Coverage Indicator Name - Local]</v>
      </c>
      <c r="AB10" s="462" t="str">
        <f>IFERROR(IF('Overview - Section A'!$AN$5="Funding Request",VLOOKUP(S10,'Overview - Section A'!$M$31:$P$32,4,FALSE),IF(AM10="","",AM10)),"")</f>
        <v>[Responsible PR]</v>
      </c>
      <c r="AC10" s="462" t="b">
        <f>IFERROR(IF(OR(C10&lt;&gt;"",D10&lt;&gt;""),TRUE,FALSE),FALSE)</f>
        <v>1</v>
      </c>
      <c r="AD10" s="462"/>
      <c r="AE10" s="462" t="str">
        <f t="array" ref="AE10">IFERROR(IF(INDEX('Overview - Section A'!$H$93:$H$110,MATCH(LEFT(B10,255),LEFT('Overview - Section A'!$E$93:$E$110,255),0))=0,"",INDEX('Overview - Section A'!$H$93:$H$110,MATCH(LEFT(B10,255),LEFT('Overview - Section A'!$E$93:$E$110,255),0))),"")</f>
        <v>a1P36000002NoOiEAK</v>
      </c>
      <c r="AF10" s="462" t="s">
        <v>29</v>
      </c>
      <c r="AG10" s="462" t="str">
        <f t="array" ref="AG10">IFERROR(IF(INDEX('Reference Records'!$G$60:$G$128,MATCH(LEFT(C10,255),LEFT('Reference Records'!$C$60:$C$128,255),0))=0,"",INDEX('Reference Records'!$G$60:$G$128,MATCH(LEFT(C10,255),LEFT('Reference Records'!$C$60:$C$128,255),0))),"")</f>
        <v/>
      </c>
      <c r="AH10" s="462" t="str">
        <f>IFERROR(IF('Overview - Section A'!$AN$5="Funding Request",IF('Reference Records'!$B$343&lt;&gt;"",VLOOKUP(T10,'Reference Records'!$B$343:$C$344,2,FALSE),VLOOKUP(T10,'Reference Records'!$A$356:$C$687,3,FALSE)),VLOOKUP(T10,'Reference Records'!$A$690:$C$692,3,FALSE)),"")</f>
        <v/>
      </c>
      <c r="AI10" s="497" t="s">
        <v>131</v>
      </c>
      <c r="AJ10" s="462" t="s">
        <v>141</v>
      </c>
      <c r="AK10" s="462" t="s">
        <v>136</v>
      </c>
      <c r="AL10" s="498" t="s">
        <v>165</v>
      </c>
      <c r="AM10" s="497" t="s">
        <v>187</v>
      </c>
      <c r="AN10" s="462"/>
      <c r="AO10" s="493" t="str">
        <f>IFERROR(VLOOKUP(U10,'Picklist Mapping'!$A$3:$C$4,3,FALSE),"")</f>
        <v/>
      </c>
      <c r="AP10" s="499" t="s">
        <v>97</v>
      </c>
      <c r="AQ10" s="493"/>
      <c r="AR10" s="433" t="s">
        <v>20</v>
      </c>
      <c r="AS10" s="447" t="s">
        <v>21</v>
      </c>
      <c r="AT10" s="433" t="s">
        <v>139</v>
      </c>
      <c r="AU10" s="433" t="s">
        <v>327</v>
      </c>
      <c r="AV10" s="484" t="s">
        <v>29</v>
      </c>
      <c r="AW10" s="131"/>
      <c r="AX10" s="136"/>
      <c r="AY10" s="136"/>
    </row>
    <row r="11" spans="1:51" ht="47.1" customHeight="1" x14ac:dyDescent="0.25">
      <c r="A11" s="409">
        <v>1</v>
      </c>
      <c r="B11" s="410" t="s">
        <v>2590</v>
      </c>
      <c r="C11" s="410" t="s">
        <v>2363</v>
      </c>
      <c r="D11" s="447"/>
      <c r="E11" s="430">
        <v>7662</v>
      </c>
      <c r="F11" s="430"/>
      <c r="G11" s="495" t="str">
        <f t="shared" ref="G11:G40" si="0">IF(IF(AND(E11="",F11=""),IF(AL11="0.00","",AL11),IFERROR((E11/F11)*100,""))=0,"",IF(AND(E11="",F11=""),IF(AL11="0.00","",AL11),IFERROR((E11/F11)*100,"")))</f>
        <v/>
      </c>
      <c r="H11" s="433" t="s">
        <v>375</v>
      </c>
      <c r="I11" s="486"/>
      <c r="J11" s="486"/>
      <c r="K11" s="486"/>
      <c r="L11" s="486"/>
      <c r="M11" s="486"/>
      <c r="N11" s="486" t="str">
        <f>IFERROR(IF(AM11="","",VLOOKUP(AM11,'Overview - Section A'!$P$31:$Q$32,2,FALSE)),"")</f>
        <v/>
      </c>
      <c r="O11" s="486"/>
      <c r="P11" s="433" t="s">
        <v>5842</v>
      </c>
      <c r="Q11" s="413" t="str">
        <f t="array" ref="Q11">IFERROR(IF(INDEX('Reference Records'!$D$60:$D$128,MATCH(LEFT(C11,255),LEFT('Reference Records'!$C$60:$C$128,255),0))=0,"",INDEX('Reference Records'!$D$60:$D$128,MATCH(LEFT(C11,255),LEFT('Reference Records'!$C$60:$C$128,255),0))),"")</f>
        <v>Résultat du test VIH,Sexe,Age,Définition des cas</v>
      </c>
      <c r="R11" s="496"/>
      <c r="S11" s="486" t="str">
        <f>IF('Overview - Section A'!$AN$5="Funding Request",IF(N11="Funding Request Place Holder","",N11),"")</f>
        <v/>
      </c>
      <c r="T11" s="486" t="str">
        <f t="shared" ref="T11:T40" si="1">IFERROR(IF(AK11="","",AK11),"")</f>
        <v>Burundi</v>
      </c>
      <c r="U11" s="486" t="s">
        <v>209</v>
      </c>
      <c r="V11" s="433" t="s">
        <v>357</v>
      </c>
      <c r="W11" s="447" t="s">
        <v>6011</v>
      </c>
      <c r="X11" s="491" t="str">
        <f>IFERROR(IF(VLOOKUP(B11,'Reference Records'!$C$131:$D$166,2,FALSE)=0,"",VLOOKUP(B11,'Reference Records'!$C$131:$D$166,2,FALSE)),"")</f>
        <v>MCI-00008</v>
      </c>
      <c r="Y11" s="462" t="str">
        <f t="shared" ref="Y11:Y40" si="2">IF(Q11&lt;&gt;"",C11&amp;D11,"")</f>
        <v>TCP-1(M): Nombre de cas déclarés de tuberculose, toutes formes confondues, bactériologiquement confirmés et cliniquement diagnostiqués, nouveaux cas et récidives</v>
      </c>
      <c r="Z11" s="462"/>
      <c r="AA11" s="462" t="str">
        <f t="shared" ref="AA11:AA40" si="3">C11&amp;D11</f>
        <v>TCP-1(M): Nombre de cas déclarés de tuberculose, toutes formes confondues, bactériologiquement confirmés et cliniquement diagnostiqués, nouveaux cas et récidives</v>
      </c>
      <c r="AB11" s="462" t="str">
        <f>IFERROR(IF('Overview - Section A'!$AN$5="Funding Request",VLOOKUP(S11,'Overview - Section A'!$M$31:$P$32,4,FALSE),IF(AM11="","",AM11)),"")</f>
        <v/>
      </c>
      <c r="AC11" s="462" t="b">
        <f t="shared" ref="AC11:AC40" si="4">IFERROR(IF(OR(C11&lt;&gt;"",D11&lt;&gt;""),TRUE,FALSE),FALSE)</f>
        <v>1</v>
      </c>
      <c r="AD11" s="462"/>
      <c r="AE11" s="462" t="str">
        <f t="array" ref="AE11">IFERROR(IF(INDEX('Overview - Section A'!$H$93:$H$110,MATCH(LEFT(B11,255),LEFT('Overview - Section A'!$E$93:$E$110,255),0))=0,"",INDEX('Overview - Section A'!$H$93:$H$110,MATCH(LEFT(B11,255),LEFT('Overview - Section A'!$E$93:$E$110,255),0))),"")</f>
        <v>a1P36000002NoOXEA0</v>
      </c>
      <c r="AF11" s="462" t="s">
        <v>720</v>
      </c>
      <c r="AG11" s="462" t="str">
        <f t="array" ref="AG11">IFERROR(IF(INDEX('Reference Records'!$G$60:$G$128,MATCH(LEFT(C11,255),LEFT('Reference Records'!$C$60:$C$128,255),0))=0,"",INDEX('Reference Records'!$G$60:$G$128,MATCH(LEFT(C11,255),LEFT('Reference Records'!$C$60:$C$128,255),0))),"")</f>
        <v>a1O36000001EGJ5EAO</v>
      </c>
      <c r="AH11" s="462" t="str">
        <f>IFERROR(IF('Overview - Section A'!$AN$5="Funding Request",IF('Reference Records'!$B$343&lt;&gt;"",VLOOKUP(T11,'Reference Records'!$B$343:$C$344,2,FALSE),VLOOKUP(T11,'Reference Records'!$A$356:$C$687,3,FALSE)),VLOOKUP(T11,'Reference Records'!$A$690:$C$692,3,FALSE)),"")</f>
        <v>a1A360000013M1rEAE</v>
      </c>
      <c r="AI11" s="497"/>
      <c r="AJ11" s="462"/>
      <c r="AK11" s="462" t="s">
        <v>411</v>
      </c>
      <c r="AL11" s="498"/>
      <c r="AM11" s="497"/>
      <c r="AN11" s="462"/>
      <c r="AO11" s="493" t="str">
        <f>IFERROR(VLOOKUP(U11,'Picklist Mapping'!$A$3:$C$4,3,FALSE),"")</f>
        <v>National</v>
      </c>
      <c r="AP11" s="499"/>
      <c r="AQ11" s="493"/>
      <c r="AR11" s="433" t="s">
        <v>5925</v>
      </c>
      <c r="AS11" s="447" t="s">
        <v>6010</v>
      </c>
      <c r="AT11" s="433"/>
      <c r="AU11" s="433"/>
      <c r="AV11" s="484" t="s">
        <v>408</v>
      </c>
      <c r="AW11" s="131"/>
      <c r="AX11" s="136"/>
      <c r="AY11" s="136"/>
    </row>
    <row r="12" spans="1:51" ht="47.1" customHeight="1" x14ac:dyDescent="0.25">
      <c r="A12" s="409">
        <v>2</v>
      </c>
      <c r="B12" s="410" t="s">
        <v>2590</v>
      </c>
      <c r="C12" s="410" t="s">
        <v>2378</v>
      </c>
      <c r="D12" s="447"/>
      <c r="E12" s="430">
        <v>6429</v>
      </c>
      <c r="F12" s="430">
        <v>6969</v>
      </c>
      <c r="G12" s="495">
        <f t="shared" si="0"/>
        <v>92.25139905294877</v>
      </c>
      <c r="H12" s="433" t="s">
        <v>375</v>
      </c>
      <c r="I12" s="486"/>
      <c r="J12" s="486"/>
      <c r="K12" s="486"/>
      <c r="L12" s="486"/>
      <c r="M12" s="486"/>
      <c r="N12" s="486" t="str">
        <f>IFERROR(IF(AM12="","",VLOOKUP(AM12,'Overview - Section A'!$P$31:$Q$32,2,FALSE)),"")</f>
        <v/>
      </c>
      <c r="O12" s="486"/>
      <c r="P12" s="433" t="s">
        <v>5842</v>
      </c>
      <c r="Q12" s="413" t="str">
        <f t="array" ref="Q12">IFERROR(IF(INDEX('Reference Records'!$D$60:$D$128,MATCH(LEFT(C12,255),LEFT('Reference Records'!$C$60:$C$128,255),0))=0,"",INDEX('Reference Records'!$D$60:$D$128,MATCH(LEFT(C12,255),LEFT('Reference Records'!$C$60:$C$128,255),0))),"")</f>
        <v>Sexe,Résultat du test VIH,Age</v>
      </c>
      <c r="R12" s="496"/>
      <c r="S12" s="486" t="str">
        <f>IF('Overview - Section A'!$AN$5="Funding Request",IF(N12="Funding Request Place Holder","",N12),"")</f>
        <v/>
      </c>
      <c r="T12" s="486" t="str">
        <f t="shared" si="1"/>
        <v>Burundi</v>
      </c>
      <c r="U12" s="486" t="s">
        <v>209</v>
      </c>
      <c r="V12" s="433" t="s">
        <v>357</v>
      </c>
      <c r="W12" s="447" t="s">
        <v>5843</v>
      </c>
      <c r="X12" s="491" t="str">
        <f>IFERROR(IF(VLOOKUP(B12,'Reference Records'!$C$131:$D$166,2,FALSE)=0,"",VLOOKUP(B12,'Reference Records'!$C$131:$D$166,2,FALSE)),"")</f>
        <v>MCI-00008</v>
      </c>
      <c r="Y12" s="462" t="str">
        <f t="shared" si="2"/>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Z12" s="462"/>
      <c r="AA12" s="462" t="str">
        <f t="shared" si="3"/>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AB12" s="462" t="str">
        <f>IFERROR(IF('Overview - Section A'!$AN$5="Funding Request",VLOOKUP(S12,'Overview - Section A'!$M$31:$P$32,4,FALSE),IF(AM12="","",AM12)),"")</f>
        <v/>
      </c>
      <c r="AC12" s="462" t="b">
        <f t="shared" si="4"/>
        <v>1</v>
      </c>
      <c r="AD12" s="462"/>
      <c r="AE12" s="462" t="str">
        <f t="array" ref="AE12">IFERROR(IF(INDEX('Overview - Section A'!$H$93:$H$110,MATCH(LEFT(B12,255),LEFT('Overview - Section A'!$E$93:$E$110,255),0))=0,"",INDEX('Overview - Section A'!$H$93:$H$110,MATCH(LEFT(B12,255),LEFT('Overview - Section A'!$E$93:$E$110,255),0))),"")</f>
        <v>a1P36000002NoOXEA0</v>
      </c>
      <c r="AF12" s="462" t="s">
        <v>721</v>
      </c>
      <c r="AG12" s="462" t="str">
        <f t="array" ref="AG12">IFERROR(IF(INDEX('Reference Records'!$G$60:$G$128,MATCH(LEFT(C12,255),LEFT('Reference Records'!$C$60:$C$128,255),0))=0,"",INDEX('Reference Records'!$G$60:$G$128,MATCH(LEFT(C12,255),LEFT('Reference Records'!$C$60:$C$128,255),0))),"")</f>
        <v>a1O36000001EGJ7EAO</v>
      </c>
      <c r="AH12" s="462" t="str">
        <f>IFERROR(IF('Overview - Section A'!$AN$5="Funding Request",IF('Reference Records'!$B$343&lt;&gt;"",VLOOKUP(T12,'Reference Records'!$B$343:$C$344,2,FALSE),VLOOKUP(T12,'Reference Records'!$A$356:$C$687,3,FALSE)),VLOOKUP(T12,'Reference Records'!$A$690:$C$692,3,FALSE)),"")</f>
        <v>a1A360000013M1rEAE</v>
      </c>
      <c r="AI12" s="497"/>
      <c r="AJ12" s="462"/>
      <c r="AK12" s="462" t="s">
        <v>411</v>
      </c>
      <c r="AL12" s="498"/>
      <c r="AM12" s="497"/>
      <c r="AN12" s="462"/>
      <c r="AO12" s="493" t="str">
        <f>IFERROR(VLOOKUP(U12,'Picklist Mapping'!$A$3:$C$4,3,FALSE),"")</f>
        <v>National</v>
      </c>
      <c r="AP12" s="499"/>
      <c r="AQ12" s="493"/>
      <c r="AR12" s="433" t="s">
        <v>5925</v>
      </c>
      <c r="AS12" s="447" t="s">
        <v>5923</v>
      </c>
      <c r="AT12" s="433"/>
      <c r="AU12" s="433"/>
      <c r="AV12" s="484" t="s">
        <v>408</v>
      </c>
      <c r="AW12" s="131"/>
      <c r="AX12" s="136"/>
      <c r="AY12" s="136"/>
    </row>
    <row r="13" spans="1:51" ht="47.1" customHeight="1" x14ac:dyDescent="0.25">
      <c r="A13" s="409">
        <v>3</v>
      </c>
      <c r="B13" s="410" t="s">
        <v>2590</v>
      </c>
      <c r="C13" s="410" t="s">
        <v>2691</v>
      </c>
      <c r="D13" s="447"/>
      <c r="E13" s="430">
        <v>169</v>
      </c>
      <c r="F13" s="430">
        <v>171</v>
      </c>
      <c r="G13" s="495">
        <f t="shared" si="0"/>
        <v>98.830409356725141</v>
      </c>
      <c r="H13" s="433" t="s">
        <v>375</v>
      </c>
      <c r="I13" s="486"/>
      <c r="J13" s="486"/>
      <c r="K13" s="486"/>
      <c r="L13" s="486"/>
      <c r="M13" s="486"/>
      <c r="N13" s="486" t="str">
        <f>IFERROR(IF(AM13="","",VLOOKUP(AM13,'Overview - Section A'!$P$31:$Q$32,2,FALSE)),"")</f>
        <v/>
      </c>
      <c r="O13" s="486"/>
      <c r="P13" s="433" t="s">
        <v>5842</v>
      </c>
      <c r="Q13" s="413" t="str">
        <f t="array" ref="Q13">IFERROR(IF(INDEX('Reference Records'!$D$60:$D$128,MATCH(LEFT(C13,255),LEFT('Reference Records'!$C$60:$C$128,255),0))=0,"",INDEX('Reference Records'!$D$60:$D$128,MATCH(LEFT(C13,255),LEFT('Reference Records'!$C$60:$C$128,255),0))),"")</f>
        <v/>
      </c>
      <c r="R13" s="496"/>
      <c r="S13" s="486" t="str">
        <f>IF('Overview - Section A'!$AN$5="Funding Request",IF(N13="Funding Request Place Holder","",N13),"")</f>
        <v/>
      </c>
      <c r="T13" s="486" t="str">
        <f t="shared" si="1"/>
        <v>Burundi</v>
      </c>
      <c r="U13" s="486" t="s">
        <v>209</v>
      </c>
      <c r="V13" s="433" t="s">
        <v>357</v>
      </c>
      <c r="W13" s="447" t="s">
        <v>5989</v>
      </c>
      <c r="X13" s="491" t="str">
        <f>IFERROR(IF(VLOOKUP(B13,'Reference Records'!$C$131:$D$166,2,FALSE)=0,"",VLOOKUP(B13,'Reference Records'!$C$131:$D$166,2,FALSE)),"")</f>
        <v>MCI-00008</v>
      </c>
      <c r="Y13" s="462" t="str">
        <f t="shared" si="2"/>
        <v/>
      </c>
      <c r="Z13" s="462"/>
      <c r="AA13" s="462" t="str">
        <f t="shared" si="3"/>
        <v>TCP-3: Pourcentage de laboratoires présentant des performances satisfaisantes d’assurance qualité externe pour la microscopie de frottis, parmi le nombre total de laboratoires effectuant des analyses par microscopie de frottis pendant la période</v>
      </c>
      <c r="AB13" s="462" t="str">
        <f>IFERROR(IF('Overview - Section A'!$AN$5="Funding Request",VLOOKUP(S13,'Overview - Section A'!$M$31:$P$32,4,FALSE),IF(AM13="","",AM13)),"")</f>
        <v/>
      </c>
      <c r="AC13" s="462" t="b">
        <f t="shared" si="4"/>
        <v>1</v>
      </c>
      <c r="AD13" s="462"/>
      <c r="AE13" s="462" t="str">
        <f t="array" ref="AE13">IFERROR(IF(INDEX('Overview - Section A'!$H$93:$H$110,MATCH(LEFT(B13,255),LEFT('Overview - Section A'!$E$93:$E$110,255),0))=0,"",INDEX('Overview - Section A'!$H$93:$H$110,MATCH(LEFT(B13,255),LEFT('Overview - Section A'!$E$93:$E$110,255),0))),"")</f>
        <v>a1P36000002NoOXEA0</v>
      </c>
      <c r="AF13" s="462" t="s">
        <v>722</v>
      </c>
      <c r="AG13" s="462" t="str">
        <f t="array" ref="AG13">IFERROR(IF(INDEX('Reference Records'!$G$60:$G$128,MATCH(LEFT(C13,255),LEFT('Reference Records'!$C$60:$C$128,255),0))=0,"",INDEX('Reference Records'!$G$60:$G$128,MATCH(LEFT(C13,255),LEFT('Reference Records'!$C$60:$C$128,255),0))),"")</f>
        <v>a1O36000001EGFZEA4</v>
      </c>
      <c r="AH13" s="462" t="str">
        <f>IFERROR(IF('Overview - Section A'!$AN$5="Funding Request",IF('Reference Records'!$B$343&lt;&gt;"",VLOOKUP(T13,'Reference Records'!$B$343:$C$344,2,FALSE),VLOOKUP(T13,'Reference Records'!$A$356:$C$687,3,FALSE)),VLOOKUP(T13,'Reference Records'!$A$690:$C$692,3,FALSE)),"")</f>
        <v>a1A360000013M1rEAE</v>
      </c>
      <c r="AI13" s="497"/>
      <c r="AJ13" s="462"/>
      <c r="AK13" s="462" t="s">
        <v>411</v>
      </c>
      <c r="AL13" s="498"/>
      <c r="AM13" s="497"/>
      <c r="AN13" s="462"/>
      <c r="AO13" s="493" t="str">
        <f>IFERROR(VLOOKUP(U13,'Picklist Mapping'!$A$3:$C$4,3,FALSE),"")</f>
        <v>National</v>
      </c>
      <c r="AP13" s="499"/>
      <c r="AQ13" s="493"/>
      <c r="AR13" s="433" t="s">
        <v>5925</v>
      </c>
      <c r="AS13" s="447" t="s">
        <v>5924</v>
      </c>
      <c r="AT13" s="433"/>
      <c r="AU13" s="433"/>
      <c r="AV13" s="484" t="s">
        <v>408</v>
      </c>
      <c r="AW13" s="131"/>
      <c r="AX13" s="136"/>
      <c r="AY13" s="136"/>
    </row>
    <row r="14" spans="1:51" ht="47.1" customHeight="1" x14ac:dyDescent="0.25">
      <c r="A14" s="409">
        <v>4</v>
      </c>
      <c r="B14" s="410" t="s">
        <v>2590</v>
      </c>
      <c r="C14" s="410" t="s">
        <v>2694</v>
      </c>
      <c r="D14" s="447"/>
      <c r="E14" s="430">
        <v>170</v>
      </c>
      <c r="F14" s="430">
        <v>170</v>
      </c>
      <c r="G14" s="495">
        <f t="shared" si="0"/>
        <v>100</v>
      </c>
      <c r="H14" s="433" t="s">
        <v>375</v>
      </c>
      <c r="I14" s="486"/>
      <c r="J14" s="486"/>
      <c r="K14" s="486"/>
      <c r="L14" s="486"/>
      <c r="M14" s="486"/>
      <c r="N14" s="486" t="str">
        <f>IFERROR(IF(AM14="","",VLOOKUP(AM14,'Overview - Section A'!$P$31:$Q$32,2,FALSE)),"")</f>
        <v/>
      </c>
      <c r="O14" s="486"/>
      <c r="P14" s="433" t="s">
        <v>5842</v>
      </c>
      <c r="Q14" s="413" t="str">
        <f t="array" ref="Q14">IFERROR(IF(INDEX('Reference Records'!$D$60:$D$128,MATCH(LEFT(C14,255),LEFT('Reference Records'!$C$60:$C$128,255),0))=0,"",INDEX('Reference Records'!$D$60:$D$128,MATCH(LEFT(C14,255),LEFT('Reference Records'!$C$60:$C$128,255),0))),"")</f>
        <v/>
      </c>
      <c r="R14" s="496"/>
      <c r="S14" s="486" t="str">
        <f>IF('Overview - Section A'!$AN$5="Funding Request",IF(N14="Funding Request Place Holder","",N14),"")</f>
        <v/>
      </c>
      <c r="T14" s="486" t="str">
        <f t="shared" si="1"/>
        <v>Burundi</v>
      </c>
      <c r="U14" s="486" t="s">
        <v>209</v>
      </c>
      <c r="V14" s="433" t="s">
        <v>357</v>
      </c>
      <c r="W14" s="551" t="s">
        <v>5844</v>
      </c>
      <c r="X14" s="491" t="str">
        <f>IFERROR(IF(VLOOKUP(B14,'Reference Records'!$C$131:$D$166,2,FALSE)=0,"",VLOOKUP(B14,'Reference Records'!$C$131:$D$166,2,FALSE)),"")</f>
        <v>MCI-00008</v>
      </c>
      <c r="Y14" s="462" t="str">
        <f t="shared" si="2"/>
        <v/>
      </c>
      <c r="Z14" s="462"/>
      <c r="AA14" s="462" t="str">
        <f t="shared" si="3"/>
        <v>TCP-4: Pourcentage d'entités déclarantes (districts ou unités de gestion de base) n’ayant communiqué aucune rupture de stocks des médicaments antituberculeux de première intention au dernier jour du trimestre</v>
      </c>
      <c r="AB14" s="462" t="str">
        <f>IFERROR(IF('Overview - Section A'!$AN$5="Funding Request",VLOOKUP(S14,'Overview - Section A'!$M$31:$P$32,4,FALSE),IF(AM14="","",AM14)),"")</f>
        <v/>
      </c>
      <c r="AC14" s="462" t="b">
        <f t="shared" si="4"/>
        <v>1</v>
      </c>
      <c r="AD14" s="462"/>
      <c r="AE14" s="462" t="str">
        <f t="array" ref="AE14">IFERROR(IF(INDEX('Overview - Section A'!$H$93:$H$110,MATCH(LEFT(B14,255),LEFT('Overview - Section A'!$E$93:$E$110,255),0))=0,"",INDEX('Overview - Section A'!$H$93:$H$110,MATCH(LEFT(B14,255),LEFT('Overview - Section A'!$E$93:$E$110,255),0))),"")</f>
        <v>a1P36000002NoOXEA0</v>
      </c>
      <c r="AF14" s="462" t="s">
        <v>723</v>
      </c>
      <c r="AG14" s="462" t="str">
        <f t="array" ref="AG14">IFERROR(IF(INDEX('Reference Records'!$G$60:$G$128,MATCH(LEFT(C14,255),LEFT('Reference Records'!$C$60:$C$128,255),0))=0,"",INDEX('Reference Records'!$G$60:$G$128,MATCH(LEFT(C14,255),LEFT('Reference Records'!$C$60:$C$128,255),0))),"")</f>
        <v>a1O36000001EGFaEAO</v>
      </c>
      <c r="AH14" s="462" t="str">
        <f>IFERROR(IF('Overview - Section A'!$AN$5="Funding Request",IF('Reference Records'!$B$343&lt;&gt;"",VLOOKUP(T14,'Reference Records'!$B$343:$C$344,2,FALSE),VLOOKUP(T14,'Reference Records'!$A$356:$C$687,3,FALSE)),VLOOKUP(T14,'Reference Records'!$A$690:$C$692,3,FALSE)),"")</f>
        <v>a1A360000013M1rEAE</v>
      </c>
      <c r="AI14" s="497"/>
      <c r="AJ14" s="462"/>
      <c r="AK14" s="462" t="s">
        <v>411</v>
      </c>
      <c r="AL14" s="498"/>
      <c r="AM14" s="497"/>
      <c r="AN14" s="462"/>
      <c r="AO14" s="493" t="str">
        <f>IFERROR(VLOOKUP(U14,'Picklist Mapping'!$A$3:$C$4,3,FALSE),"")</f>
        <v>National</v>
      </c>
      <c r="AP14" s="499"/>
      <c r="AQ14" s="493"/>
      <c r="AR14" s="433" t="s">
        <v>5925</v>
      </c>
      <c r="AS14" s="447" t="s">
        <v>6004</v>
      </c>
      <c r="AT14" s="433"/>
      <c r="AU14" s="433"/>
      <c r="AV14" s="484" t="s">
        <v>408</v>
      </c>
      <c r="AW14" s="131"/>
      <c r="AX14" s="136"/>
      <c r="AY14" s="136"/>
    </row>
    <row r="15" spans="1:51" ht="47.1" customHeight="1" x14ac:dyDescent="0.25">
      <c r="A15" s="409">
        <v>5</v>
      </c>
      <c r="B15" s="410" t="s">
        <v>2590</v>
      </c>
      <c r="C15" s="410" t="s">
        <v>2697</v>
      </c>
      <c r="D15" s="447"/>
      <c r="E15" s="430">
        <v>1171</v>
      </c>
      <c r="F15" s="430"/>
      <c r="G15" s="495" t="str">
        <f t="shared" si="0"/>
        <v/>
      </c>
      <c r="H15" s="433" t="s">
        <v>375</v>
      </c>
      <c r="I15" s="486"/>
      <c r="J15" s="486"/>
      <c r="K15" s="486"/>
      <c r="L15" s="486"/>
      <c r="M15" s="486"/>
      <c r="N15" s="486" t="str">
        <f>IFERROR(IF(AM15="","",VLOOKUP(AM15,'Overview - Section A'!$P$31:$Q$32,2,FALSE)),"")</f>
        <v/>
      </c>
      <c r="O15" s="486"/>
      <c r="P15" s="433" t="s">
        <v>5842</v>
      </c>
      <c r="Q15" s="413" t="str">
        <f t="array" ref="Q15">IFERROR(IF(INDEX('Reference Records'!$D$60:$D$128,MATCH(LEFT(C15,255),LEFT('Reference Records'!$C$60:$C$128,255),0))=0,"",INDEX('Reference Records'!$D$60:$D$128,MATCH(LEFT(C15,255),LEFT('Reference Records'!$C$60:$C$128,255),0))),"")</f>
        <v/>
      </c>
      <c r="R15" s="496"/>
      <c r="S15" s="486" t="str">
        <f>IF('Overview - Section A'!$AN$5="Funding Request",IF(N15="Funding Request Place Holder","",N15),"")</f>
        <v/>
      </c>
      <c r="T15" s="486" t="str">
        <f t="shared" si="1"/>
        <v>Burundi</v>
      </c>
      <c r="U15" s="486" t="s">
        <v>209</v>
      </c>
      <c r="V15" s="433" t="s">
        <v>357</v>
      </c>
      <c r="W15" s="447" t="s">
        <v>5845</v>
      </c>
      <c r="X15" s="491" t="str">
        <f>IFERROR(IF(VLOOKUP(B15,'Reference Records'!$C$131:$D$166,2,FALSE)=0,"",VLOOKUP(B15,'Reference Records'!$C$131:$D$166,2,FALSE)),"")</f>
        <v>MCI-00008</v>
      </c>
      <c r="Y15" s="462" t="str">
        <f t="shared" si="2"/>
        <v/>
      </c>
      <c r="Z15" s="462"/>
      <c r="AA15" s="462" t="str">
        <f t="shared" si="3"/>
        <v>TCP-5: Nombre d'enfants âgés de moins de 5 en contact avec des patients tuberculeux qui ont commencé un traitement préventif à l'isoniazide</v>
      </c>
      <c r="AB15" s="462" t="str">
        <f>IFERROR(IF('Overview - Section A'!$AN$5="Funding Request",VLOOKUP(S15,'Overview - Section A'!$M$31:$P$32,4,FALSE),IF(AM15="","",AM15)),"")</f>
        <v/>
      </c>
      <c r="AC15" s="462" t="b">
        <f t="shared" si="4"/>
        <v>1</v>
      </c>
      <c r="AD15" s="462"/>
      <c r="AE15" s="462" t="str">
        <f t="array" ref="AE15">IFERROR(IF(INDEX('Overview - Section A'!$H$93:$H$110,MATCH(LEFT(B15,255),LEFT('Overview - Section A'!$E$93:$E$110,255),0))=0,"",INDEX('Overview - Section A'!$H$93:$H$110,MATCH(LEFT(B15,255),LEFT('Overview - Section A'!$E$93:$E$110,255),0))),"")</f>
        <v>a1P36000002NoOXEA0</v>
      </c>
      <c r="AF15" s="462" t="s">
        <v>724</v>
      </c>
      <c r="AG15" s="462" t="str">
        <f t="array" ref="AG15">IFERROR(IF(INDEX('Reference Records'!$G$60:$G$128,MATCH(LEFT(C15,255),LEFT('Reference Records'!$C$60:$C$128,255),0))=0,"",INDEX('Reference Records'!$G$60:$G$128,MATCH(LEFT(C15,255),LEFT('Reference Records'!$C$60:$C$128,255),0))),"")</f>
        <v>a1O36000001EGFbEAO</v>
      </c>
      <c r="AH15" s="462" t="str">
        <f>IFERROR(IF('Overview - Section A'!$AN$5="Funding Request",IF('Reference Records'!$B$343&lt;&gt;"",VLOOKUP(T15,'Reference Records'!$B$343:$C$344,2,FALSE),VLOOKUP(T15,'Reference Records'!$A$356:$C$687,3,FALSE)),VLOOKUP(T15,'Reference Records'!$A$690:$C$692,3,FALSE)),"")</f>
        <v>a1A360000013M1rEAE</v>
      </c>
      <c r="AI15" s="497"/>
      <c r="AJ15" s="462"/>
      <c r="AK15" s="462" t="s">
        <v>411</v>
      </c>
      <c r="AL15" s="498"/>
      <c r="AM15" s="497"/>
      <c r="AN15" s="462"/>
      <c r="AO15" s="493" t="str">
        <f>IFERROR(VLOOKUP(U15,'Picklist Mapping'!$A$3:$C$4,3,FALSE),"")</f>
        <v>National</v>
      </c>
      <c r="AP15" s="499"/>
      <c r="AQ15" s="493"/>
      <c r="AR15" s="433" t="s">
        <v>5925</v>
      </c>
      <c r="AS15" s="447" t="s">
        <v>6005</v>
      </c>
      <c r="AT15" s="433"/>
      <c r="AU15" s="433"/>
      <c r="AV15" s="484" t="s">
        <v>408</v>
      </c>
      <c r="AW15" s="131"/>
      <c r="AX15" s="136"/>
      <c r="AY15" s="136"/>
    </row>
    <row r="16" spans="1:51" ht="47.1" customHeight="1" x14ac:dyDescent="0.25">
      <c r="A16" s="409">
        <v>6</v>
      </c>
      <c r="B16" s="410" t="s">
        <v>2590</v>
      </c>
      <c r="C16" s="410" t="s">
        <v>2713</v>
      </c>
      <c r="D16" s="447"/>
      <c r="E16" s="430">
        <v>382</v>
      </c>
      <c r="F16" s="430"/>
      <c r="G16" s="495" t="str">
        <f t="shared" si="0"/>
        <v/>
      </c>
      <c r="H16" s="433" t="s">
        <v>375</v>
      </c>
      <c r="I16" s="486"/>
      <c r="J16" s="486"/>
      <c r="K16" s="486"/>
      <c r="L16" s="486"/>
      <c r="M16" s="486"/>
      <c r="N16" s="486" t="str">
        <f>IFERROR(IF(AM16="","",VLOOKUP(AM16,'Overview - Section A'!$P$31:$Q$32,2,FALSE)),"")</f>
        <v/>
      </c>
      <c r="O16" s="486"/>
      <c r="P16" s="433" t="s">
        <v>5842</v>
      </c>
      <c r="Q16" s="413" t="str">
        <f t="array" ref="Q16">IFERROR(IF(INDEX('Reference Records'!$D$60:$D$128,MATCH(LEFT(C16,255),LEFT('Reference Records'!$C$60:$C$128,255),0))=0,"",INDEX('Reference Records'!$D$60:$D$128,MATCH(LEFT(C16,255),LEFT('Reference Records'!$C$60:$C$128,255),0))),"")</f>
        <v/>
      </c>
      <c r="R16" s="496"/>
      <c r="S16" s="486" t="str">
        <f>IF('Overview - Section A'!$AN$5="Funding Request",IF(N16="Funding Request Place Holder","",N16),"")</f>
        <v/>
      </c>
      <c r="T16" s="486" t="str">
        <f t="shared" si="1"/>
        <v>Burundi</v>
      </c>
      <c r="U16" s="486" t="s">
        <v>209</v>
      </c>
      <c r="V16" s="433" t="s">
        <v>357</v>
      </c>
      <c r="W16" s="447" t="s">
        <v>5850</v>
      </c>
      <c r="X16" s="491" t="str">
        <f>IFERROR(IF(VLOOKUP(B16,'Reference Records'!$C$131:$D$166,2,FALSE)=0,"",VLOOKUP(B16,'Reference Records'!$C$131:$D$166,2,FALSE)),"")</f>
        <v>MCI-00008</v>
      </c>
      <c r="Y16" s="462" t="str">
        <f t="shared" si="2"/>
        <v/>
      </c>
      <c r="Z16" s="462"/>
      <c r="AA16" s="462" t="str">
        <f t="shared" si="3"/>
        <v>TCP-7c: Nombre de cas déclarés de tuberculose (toutes formes confondues) par les prestataires extérieurs au programme national de lutte contre la tuberculose — services communautaires</v>
      </c>
      <c r="AB16" s="462" t="str">
        <f>IFERROR(IF('Overview - Section A'!$AN$5="Funding Request",VLOOKUP(S16,'Overview - Section A'!$M$31:$P$32,4,FALSE),IF(AM16="","",AM16)),"")</f>
        <v/>
      </c>
      <c r="AC16" s="462" t="b">
        <f t="shared" si="4"/>
        <v>1</v>
      </c>
      <c r="AD16" s="462"/>
      <c r="AE16" s="462" t="str">
        <f t="array" ref="AE16">IFERROR(IF(INDEX('Overview - Section A'!$H$93:$H$110,MATCH(LEFT(B16,255),LEFT('Overview - Section A'!$E$93:$E$110,255),0))=0,"",INDEX('Overview - Section A'!$H$93:$H$110,MATCH(LEFT(B16,255),LEFT('Overview - Section A'!$E$93:$E$110,255),0))),"")</f>
        <v>a1P36000002NoOXEA0</v>
      </c>
      <c r="AF16" s="462" t="s">
        <v>725</v>
      </c>
      <c r="AG16" s="462" t="str">
        <f t="array" ref="AG16">IFERROR(IF(INDEX('Reference Records'!$G$60:$G$128,MATCH(LEFT(C16,255),LEFT('Reference Records'!$C$60:$C$128,255),0))=0,"",INDEX('Reference Records'!$G$60:$G$128,MATCH(LEFT(C16,255),LEFT('Reference Records'!$C$60:$C$128,255),0))),"")</f>
        <v>a1O36000001qZ9kEAE</v>
      </c>
      <c r="AH16" s="462" t="str">
        <f>IFERROR(IF('Overview - Section A'!$AN$5="Funding Request",IF('Reference Records'!$B$343&lt;&gt;"",VLOOKUP(T16,'Reference Records'!$B$343:$C$344,2,FALSE),VLOOKUP(T16,'Reference Records'!$A$356:$C$687,3,FALSE)),VLOOKUP(T16,'Reference Records'!$A$690:$C$692,3,FALSE)),"")</f>
        <v>a1A360000013M1rEAE</v>
      </c>
      <c r="AI16" s="497"/>
      <c r="AJ16" s="462"/>
      <c r="AK16" s="462" t="s">
        <v>411</v>
      </c>
      <c r="AL16" s="498"/>
      <c r="AM16" s="497"/>
      <c r="AN16" s="462"/>
      <c r="AO16" s="493" t="str">
        <f>IFERROR(VLOOKUP(U16,'Picklist Mapping'!$A$3:$C$4,3,FALSE),"")</f>
        <v>National</v>
      </c>
      <c r="AP16" s="499"/>
      <c r="AQ16" s="493"/>
      <c r="AR16" s="433" t="s">
        <v>5925</v>
      </c>
      <c r="AS16" s="447" t="s">
        <v>6006</v>
      </c>
      <c r="AT16" s="433"/>
      <c r="AU16" s="433"/>
      <c r="AV16" s="484" t="s">
        <v>408</v>
      </c>
      <c r="AW16" s="131"/>
      <c r="AX16" s="136"/>
      <c r="AY16" s="136"/>
    </row>
    <row r="17" spans="1:51" ht="47.1" customHeight="1" x14ac:dyDescent="0.25">
      <c r="A17" s="409">
        <v>7</v>
      </c>
      <c r="B17" s="410" t="s">
        <v>2542</v>
      </c>
      <c r="C17" s="410" t="s">
        <v>2716</v>
      </c>
      <c r="D17" s="447"/>
      <c r="E17" s="430">
        <v>7345</v>
      </c>
      <c r="F17" s="430">
        <v>7662</v>
      </c>
      <c r="G17" s="495">
        <f t="shared" si="0"/>
        <v>95.862699034194733</v>
      </c>
      <c r="H17" s="433" t="s">
        <v>375</v>
      </c>
      <c r="I17" s="486"/>
      <c r="J17" s="486"/>
      <c r="K17" s="486"/>
      <c r="L17" s="486"/>
      <c r="M17" s="486"/>
      <c r="N17" s="486" t="str">
        <f>IFERROR(IF(AM17="","",VLOOKUP(AM17,'Overview - Section A'!$P$31:$Q$32,2,FALSE)),"")</f>
        <v/>
      </c>
      <c r="O17" s="486"/>
      <c r="P17" s="433" t="s">
        <v>5842</v>
      </c>
      <c r="Q17" s="413" t="str">
        <f t="array" ref="Q17">IFERROR(IF(INDEX('Reference Records'!$D$60:$D$128,MATCH(LEFT(C17,255),LEFT('Reference Records'!$C$60:$C$128,255),0))=0,"",INDEX('Reference Records'!$D$60:$D$128,MATCH(LEFT(C17,255),LEFT('Reference Records'!$C$60:$C$128,255),0))),"")</f>
        <v/>
      </c>
      <c r="R17" s="496"/>
      <c r="S17" s="486" t="str">
        <f>IF('Overview - Section A'!$AN$5="Funding Request",IF(N17="Funding Request Place Holder","",N17),"")</f>
        <v/>
      </c>
      <c r="T17" s="486" t="str">
        <f t="shared" si="1"/>
        <v>Burundi</v>
      </c>
      <c r="U17" s="486" t="s">
        <v>209</v>
      </c>
      <c r="V17" s="433" t="s">
        <v>357</v>
      </c>
      <c r="W17" s="447" t="s">
        <v>5846</v>
      </c>
      <c r="X17" s="491" t="str">
        <f>IFERROR(IF(VLOOKUP(B17,'Reference Records'!$C$131:$D$166,2,FALSE)=0,"",VLOOKUP(B17,'Reference Records'!$C$131:$D$166,2,FALSE)),"")</f>
        <v>MCI-00009</v>
      </c>
      <c r="Y17" s="462" t="str">
        <f t="shared" si="2"/>
        <v/>
      </c>
      <c r="Z17" s="462"/>
      <c r="AA17" s="462" t="str">
        <f t="shared" si="3"/>
        <v>TB/HIV-5: Pourcentage de nouveaux patients TB et de rechute enregistrés dont le statut VIH est documenté</v>
      </c>
      <c r="AB17" s="462" t="str">
        <f>IFERROR(IF('Overview - Section A'!$AN$5="Funding Request",VLOOKUP(S17,'Overview - Section A'!$M$31:$P$32,4,FALSE),IF(AM17="","",AM17)),"")</f>
        <v/>
      </c>
      <c r="AC17" s="462" t="b">
        <f t="shared" si="4"/>
        <v>1</v>
      </c>
      <c r="AD17" s="462"/>
      <c r="AE17" s="462" t="str">
        <f t="array" ref="AE17">IFERROR(IF(INDEX('Overview - Section A'!$H$93:$H$110,MATCH(LEFT(B17,255),LEFT('Overview - Section A'!$E$93:$E$110,255),0))=0,"",INDEX('Overview - Section A'!$H$93:$H$110,MATCH(LEFT(B17,255),LEFT('Overview - Section A'!$E$93:$E$110,255),0))),"")</f>
        <v>a1P36000002NoOYEA0</v>
      </c>
      <c r="AF17" s="462" t="s">
        <v>726</v>
      </c>
      <c r="AG17" s="462" t="str">
        <f t="array" ref="AG17">IFERROR(IF(INDEX('Reference Records'!$G$60:$G$128,MATCH(LEFT(C17,255),LEFT('Reference Records'!$C$60:$C$128,255),0))=0,"",INDEX('Reference Records'!$G$60:$G$128,MATCH(LEFT(C17,255),LEFT('Reference Records'!$C$60:$C$128,255),0))),"")</f>
        <v>a1O36000001qZ9LEAU</v>
      </c>
      <c r="AH17" s="462" t="str">
        <f>IFERROR(IF('Overview - Section A'!$AN$5="Funding Request",IF('Reference Records'!$B$343&lt;&gt;"",VLOOKUP(T17,'Reference Records'!$B$343:$C$344,2,FALSE),VLOOKUP(T17,'Reference Records'!$A$356:$C$687,3,FALSE)),VLOOKUP(T17,'Reference Records'!$A$690:$C$692,3,FALSE)),"")</f>
        <v>a1A360000013M1rEAE</v>
      </c>
      <c r="AI17" s="497"/>
      <c r="AJ17" s="462"/>
      <c r="AK17" s="462" t="s">
        <v>411</v>
      </c>
      <c r="AL17" s="498"/>
      <c r="AM17" s="497"/>
      <c r="AN17" s="462"/>
      <c r="AO17" s="493" t="str">
        <f>IFERROR(VLOOKUP(U17,'Picklist Mapping'!$A$3:$C$4,3,FALSE),"")</f>
        <v>National</v>
      </c>
      <c r="AP17" s="499"/>
      <c r="AQ17" s="493"/>
      <c r="AR17" s="433" t="s">
        <v>5925</v>
      </c>
      <c r="AS17" s="447" t="s">
        <v>6007</v>
      </c>
      <c r="AT17" s="433"/>
      <c r="AU17" s="433"/>
      <c r="AV17" s="484" t="s">
        <v>408</v>
      </c>
      <c r="AW17" s="131"/>
      <c r="AX17" s="136"/>
      <c r="AY17" s="136"/>
    </row>
    <row r="18" spans="1:51" ht="47.1" customHeight="1" x14ac:dyDescent="0.25">
      <c r="A18" s="409">
        <v>8</v>
      </c>
      <c r="B18" s="410" t="s">
        <v>2542</v>
      </c>
      <c r="C18" s="410" t="s">
        <v>2719</v>
      </c>
      <c r="D18" s="447"/>
      <c r="E18" s="430">
        <v>795</v>
      </c>
      <c r="F18" s="430">
        <v>877</v>
      </c>
      <c r="G18" s="495">
        <f t="shared" si="0"/>
        <v>90.649942987457237</v>
      </c>
      <c r="H18" s="433" t="s">
        <v>375</v>
      </c>
      <c r="I18" s="486"/>
      <c r="J18" s="486"/>
      <c r="K18" s="486"/>
      <c r="L18" s="486"/>
      <c r="M18" s="486"/>
      <c r="N18" s="486" t="str">
        <f>IFERROR(IF(AM18="","",VLOOKUP(AM18,'Overview - Section A'!$P$31:$Q$32,2,FALSE)),"")</f>
        <v/>
      </c>
      <c r="O18" s="486"/>
      <c r="P18" s="433" t="s">
        <v>5842</v>
      </c>
      <c r="Q18" s="413" t="str">
        <f t="array" ref="Q18">IFERROR(IF(INDEX('Reference Records'!$D$60:$D$128,MATCH(LEFT(C18,255),LEFT('Reference Records'!$C$60:$C$128,255),0))=0,"",INDEX('Reference Records'!$D$60:$D$128,MATCH(LEFT(C18,255),LEFT('Reference Records'!$C$60:$C$128,255),0))),"")</f>
        <v/>
      </c>
      <c r="R18" s="496"/>
      <c r="S18" s="486" t="str">
        <f>IF('Overview - Section A'!$AN$5="Funding Request",IF(N18="Funding Request Place Holder","",N18),"")</f>
        <v/>
      </c>
      <c r="T18" s="486" t="str">
        <f t="shared" si="1"/>
        <v>Burundi</v>
      </c>
      <c r="U18" s="486" t="s">
        <v>209</v>
      </c>
      <c r="V18" s="433" t="s">
        <v>357</v>
      </c>
      <c r="W18" s="551" t="s">
        <v>5847</v>
      </c>
      <c r="X18" s="491" t="str">
        <f>IFERROR(IF(VLOOKUP(B18,'Reference Records'!$C$131:$D$166,2,FALSE)=0,"",VLOOKUP(B18,'Reference Records'!$C$131:$D$166,2,FALSE)),"")</f>
        <v>MCI-00009</v>
      </c>
      <c r="Y18" s="462" t="str">
        <f t="shared" si="2"/>
        <v/>
      </c>
      <c r="Z18" s="462"/>
      <c r="AA18" s="462" t="str">
        <f t="shared" si="3"/>
        <v>TB/HIV-6(M): Pourcentage de nouveaux patients  tuberculeux et de rechutes, séropositifs au VIH, sous traitement antirétroviral au cours du traitement de la tuberculose</v>
      </c>
      <c r="AB18" s="462" t="str">
        <f>IFERROR(IF('Overview - Section A'!$AN$5="Funding Request",VLOOKUP(S18,'Overview - Section A'!$M$31:$P$32,4,FALSE),IF(AM18="","",AM18)),"")</f>
        <v/>
      </c>
      <c r="AC18" s="462" t="b">
        <f t="shared" si="4"/>
        <v>1</v>
      </c>
      <c r="AD18" s="462"/>
      <c r="AE18" s="462" t="str">
        <f t="array" ref="AE18">IFERROR(IF(INDEX('Overview - Section A'!$H$93:$H$110,MATCH(LEFT(B18,255),LEFT('Overview - Section A'!$E$93:$E$110,255),0))=0,"",INDEX('Overview - Section A'!$H$93:$H$110,MATCH(LEFT(B18,255),LEFT('Overview - Section A'!$E$93:$E$110,255),0))),"")</f>
        <v>a1P36000002NoOYEA0</v>
      </c>
      <c r="AF18" s="462" t="s">
        <v>727</v>
      </c>
      <c r="AG18" s="462" t="str">
        <f t="array" ref="AG18">IFERROR(IF(INDEX('Reference Records'!$G$60:$G$128,MATCH(LEFT(C18,255),LEFT('Reference Records'!$C$60:$C$128,255),0))=0,"",INDEX('Reference Records'!$G$60:$G$128,MATCH(LEFT(C18,255),LEFT('Reference Records'!$C$60:$C$128,255),0))),"")</f>
        <v>a1O36000001qZ9MEAU</v>
      </c>
      <c r="AH18" s="462" t="str">
        <f>IFERROR(IF('Overview - Section A'!$AN$5="Funding Request",IF('Reference Records'!$B$343&lt;&gt;"",VLOOKUP(T18,'Reference Records'!$B$343:$C$344,2,FALSE),VLOOKUP(T18,'Reference Records'!$A$356:$C$687,3,FALSE)),VLOOKUP(T18,'Reference Records'!$A$690:$C$692,3,FALSE)),"")</f>
        <v>a1A360000013M1rEAE</v>
      </c>
      <c r="AI18" s="497"/>
      <c r="AJ18" s="462"/>
      <c r="AK18" s="462" t="s">
        <v>411</v>
      </c>
      <c r="AL18" s="498"/>
      <c r="AM18" s="497"/>
      <c r="AN18" s="462"/>
      <c r="AO18" s="493" t="str">
        <f>IFERROR(VLOOKUP(U18,'Picklist Mapping'!$A$3:$C$4,3,FALSE),"")</f>
        <v>National</v>
      </c>
      <c r="AP18" s="499"/>
      <c r="AQ18" s="493"/>
      <c r="AR18" s="433" t="s">
        <v>5925</v>
      </c>
      <c r="AS18" s="447" t="s">
        <v>6008</v>
      </c>
      <c r="AT18" s="433"/>
      <c r="AU18" s="433"/>
      <c r="AV18" s="484" t="s">
        <v>408</v>
      </c>
      <c r="AW18" s="131"/>
      <c r="AX18" s="136"/>
      <c r="AY18" s="136"/>
    </row>
    <row r="19" spans="1:51" ht="47.1" customHeight="1" x14ac:dyDescent="0.25">
      <c r="A19" s="409">
        <v>9</v>
      </c>
      <c r="B19" s="410" t="s">
        <v>2595</v>
      </c>
      <c r="C19" s="410" t="s">
        <v>2265</v>
      </c>
      <c r="D19" s="447"/>
      <c r="E19" s="430">
        <v>80</v>
      </c>
      <c r="F19" s="430"/>
      <c r="G19" s="495" t="str">
        <f t="shared" si="0"/>
        <v/>
      </c>
      <c r="H19" s="433" t="s">
        <v>375</v>
      </c>
      <c r="I19" s="486"/>
      <c r="J19" s="486"/>
      <c r="K19" s="486"/>
      <c r="L19" s="486"/>
      <c r="M19" s="486"/>
      <c r="N19" s="486" t="str">
        <f>IFERROR(IF(AM19="","",VLOOKUP(AM19,'Overview - Section A'!$P$31:$Q$32,2,FALSE)),"")</f>
        <v/>
      </c>
      <c r="O19" s="486"/>
      <c r="P19" s="433" t="s">
        <v>5842</v>
      </c>
      <c r="Q19" s="413" t="str">
        <f t="array" ref="Q19">IFERROR(IF(INDEX('Reference Records'!$D$60:$D$128,MATCH(LEFT(C19,255),LEFT('Reference Records'!$C$60:$C$128,255),0))=0,"",INDEX('Reference Records'!$D$60:$D$128,MATCH(LEFT(C19,255),LEFT('Reference Records'!$C$60:$C$128,255),0))),"")</f>
        <v>Age,Sexe</v>
      </c>
      <c r="R19" s="496"/>
      <c r="S19" s="486" t="str">
        <f>IF('Overview - Section A'!$AN$5="Funding Request",IF(N19="Funding Request Place Holder","",N19),"")</f>
        <v/>
      </c>
      <c r="T19" s="486" t="str">
        <f t="shared" si="1"/>
        <v>Burundi</v>
      </c>
      <c r="U19" s="486" t="s">
        <v>209</v>
      </c>
      <c r="V19" s="433" t="s">
        <v>357</v>
      </c>
      <c r="W19" s="551" t="s">
        <v>5848</v>
      </c>
      <c r="X19" s="491" t="str">
        <f>IFERROR(IF(VLOOKUP(B19,'Reference Records'!$C$131:$D$166,2,FALSE)=0,"",VLOOKUP(B19,'Reference Records'!$C$131:$D$166,2,FALSE)),"")</f>
        <v>MCI-00010</v>
      </c>
      <c r="Y19" s="462" t="str">
        <f t="shared" si="2"/>
        <v>MDR TB-2(M): Nombre de cas de tuberculose, résistante à la rifampicine et/ou tuberculose multirésistante confirmés</v>
      </c>
      <c r="Z19" s="462"/>
      <c r="AA19" s="462" t="str">
        <f t="shared" si="3"/>
        <v>MDR TB-2(M): Nombre de cas de tuberculose, résistante à la rifampicine et/ou tuberculose multirésistante confirmés</v>
      </c>
      <c r="AB19" s="462" t="str">
        <f>IFERROR(IF('Overview - Section A'!$AN$5="Funding Request",VLOOKUP(S19,'Overview - Section A'!$M$31:$P$32,4,FALSE),IF(AM19="","",AM19)),"")</f>
        <v/>
      </c>
      <c r="AC19" s="462" t="b">
        <f t="shared" si="4"/>
        <v>1</v>
      </c>
      <c r="AD19" s="462"/>
      <c r="AE19" s="462" t="str">
        <f t="array" ref="AE19">IFERROR(IF(INDEX('Overview - Section A'!$H$93:$H$110,MATCH(LEFT(B19,255),LEFT('Overview - Section A'!$E$93:$E$110,255),0))=0,"",INDEX('Overview - Section A'!$H$93:$H$110,MATCH(LEFT(B19,255),LEFT('Overview - Section A'!$E$93:$E$110,255),0))),"")</f>
        <v>a1P36000002NoOZEA0</v>
      </c>
      <c r="AF19" s="462" t="s">
        <v>728</v>
      </c>
      <c r="AG19" s="462" t="str">
        <f t="array" ref="AG19">IFERROR(IF(INDEX('Reference Records'!$G$60:$G$128,MATCH(LEFT(C19,255),LEFT('Reference Records'!$C$60:$C$128,255),0))=0,"",INDEX('Reference Records'!$G$60:$G$128,MATCH(LEFT(C19,255),LEFT('Reference Records'!$C$60:$C$128,255),0))),"")</f>
        <v>a1O36000001EGFlEAO</v>
      </c>
      <c r="AH19" s="462" t="str">
        <f>IFERROR(IF('Overview - Section A'!$AN$5="Funding Request",IF('Reference Records'!$B$343&lt;&gt;"",VLOOKUP(T19,'Reference Records'!$B$343:$C$344,2,FALSE),VLOOKUP(T19,'Reference Records'!$A$356:$C$687,3,FALSE)),VLOOKUP(T19,'Reference Records'!$A$690:$C$692,3,FALSE)),"")</f>
        <v>a1A360000013M1rEAE</v>
      </c>
      <c r="AI19" s="497"/>
      <c r="AJ19" s="462"/>
      <c r="AK19" s="462" t="s">
        <v>411</v>
      </c>
      <c r="AL19" s="498"/>
      <c r="AM19" s="497"/>
      <c r="AN19" s="462"/>
      <c r="AO19" s="493" t="str">
        <f>IFERROR(VLOOKUP(U19,'Picklist Mapping'!$A$3:$C$4,3,FALSE),"")</f>
        <v>National</v>
      </c>
      <c r="AP19" s="499"/>
      <c r="AQ19" s="493"/>
      <c r="AR19" s="433" t="s">
        <v>5925</v>
      </c>
      <c r="AS19" s="447" t="s">
        <v>6009</v>
      </c>
      <c r="AT19" s="433"/>
      <c r="AU19" s="433"/>
      <c r="AV19" s="484" t="s">
        <v>408</v>
      </c>
      <c r="AW19" s="131"/>
      <c r="AX19" s="136"/>
      <c r="AY19" s="136"/>
    </row>
    <row r="20" spans="1:51" ht="47.1" customHeight="1" x14ac:dyDescent="0.25">
      <c r="A20" s="409">
        <v>10</v>
      </c>
      <c r="B20" s="410" t="s">
        <v>2595</v>
      </c>
      <c r="C20" s="410" t="s">
        <v>2271</v>
      </c>
      <c r="D20" s="447"/>
      <c r="E20" s="430">
        <v>80</v>
      </c>
      <c r="F20" s="430"/>
      <c r="G20" s="495" t="str">
        <f t="shared" si="0"/>
        <v/>
      </c>
      <c r="H20" s="433" t="s">
        <v>375</v>
      </c>
      <c r="I20" s="486"/>
      <c r="J20" s="486"/>
      <c r="K20" s="486"/>
      <c r="L20" s="486"/>
      <c r="M20" s="486"/>
      <c r="N20" s="486" t="str">
        <f>IFERROR(IF(AM20="","",VLOOKUP(AM20,'Overview - Section A'!$P$31:$Q$32,2,FALSE)),"")</f>
        <v/>
      </c>
      <c r="O20" s="486"/>
      <c r="P20" s="433" t="s">
        <v>5842</v>
      </c>
      <c r="Q20" s="413" t="str">
        <f t="array" ref="Q20">IFERROR(IF(INDEX('Reference Records'!$D$60:$D$128,MATCH(LEFT(C20,255),LEFT('Reference Records'!$C$60:$C$128,255),0))=0,"",INDEX('Reference Records'!$D$60:$D$128,MATCH(LEFT(C20,255),LEFT('Reference Records'!$C$60:$C$128,255),0))),"")</f>
        <v>Schéma thérapeutique,Age,Sexe</v>
      </c>
      <c r="R20" s="496"/>
      <c r="S20" s="486" t="str">
        <f>IF('Overview - Section A'!$AN$5="Funding Request",IF(N20="Funding Request Place Holder","",N20),"")</f>
        <v/>
      </c>
      <c r="T20" s="486" t="str">
        <f t="shared" si="1"/>
        <v>Burundi</v>
      </c>
      <c r="U20" s="486" t="s">
        <v>209</v>
      </c>
      <c r="V20" s="433" t="s">
        <v>357</v>
      </c>
      <c r="W20" s="551" t="s">
        <v>6012</v>
      </c>
      <c r="X20" s="491" t="str">
        <f>IFERROR(IF(VLOOKUP(B20,'Reference Records'!$C$131:$D$166,2,FALSE)=0,"",VLOOKUP(B20,'Reference Records'!$C$131:$D$166,2,FALSE)),"")</f>
        <v>MCI-00010</v>
      </c>
      <c r="Y20" s="462" t="str">
        <f t="shared" si="2"/>
        <v>MDR TB-3(M): Nombre de cas de tuberculose résistante à la rifampicine et/ou tuberculose multirésistante qui ont commencé un traitement de deuxième intention</v>
      </c>
      <c r="Z20" s="462"/>
      <c r="AA20" s="462" t="str">
        <f t="shared" si="3"/>
        <v>MDR TB-3(M): Nombre de cas de tuberculose résistante à la rifampicine et/ou tuberculose multirésistante qui ont commencé un traitement de deuxième intention</v>
      </c>
      <c r="AB20" s="462" t="str">
        <f>IFERROR(IF('Overview - Section A'!$AN$5="Funding Request",VLOOKUP(S20,'Overview - Section A'!$M$31:$P$32,4,FALSE),IF(AM20="","",AM20)),"")</f>
        <v/>
      </c>
      <c r="AC20" s="462" t="b">
        <f t="shared" si="4"/>
        <v>1</v>
      </c>
      <c r="AD20" s="462"/>
      <c r="AE20" s="462" t="str">
        <f t="array" ref="AE20">IFERROR(IF(INDEX('Overview - Section A'!$H$93:$H$110,MATCH(LEFT(B20,255),LEFT('Overview - Section A'!$E$93:$E$110,255),0))=0,"",INDEX('Overview - Section A'!$H$93:$H$110,MATCH(LEFT(B20,255),LEFT('Overview - Section A'!$E$93:$E$110,255),0))),"")</f>
        <v>a1P36000002NoOZEA0</v>
      </c>
      <c r="AF20" s="462" t="s">
        <v>729</v>
      </c>
      <c r="AG20" s="462" t="str">
        <f t="array" ref="AG20">IFERROR(IF(INDEX('Reference Records'!$G$60:$G$128,MATCH(LEFT(C20,255),LEFT('Reference Records'!$C$60:$C$128,255),0))=0,"",INDEX('Reference Records'!$G$60:$G$128,MATCH(LEFT(C20,255),LEFT('Reference Records'!$C$60:$C$128,255),0))),"")</f>
        <v>a1O36000001EGFmEAO</v>
      </c>
      <c r="AH20" s="462" t="str">
        <f>IFERROR(IF('Overview - Section A'!$AN$5="Funding Request",IF('Reference Records'!$B$343&lt;&gt;"",VLOOKUP(T20,'Reference Records'!$B$343:$C$344,2,FALSE),VLOOKUP(T20,'Reference Records'!$A$356:$C$687,3,FALSE)),VLOOKUP(T20,'Reference Records'!$A$690:$C$692,3,FALSE)),"")</f>
        <v>a1A360000013M1rEAE</v>
      </c>
      <c r="AI20" s="497"/>
      <c r="AJ20" s="462"/>
      <c r="AK20" s="462" t="s">
        <v>411</v>
      </c>
      <c r="AL20" s="498"/>
      <c r="AM20" s="497"/>
      <c r="AN20" s="462"/>
      <c r="AO20" s="493" t="str">
        <f>IFERROR(VLOOKUP(U20,'Picklist Mapping'!$A$3:$C$4,3,FALSE),"")</f>
        <v>National</v>
      </c>
      <c r="AP20" s="499"/>
      <c r="AQ20" s="493"/>
      <c r="AR20" s="433" t="s">
        <v>5925</v>
      </c>
      <c r="AS20" s="447" t="s">
        <v>6013</v>
      </c>
      <c r="AT20" s="433"/>
      <c r="AU20" s="433"/>
      <c r="AV20" s="484" t="s">
        <v>408</v>
      </c>
      <c r="AW20" s="131"/>
      <c r="AX20" s="136"/>
      <c r="AY20" s="136"/>
    </row>
    <row r="21" spans="1:51" ht="47.1" customHeight="1" x14ac:dyDescent="0.25">
      <c r="A21" s="409">
        <v>11</v>
      </c>
      <c r="B21" s="410" t="s">
        <v>2566</v>
      </c>
      <c r="C21" s="410" t="s">
        <v>2779</v>
      </c>
      <c r="D21" s="447"/>
      <c r="E21" s="430">
        <v>170</v>
      </c>
      <c r="F21" s="430">
        <v>170</v>
      </c>
      <c r="G21" s="495">
        <f t="shared" si="0"/>
        <v>100</v>
      </c>
      <c r="H21" s="433" t="s">
        <v>375</v>
      </c>
      <c r="I21" s="486"/>
      <c r="J21" s="486"/>
      <c r="K21" s="486"/>
      <c r="L21" s="486"/>
      <c r="M21" s="486"/>
      <c r="N21" s="486" t="str">
        <f>IFERROR(IF(AM21="","",VLOOKUP(AM21,'Overview - Section A'!$P$31:$Q$32,2,FALSE)),"")</f>
        <v/>
      </c>
      <c r="O21" s="486"/>
      <c r="P21" s="433" t="s">
        <v>5842</v>
      </c>
      <c r="Q21" s="413" t="str">
        <f t="array" ref="Q21">IFERROR(IF(INDEX('Reference Records'!$D$60:$D$128,MATCH(LEFT(C21,255),LEFT('Reference Records'!$C$60:$C$128,255),0))=0,"",INDEX('Reference Records'!$D$60:$D$128,MATCH(LEFT(C21,255),LEFT('Reference Records'!$C$60:$C$128,255),0))),"")</f>
        <v/>
      </c>
      <c r="R21" s="496"/>
      <c r="S21" s="486" t="str">
        <f>IF('Overview - Section A'!$AN$5="Funding Request",IF(N21="Funding Request Place Holder","",N21),"")</f>
        <v/>
      </c>
      <c r="T21" s="486" t="str">
        <f t="shared" si="1"/>
        <v>Burundi</v>
      </c>
      <c r="U21" s="486" t="s">
        <v>209</v>
      </c>
      <c r="V21" s="433" t="s">
        <v>357</v>
      </c>
      <c r="W21" s="551" t="s">
        <v>5849</v>
      </c>
      <c r="X21" s="491" t="str">
        <f>IFERROR(IF(VLOOKUP(B21,'Reference Records'!$C$131:$D$166,2,FALSE)=0,"",VLOOKUP(B21,'Reference Records'!$C$131:$D$166,2,FALSE)),"")</f>
        <v>MCI-00022</v>
      </c>
      <c r="Y21" s="462" t="str">
        <f t="shared" si="2"/>
        <v/>
      </c>
      <c r="Z21" s="462"/>
      <c r="AA21" s="462" t="str">
        <f t="shared" si="3"/>
        <v>M&amp;E-1: Pourcentage d’entités déclarantes présentant leurs rapports dans les délais selon les directives nationales</v>
      </c>
      <c r="AB21" s="462" t="str">
        <f>IFERROR(IF('Overview - Section A'!$AN$5="Funding Request",VLOOKUP(S21,'Overview - Section A'!$M$31:$P$32,4,FALSE),IF(AM21="","",AM21)),"")</f>
        <v/>
      </c>
      <c r="AC21" s="462" t="b">
        <f t="shared" si="4"/>
        <v>1</v>
      </c>
      <c r="AD21" s="462"/>
      <c r="AE21" s="462" t="str">
        <f t="array" ref="AE21">IFERROR(IF(INDEX('Overview - Section A'!$H$93:$H$110,MATCH(LEFT(B21,255),LEFT('Overview - Section A'!$E$93:$E$110,255),0))=0,"",INDEX('Overview - Section A'!$H$93:$H$110,MATCH(LEFT(B21,255),LEFT('Overview - Section A'!$E$93:$E$110,255),0))),"")</f>
        <v>a1P36000002NoOhEAK</v>
      </c>
      <c r="AF21" s="462" t="s">
        <v>730</v>
      </c>
      <c r="AG21" s="462" t="str">
        <f t="array" ref="AG21">IFERROR(IF(INDEX('Reference Records'!$G$60:$G$128,MATCH(LEFT(C21,255),LEFT('Reference Records'!$C$60:$C$128,255),0))=0,"",INDEX('Reference Records'!$G$60:$G$128,MATCH(LEFT(C21,255),LEFT('Reference Records'!$C$60:$C$128,255),0))),"")</f>
        <v>a1O36000001EGGGEA4</v>
      </c>
      <c r="AH21" s="462" t="str">
        <f>IFERROR(IF('Overview - Section A'!$AN$5="Funding Request",IF('Reference Records'!$B$343&lt;&gt;"",VLOOKUP(T21,'Reference Records'!$B$343:$C$344,2,FALSE),VLOOKUP(T21,'Reference Records'!$A$356:$C$687,3,FALSE)),VLOOKUP(T21,'Reference Records'!$A$690:$C$692,3,FALSE)),"")</f>
        <v>a1A360000013M1rEAE</v>
      </c>
      <c r="AI21" s="497"/>
      <c r="AJ21" s="462"/>
      <c r="AK21" s="462" t="s">
        <v>411</v>
      </c>
      <c r="AL21" s="498"/>
      <c r="AM21" s="497"/>
      <c r="AN21" s="462"/>
      <c r="AO21" s="493" t="str">
        <f>IFERROR(VLOOKUP(U21,'Picklist Mapping'!$A$3:$C$4,3,FALSE),"")</f>
        <v>National</v>
      </c>
      <c r="AP21" s="499"/>
      <c r="AQ21" s="493"/>
      <c r="AR21" s="433" t="s">
        <v>5925</v>
      </c>
      <c r="AS21" s="447" t="s">
        <v>6020</v>
      </c>
      <c r="AT21" s="433"/>
      <c r="AU21" s="433"/>
      <c r="AV21" s="484" t="s">
        <v>408</v>
      </c>
      <c r="AW21" s="131"/>
      <c r="AX21" s="136"/>
      <c r="AY21" s="136"/>
    </row>
    <row r="22" spans="1:51" ht="47.1" customHeight="1" x14ac:dyDescent="0.25">
      <c r="A22" s="409">
        <v>12</v>
      </c>
      <c r="B22" s="410" t="s">
        <v>2538</v>
      </c>
      <c r="C22" s="410" t="s">
        <v>2337</v>
      </c>
      <c r="D22" s="447"/>
      <c r="E22" s="430">
        <v>57121</v>
      </c>
      <c r="F22" s="552">
        <v>82664</v>
      </c>
      <c r="G22" s="495">
        <f t="shared" si="0"/>
        <v>69.100212910093873</v>
      </c>
      <c r="H22" s="433" t="s">
        <v>376</v>
      </c>
      <c r="I22" s="486"/>
      <c r="J22" s="486"/>
      <c r="K22" s="486"/>
      <c r="L22" s="486"/>
      <c r="M22" s="486"/>
      <c r="N22" s="486" t="str">
        <f>IFERROR(IF(AM22="","",VLOOKUP(AM22,'Overview - Section A'!$P$31:$Q$32,2,FALSE)),"")</f>
        <v/>
      </c>
      <c r="O22" s="486"/>
      <c r="P22" s="433" t="s">
        <v>5911</v>
      </c>
      <c r="Q22" s="413" t="str">
        <f t="array" ref="Q22">IFERROR(IF(INDEX('Reference Records'!$D$60:$D$128,MATCH(LEFT(C22,255),LEFT('Reference Records'!$C$60:$C$128,255),0))=0,"",INDEX('Reference Records'!$D$60:$D$128,MATCH(LEFT(C22,255),LEFT('Reference Records'!$C$60:$C$128,255),0))),"")</f>
        <v>Age | Sexe,Age,Groupe à risque cible,Sexe</v>
      </c>
      <c r="R22" s="496"/>
      <c r="S22" s="486" t="str">
        <f>IF('Overview - Section A'!$AN$5="Funding Request",IF(N22="Funding Request Place Holder","",N22),"")</f>
        <v/>
      </c>
      <c r="T22" s="486" t="str">
        <f t="shared" si="1"/>
        <v>Burundi</v>
      </c>
      <c r="U22" s="486" t="s">
        <v>209</v>
      </c>
      <c r="V22" s="433" t="s">
        <v>358</v>
      </c>
      <c r="W22" s="558" t="s">
        <v>5988</v>
      </c>
      <c r="X22" s="491" t="str">
        <f>IFERROR(IF(VLOOKUP(B22,'Reference Records'!$C$131:$D$166,2,FALSE)=0,"",VLOOKUP(B22,'Reference Records'!$C$131:$D$166,2,FALSE)),"")</f>
        <v>MCI-00007</v>
      </c>
      <c r="Y22" s="462" t="str">
        <f t="shared" si="2"/>
        <v>TCS-1(M): Pourcentage de personnes vivant avec le VIH bénéficiant actuellement d'un traitement antirétroviral</v>
      </c>
      <c r="Z22" s="462"/>
      <c r="AA22" s="462" t="str">
        <f t="shared" si="3"/>
        <v>TCS-1(M): Pourcentage de personnes vivant avec le VIH bénéficiant actuellement d'un traitement antirétroviral</v>
      </c>
      <c r="AB22" s="462" t="str">
        <f>IFERROR(IF('Overview - Section A'!$AN$5="Funding Request",VLOOKUP(S22,'Overview - Section A'!$M$31:$P$32,4,FALSE),IF(AM22="","",AM22)),"")</f>
        <v/>
      </c>
      <c r="AC22" s="462" t="b">
        <f t="shared" si="4"/>
        <v>1</v>
      </c>
      <c r="AD22" s="462"/>
      <c r="AE22" s="462" t="str">
        <f t="array" ref="AE22">IFERROR(IF(INDEX('Overview - Section A'!$H$93:$H$110,MATCH(LEFT(B22,255),LEFT('Overview - Section A'!$E$93:$E$110,255),0))=0,"",INDEX('Overview - Section A'!$H$93:$H$110,MATCH(LEFT(B22,255),LEFT('Overview - Section A'!$E$93:$E$110,255),0))),"")</f>
        <v>a1P36000002NoOaEAK</v>
      </c>
      <c r="AF22" s="462" t="s">
        <v>731</v>
      </c>
      <c r="AG22" s="462" t="str">
        <f t="array" ref="AG22">IFERROR(IF(INDEX('Reference Records'!$G$60:$G$128,MATCH(LEFT(C22,255),LEFT('Reference Records'!$C$60:$C$128,255),0))=0,"",INDEX('Reference Records'!$G$60:$G$128,MATCH(LEFT(C22,255),LEFT('Reference Records'!$C$60:$C$128,255),0))),"")</f>
        <v>a1O36000001EGJ0EAO</v>
      </c>
      <c r="AH22" s="462" t="str">
        <f>IFERROR(IF('Overview - Section A'!$AN$5="Funding Request",IF('Reference Records'!$B$343&lt;&gt;"",VLOOKUP(T22,'Reference Records'!$B$343:$C$344,2,FALSE),VLOOKUP(T22,'Reference Records'!$A$356:$C$687,3,FALSE)),VLOOKUP(T22,'Reference Records'!$A$690:$C$692,3,FALSE)),"")</f>
        <v>a1A360000013M1rEAE</v>
      </c>
      <c r="AI22" s="497"/>
      <c r="AJ22" s="462"/>
      <c r="AK22" s="462" t="s">
        <v>411</v>
      </c>
      <c r="AL22" s="498"/>
      <c r="AM22" s="497"/>
      <c r="AN22" s="462"/>
      <c r="AO22" s="493" t="str">
        <f>IFERROR(VLOOKUP(U22,'Picklist Mapping'!$A$3:$C$4,3,FALSE),"")</f>
        <v>National</v>
      </c>
      <c r="AP22" s="499"/>
      <c r="AQ22" s="493"/>
      <c r="AR22" s="433" t="s">
        <v>5941</v>
      </c>
      <c r="AS22" s="553" t="s">
        <v>6019</v>
      </c>
      <c r="AT22" s="433"/>
      <c r="AU22" s="433"/>
      <c r="AV22" s="484" t="s">
        <v>408</v>
      </c>
      <c r="AW22" s="131"/>
      <c r="AX22" s="136"/>
      <c r="AY22" s="136"/>
    </row>
    <row r="23" spans="1:51" ht="47.1" customHeight="1" x14ac:dyDescent="0.25">
      <c r="A23" s="409">
        <v>13</v>
      </c>
      <c r="B23" s="410"/>
      <c r="C23" s="410" t="str">
        <f>IFERROR(VLOOKUP(AJ23,'Reference records(soft deleted)'!$B$132:$E$229,3,FALSE),"")</f>
        <v/>
      </c>
      <c r="D23" s="551"/>
      <c r="E23" s="430"/>
      <c r="F23" s="430"/>
      <c r="G23" s="495"/>
      <c r="H23" s="433"/>
      <c r="I23" s="486"/>
      <c r="J23" s="486"/>
      <c r="K23" s="486"/>
      <c r="L23" s="486"/>
      <c r="M23" s="486"/>
      <c r="N23" s="486"/>
      <c r="O23" s="486"/>
      <c r="P23" s="570"/>
      <c r="Q23" s="413" t="str">
        <f t="array" ref="Q23">IFERROR(IF(INDEX('Reference Records'!$D$60:$D$128,MATCH(LEFT(C23,255),LEFT('Reference Records'!$C$60:$C$128,255),0))=0,"",INDEX('Reference Records'!$D$60:$D$128,MATCH(LEFT(C23,255),LEFT('Reference Records'!$C$60:$C$128,255),0))),"")</f>
        <v/>
      </c>
      <c r="R23" s="496"/>
      <c r="S23" s="486" t="str">
        <f>IF('Overview - Section A'!$AN$5="Funding Request",IF(N23="Funding Request Place Holder","",N23),"")</f>
        <v/>
      </c>
      <c r="T23" s="486"/>
      <c r="U23" s="486"/>
      <c r="V23" s="433"/>
      <c r="W23" s="517"/>
      <c r="X23" s="491" t="str">
        <f>IFERROR(IF(VLOOKUP(B23,'Reference Records'!$C$131:$D$166,2,FALSE)=0,"",VLOOKUP(B23,'Reference Records'!$C$131:$D$166,2,FALSE)),"")</f>
        <v/>
      </c>
      <c r="Y23" s="462" t="str">
        <f t="shared" si="2"/>
        <v/>
      </c>
      <c r="Z23" s="462"/>
      <c r="AA23" s="462" t="str">
        <f t="shared" si="3"/>
        <v/>
      </c>
      <c r="AB23" s="462" t="str">
        <f>IFERROR(IF('Overview - Section A'!$AN$5="Funding Request",VLOOKUP(S23,'Overview - Section A'!$M$31:$P$32,4,FALSE),IF(AM23="","",AM23)),"")</f>
        <v/>
      </c>
      <c r="AC23" s="462" t="b">
        <f t="shared" si="4"/>
        <v>0</v>
      </c>
      <c r="AD23" s="462"/>
      <c r="AE23" s="462" t="str">
        <f t="array" ref="AE23">IFERROR(IF(INDEX('Overview - Section A'!$H$93:$H$110,MATCH(LEFT(B23,255),LEFT('Overview - Section A'!$E$93:$E$110,255),0))=0,"",INDEX('Overview - Section A'!$H$93:$H$110,MATCH(LEFT(B23,255),LEFT('Overview - Section A'!$E$93:$E$110,255),0))),"")</f>
        <v>a1P36000002NoOiEAK</v>
      </c>
      <c r="AF23" s="462" t="s">
        <v>732</v>
      </c>
      <c r="AG23" s="462" t="str">
        <f t="array" ref="AG23">IFERROR(IF(INDEX('Reference Records'!$G$60:$G$128,MATCH(LEFT(C23,255),LEFT('Reference Records'!$C$60:$C$128,255),0))=0,"",INDEX('Reference Records'!$G$60:$G$128,MATCH(LEFT(C23,255),LEFT('Reference Records'!$C$60:$C$128,255),0))),"")</f>
        <v/>
      </c>
      <c r="AH23" s="462" t="str">
        <f>IFERROR(IF('Overview - Section A'!$AN$5="Funding Request",IF('Reference Records'!$B$343&lt;&gt;"",VLOOKUP(T23,'Reference Records'!$B$343:$C$344,2,FALSE),VLOOKUP(T23,'Reference Records'!$A$356:$C$687,3,FALSE)),VLOOKUP(T23,'Reference Records'!$A$690:$C$692,3,FALSE)),"")</f>
        <v/>
      </c>
      <c r="AI23" s="497"/>
      <c r="AJ23" s="462"/>
      <c r="AK23" s="462" t="s">
        <v>411</v>
      </c>
      <c r="AL23" s="498"/>
      <c r="AM23" s="497"/>
      <c r="AN23" s="462"/>
      <c r="AO23" s="493" t="str">
        <f>IFERROR(VLOOKUP(U23,'Picklist Mapping'!$A$3:$C$4,3,FALSE),"")</f>
        <v/>
      </c>
      <c r="AP23" s="499"/>
      <c r="AQ23" s="493"/>
      <c r="AR23" s="433"/>
      <c r="AS23" s="553"/>
      <c r="AT23" s="560"/>
      <c r="AU23" s="433"/>
      <c r="AV23" s="484" t="s">
        <v>408</v>
      </c>
      <c r="AW23" s="131"/>
      <c r="AX23" s="136"/>
      <c r="AY23" s="136"/>
    </row>
    <row r="24" spans="1:51" ht="47.1" customHeight="1" x14ac:dyDescent="0.25">
      <c r="A24" s="409">
        <v>14</v>
      </c>
      <c r="B24" s="410" t="s">
        <v>2538</v>
      </c>
      <c r="C24" s="410" t="s">
        <v>2337</v>
      </c>
      <c r="D24" s="557"/>
      <c r="E24" s="430">
        <f>678-467</f>
        <v>211</v>
      </c>
      <c r="F24" s="430">
        <v>678</v>
      </c>
      <c r="G24" s="495">
        <f t="shared" si="0"/>
        <v>31.12094395280236</v>
      </c>
      <c r="H24" s="433" t="s">
        <v>376</v>
      </c>
      <c r="I24" s="486"/>
      <c r="J24" s="486"/>
      <c r="K24" s="486"/>
      <c r="L24" s="486"/>
      <c r="M24" s="486"/>
      <c r="N24" s="486" t="str">
        <f>IFERROR(IF(AM24="","",VLOOKUP(AM24,'Overview - Section A'!$P$31:$Q$32,2,FALSE)),"")</f>
        <v/>
      </c>
      <c r="O24" s="486"/>
      <c r="P24" s="570" t="s">
        <v>5911</v>
      </c>
      <c r="Q24" s="413" t="str">
        <f t="array" ref="Q24">IFERROR(IF(INDEX('Reference Records'!$D$60:$D$128,MATCH(LEFT(C24,255),LEFT('Reference Records'!$C$60:$C$128,255),0))=0,"",INDEX('Reference Records'!$D$60:$D$128,MATCH(LEFT(C24,255),LEFT('Reference Records'!$C$60:$C$128,255),0))),"")</f>
        <v>Age | Sexe,Age,Groupe à risque cible,Sexe</v>
      </c>
      <c r="R24" s="496"/>
      <c r="S24" s="486" t="str">
        <f>IF('Overview - Section A'!$AN$5="Funding Request",IF(N24="Funding Request Place Holder","",N24),"")</f>
        <v/>
      </c>
      <c r="T24" s="486" t="str">
        <f t="shared" si="1"/>
        <v>Burundi</v>
      </c>
      <c r="U24" s="486" t="s">
        <v>209</v>
      </c>
      <c r="V24" s="433" t="s">
        <v>357</v>
      </c>
      <c r="W24" s="517" t="s">
        <v>5917</v>
      </c>
      <c r="X24" s="491" t="str">
        <f>IFERROR(IF(VLOOKUP(B24,'Reference Records'!$C$131:$D$166,2,FALSE)=0,"",VLOOKUP(B24,'Reference Records'!$C$131:$D$166,2,FALSE)),"")</f>
        <v>MCI-00007</v>
      </c>
      <c r="Y24" s="462" t="str">
        <f t="shared" si="2"/>
        <v>TCS-1(M): Pourcentage de personnes vivant avec le VIH bénéficiant actuellement d'un traitement antirétroviral</v>
      </c>
      <c r="Z24" s="462"/>
      <c r="AA24" s="462" t="str">
        <f t="shared" si="3"/>
        <v>TCS-1(M): Pourcentage de personnes vivant avec le VIH bénéficiant actuellement d'un traitement antirétroviral</v>
      </c>
      <c r="AB24" s="462" t="str">
        <f>IFERROR(IF('Overview - Section A'!$AN$5="Funding Request",VLOOKUP(S24,'Overview - Section A'!$M$31:$P$32,4,FALSE),IF(AM24="","",AM24)),"")</f>
        <v/>
      </c>
      <c r="AC24" s="462" t="b">
        <f t="shared" si="4"/>
        <v>1</v>
      </c>
      <c r="AD24" s="462"/>
      <c r="AE24" s="462" t="str">
        <f t="array" ref="AE24">IFERROR(IF(INDEX('Overview - Section A'!$H$93:$H$110,MATCH(LEFT(B24,255),LEFT('Overview - Section A'!$E$93:$E$110,255),0))=0,"",INDEX('Overview - Section A'!$H$93:$H$110,MATCH(LEFT(B24,255),LEFT('Overview - Section A'!$E$93:$E$110,255),0))),"")</f>
        <v>a1P36000002NoOaEAK</v>
      </c>
      <c r="AF24" s="462" t="s">
        <v>733</v>
      </c>
      <c r="AG24" s="462" t="str">
        <f t="array" ref="AG24">IFERROR(IF(INDEX('Reference Records'!$G$60:$G$128,MATCH(LEFT(C24,255),LEFT('Reference Records'!$C$60:$C$128,255),0))=0,"",INDEX('Reference Records'!$G$60:$G$128,MATCH(LEFT(C24,255),LEFT('Reference Records'!$C$60:$C$128,255),0))),"")</f>
        <v>a1O36000001EGJ0EAO</v>
      </c>
      <c r="AH24" s="462" t="str">
        <f>IFERROR(IF('Overview - Section A'!$AN$5="Funding Request",IF('Reference Records'!$B$343&lt;&gt;"",VLOOKUP(T24,'Reference Records'!$B$343:$C$344,2,FALSE),VLOOKUP(T24,'Reference Records'!$A$356:$C$687,3,FALSE)),VLOOKUP(T24,'Reference Records'!$A$690:$C$692,3,FALSE)),"")</f>
        <v>a1A360000013M1rEAE</v>
      </c>
      <c r="AI24" s="497"/>
      <c r="AJ24" s="462"/>
      <c r="AK24" s="462" t="s">
        <v>411</v>
      </c>
      <c r="AL24" s="498"/>
      <c r="AM24" s="497"/>
      <c r="AN24" s="462"/>
      <c r="AO24" s="493" t="str">
        <f>IFERROR(VLOOKUP(U24,'Picklist Mapping'!$A$3:$C$4,3,FALSE),"")</f>
        <v>National</v>
      </c>
      <c r="AP24" s="499"/>
      <c r="AQ24" s="493"/>
      <c r="AR24" s="433" t="s">
        <v>5941</v>
      </c>
      <c r="AS24" s="553" t="s">
        <v>5938</v>
      </c>
      <c r="AT24" s="560"/>
      <c r="AU24" s="433"/>
      <c r="AV24" s="484" t="s">
        <v>408</v>
      </c>
      <c r="AW24" s="131"/>
      <c r="AX24" s="136"/>
      <c r="AY24" s="136"/>
    </row>
    <row r="25" spans="1:51" ht="47.1" customHeight="1" x14ac:dyDescent="0.25">
      <c r="A25" s="409">
        <v>15</v>
      </c>
      <c r="B25" s="410" t="s">
        <v>2534</v>
      </c>
      <c r="C25" s="410" t="s">
        <v>2668</v>
      </c>
      <c r="D25" s="447"/>
      <c r="E25" s="430">
        <v>171057</v>
      </c>
      <c r="F25" s="430">
        <v>260024</v>
      </c>
      <c r="G25" s="495">
        <f t="shared" si="0"/>
        <v>65.785081377103651</v>
      </c>
      <c r="H25" s="433" t="s">
        <v>376</v>
      </c>
      <c r="I25" s="486"/>
      <c r="J25" s="486"/>
      <c r="K25" s="486"/>
      <c r="L25" s="486"/>
      <c r="M25" s="486"/>
      <c r="N25" s="486" t="str">
        <f>IFERROR(IF(AM25="","",VLOOKUP(AM25,'Overview - Section A'!$P$31:$Q$32,2,FALSE)),"")</f>
        <v/>
      </c>
      <c r="O25" s="486"/>
      <c r="P25" s="570" t="s">
        <v>5911</v>
      </c>
      <c r="Q25" s="413" t="str">
        <f t="array" ref="Q25">IFERROR(IF(INDEX('Reference Records'!$D$60:$D$128,MATCH(LEFT(C25,255),LEFT('Reference Records'!$C$60:$C$128,255),0))=0,"",INDEX('Reference Records'!$D$60:$D$128,MATCH(LEFT(C25,255),LEFT('Reference Records'!$C$60:$C$128,255),0))),"")</f>
        <v/>
      </c>
      <c r="R25" s="496"/>
      <c r="S25" s="486" t="str">
        <f>IF('Overview - Section A'!$AN$5="Funding Request",IF(N25="Funding Request Place Holder","",N25),"")</f>
        <v/>
      </c>
      <c r="T25" s="486" t="str">
        <f t="shared" si="1"/>
        <v>Burundi</v>
      </c>
      <c r="U25" s="486" t="s">
        <v>209</v>
      </c>
      <c r="V25" s="433" t="s">
        <v>356</v>
      </c>
      <c r="W25" s="558" t="s">
        <v>6018</v>
      </c>
      <c r="X25" s="491" t="str">
        <f>IFERROR(IF(VLOOKUP(B25,'Reference Records'!$C$131:$D$166,2,FALSE)=0,"",VLOOKUP(B25,'Reference Records'!$C$131:$D$166,2,FALSE)),"")</f>
        <v>MCI-00006</v>
      </c>
      <c r="Y25" s="462" t="str">
        <f t="shared" si="2"/>
        <v/>
      </c>
      <c r="Z25" s="462"/>
      <c r="AA25" s="462" t="str">
        <f t="shared" si="3"/>
        <v>PMTCT-1: Pourcentage de femmes enceintes qui connaissent leur statut sérologique à l'égard du VIH</v>
      </c>
      <c r="AB25" s="462" t="str">
        <f>IFERROR(IF('Overview - Section A'!$AN$5="Funding Request",VLOOKUP(S25,'Overview - Section A'!$M$31:$P$32,4,FALSE),IF(AM25="","",AM25)),"")</f>
        <v/>
      </c>
      <c r="AC25" s="462" t="b">
        <f t="shared" si="4"/>
        <v>1</v>
      </c>
      <c r="AD25" s="462"/>
      <c r="AE25" s="462" t="str">
        <f t="array" ref="AE25">IFERROR(IF(INDEX('Overview - Section A'!$H$93:$H$110,MATCH(LEFT(B25,255),LEFT('Overview - Section A'!$E$93:$E$110,255),0))=0,"",INDEX('Overview - Section A'!$H$93:$H$110,MATCH(LEFT(B25,255),LEFT('Overview - Section A'!$E$93:$E$110,255),0))),"")</f>
        <v>a1P36000002NoObEAK</v>
      </c>
      <c r="AF25" s="462" t="s">
        <v>734</v>
      </c>
      <c r="AG25" s="462" t="str">
        <f t="array" ref="AG25">IFERROR(IF(INDEX('Reference Records'!$G$60:$G$128,MATCH(LEFT(C25,255),LEFT('Reference Records'!$C$60:$C$128,255),0))=0,"",INDEX('Reference Records'!$G$60:$G$128,MATCH(LEFT(C25,255),LEFT('Reference Records'!$C$60:$C$128,255),0))),"")</f>
        <v>a1O36000001EGIxEAO</v>
      </c>
      <c r="AH25" s="462" t="str">
        <f>IFERROR(IF('Overview - Section A'!$AN$5="Funding Request",IF('Reference Records'!$B$343&lt;&gt;"",VLOOKUP(T25,'Reference Records'!$B$343:$C$344,2,FALSE),VLOOKUP(T25,'Reference Records'!$A$356:$C$687,3,FALSE)),VLOOKUP(T25,'Reference Records'!$A$690:$C$692,3,FALSE)),"")</f>
        <v>a1A360000013M1rEAE</v>
      </c>
      <c r="AI25" s="497"/>
      <c r="AJ25" s="462"/>
      <c r="AK25" s="462" t="s">
        <v>411</v>
      </c>
      <c r="AL25" s="498"/>
      <c r="AM25" s="497"/>
      <c r="AN25" s="462"/>
      <c r="AO25" s="493" t="str">
        <f>IFERROR(VLOOKUP(U25,'Picklist Mapping'!$A$3:$C$4,3,FALSE),"")</f>
        <v>National</v>
      </c>
      <c r="AP25" s="499"/>
      <c r="AQ25" s="493"/>
      <c r="AR25" s="433" t="s">
        <v>5941</v>
      </c>
      <c r="AS25" s="553" t="s">
        <v>5932</v>
      </c>
      <c r="AT25" s="433"/>
      <c r="AU25" s="433"/>
      <c r="AV25" s="484" t="s">
        <v>408</v>
      </c>
      <c r="AW25" s="131"/>
      <c r="AX25" s="136"/>
      <c r="AY25" s="136"/>
    </row>
    <row r="26" spans="1:51" ht="47.1" customHeight="1" x14ac:dyDescent="0.25">
      <c r="A26" s="409">
        <v>16</v>
      </c>
      <c r="B26" s="410" t="s">
        <v>2534</v>
      </c>
      <c r="C26" s="410" t="s">
        <v>2674</v>
      </c>
      <c r="D26" s="447"/>
      <c r="E26" s="430">
        <v>2215</v>
      </c>
      <c r="F26" s="430">
        <v>2600</v>
      </c>
      <c r="G26" s="495">
        <f t="shared" si="0"/>
        <v>85.192307692307693</v>
      </c>
      <c r="H26" s="433" t="s">
        <v>376</v>
      </c>
      <c r="I26" s="486"/>
      <c r="J26" s="486"/>
      <c r="K26" s="486"/>
      <c r="L26" s="486"/>
      <c r="M26" s="486"/>
      <c r="N26" s="486" t="str">
        <f>IFERROR(IF(AM26="","",VLOOKUP(AM26,'Overview - Section A'!$P$31:$Q$32,2,FALSE)),"")</f>
        <v/>
      </c>
      <c r="O26" s="486"/>
      <c r="P26" s="570" t="s">
        <v>5911</v>
      </c>
      <c r="Q26" s="413" t="str">
        <f t="array" ref="Q26">IFERROR(IF(INDEX('Reference Records'!$D$60:$D$128,MATCH(LEFT(C26,255),LEFT('Reference Records'!$C$60:$C$128,255),0))=0,"",INDEX('Reference Records'!$D$60:$D$128,MATCH(LEFT(C26,255),LEFT('Reference Records'!$C$60:$C$128,255),0))),"")</f>
        <v/>
      </c>
      <c r="R26" s="496"/>
      <c r="S26" s="486" t="str">
        <f>IF('Overview - Section A'!$AN$5="Funding Request",IF(N26="Funding Request Place Holder","",N26),"")</f>
        <v/>
      </c>
      <c r="T26" s="486" t="str">
        <f t="shared" si="1"/>
        <v>Burundi</v>
      </c>
      <c r="U26" s="486" t="s">
        <v>209</v>
      </c>
      <c r="V26" s="433" t="s">
        <v>356</v>
      </c>
      <c r="W26" s="517" t="s">
        <v>5916</v>
      </c>
      <c r="X26" s="491" t="str">
        <f>IFERROR(IF(VLOOKUP(B26,'Reference Records'!$C$131:$D$166,2,FALSE)=0,"",VLOOKUP(B26,'Reference Records'!$C$131:$D$166,2,FALSE)),"")</f>
        <v>MCI-00006</v>
      </c>
      <c r="Y26" s="462" t="str">
        <f t="shared" si="2"/>
        <v/>
      </c>
      <c r="Z26" s="462"/>
      <c r="AA26" s="462" t="str">
        <f t="shared" si="3"/>
        <v>PMTCT-2.1: Pourcentage de femmes enceintes séropositives au VIH ayant reçu des antirétroviraux durant leur grossesse</v>
      </c>
      <c r="AB26" s="462" t="str">
        <f>IFERROR(IF('Overview - Section A'!$AN$5="Funding Request",VLOOKUP(S26,'Overview - Section A'!$M$31:$P$32,4,FALSE),IF(AM26="","",AM26)),"")</f>
        <v/>
      </c>
      <c r="AC26" s="462" t="b">
        <f t="shared" si="4"/>
        <v>1</v>
      </c>
      <c r="AD26" s="462"/>
      <c r="AE26" s="462" t="str">
        <f t="array" ref="AE26">IFERROR(IF(INDEX('Overview - Section A'!$H$93:$H$110,MATCH(LEFT(B26,255),LEFT('Overview - Section A'!$E$93:$E$110,255),0))=0,"",INDEX('Overview - Section A'!$H$93:$H$110,MATCH(LEFT(B26,255),LEFT('Overview - Section A'!$E$93:$E$110,255),0))),"")</f>
        <v>a1P36000002NoObEAK</v>
      </c>
      <c r="AF26" s="462" t="s">
        <v>735</v>
      </c>
      <c r="AG26" s="462" t="str">
        <f t="array" ref="AG26">IFERROR(IF(INDEX('Reference Records'!$G$60:$G$128,MATCH(LEFT(C26,255),LEFT('Reference Records'!$C$60:$C$128,255),0))=0,"",INDEX('Reference Records'!$G$60:$G$128,MATCH(LEFT(C26,255),LEFT('Reference Records'!$C$60:$C$128,255),0))),"")</f>
        <v>a1O36000001qZ9fEAE</v>
      </c>
      <c r="AH26" s="462" t="str">
        <f>IFERROR(IF('Overview - Section A'!$AN$5="Funding Request",IF('Reference Records'!$B$343&lt;&gt;"",VLOOKUP(T26,'Reference Records'!$B$343:$C$344,2,FALSE),VLOOKUP(T26,'Reference Records'!$A$356:$C$687,3,FALSE)),VLOOKUP(T26,'Reference Records'!$A$690:$C$692,3,FALSE)),"")</f>
        <v>a1A360000013M1rEAE</v>
      </c>
      <c r="AI26" s="497"/>
      <c r="AJ26" s="462"/>
      <c r="AK26" s="462" t="s">
        <v>411</v>
      </c>
      <c r="AL26" s="498"/>
      <c r="AM26" s="497"/>
      <c r="AN26" s="462"/>
      <c r="AO26" s="493" t="str">
        <f>IFERROR(VLOOKUP(U26,'Picklist Mapping'!$A$3:$C$4,3,FALSE),"")</f>
        <v>National</v>
      </c>
      <c r="AP26" s="499"/>
      <c r="AQ26" s="493"/>
      <c r="AR26" s="433" t="s">
        <v>5941</v>
      </c>
      <c r="AS26" s="553" t="s">
        <v>5933</v>
      </c>
      <c r="AT26" s="433"/>
      <c r="AU26" s="433"/>
      <c r="AV26" s="484" t="s">
        <v>408</v>
      </c>
      <c r="AW26" s="131"/>
      <c r="AX26" s="136"/>
      <c r="AY26" s="136"/>
    </row>
    <row r="27" spans="1:51" ht="47.1" customHeight="1" x14ac:dyDescent="0.25">
      <c r="A27" s="409">
        <v>17</v>
      </c>
      <c r="B27" s="410" t="s">
        <v>2534</v>
      </c>
      <c r="C27" s="410" t="s">
        <v>2671</v>
      </c>
      <c r="D27" s="447"/>
      <c r="E27" s="430">
        <v>704</v>
      </c>
      <c r="F27" s="430">
        <v>2600</v>
      </c>
      <c r="G27" s="495">
        <f t="shared" si="0"/>
        <v>27.076923076923077</v>
      </c>
      <c r="H27" s="433" t="s">
        <v>376</v>
      </c>
      <c r="I27" s="486"/>
      <c r="J27" s="486"/>
      <c r="K27" s="486"/>
      <c r="L27" s="486"/>
      <c r="M27" s="486"/>
      <c r="N27" s="486" t="str">
        <f>IFERROR(IF(AM27="","",VLOOKUP(AM27,'Overview - Section A'!$P$31:$Q$32,2,FALSE)),"")</f>
        <v/>
      </c>
      <c r="O27" s="486"/>
      <c r="P27" s="570" t="s">
        <v>5911</v>
      </c>
      <c r="Q27" s="413" t="str">
        <f t="array" ref="Q27">IFERROR(IF(INDEX('Reference Records'!$D$60:$D$128,MATCH(LEFT(C27,255),LEFT('Reference Records'!$C$60:$C$128,255),0))=0,"",INDEX('Reference Records'!$D$60:$D$128,MATCH(LEFT(C27,255),LEFT('Reference Records'!$C$60:$C$128,255),0))),"")</f>
        <v/>
      </c>
      <c r="R27" s="496"/>
      <c r="S27" s="486" t="str">
        <f>IF('Overview - Section A'!$AN$5="Funding Request",IF(N27="Funding Request Place Holder","",N27),"")</f>
        <v/>
      </c>
      <c r="T27" s="486" t="str">
        <f t="shared" si="1"/>
        <v>Burundi</v>
      </c>
      <c r="U27" s="486" t="s">
        <v>209</v>
      </c>
      <c r="V27" s="433" t="s">
        <v>356</v>
      </c>
      <c r="W27" s="558" t="s">
        <v>5915</v>
      </c>
      <c r="X27" s="491" t="str">
        <f>IFERROR(IF(VLOOKUP(B27,'Reference Records'!$C$131:$D$166,2,FALSE)=0,"",VLOOKUP(B27,'Reference Records'!$C$131:$D$166,2,FALSE)),"")</f>
        <v>MCI-00006</v>
      </c>
      <c r="Y27" s="462" t="str">
        <f t="shared" si="2"/>
        <v/>
      </c>
      <c r="Z27" s="462"/>
      <c r="AA27" s="462" t="str">
        <f t="shared" si="3"/>
        <v>PMTCT-3.1: Pourcentage de nourrissons exposés au VIH ayant bénéficié d'un dépistage du VIH dans les 2 mois qui ont suivi leur naissance</v>
      </c>
      <c r="AB27" s="462" t="str">
        <f>IFERROR(IF('Overview - Section A'!$AN$5="Funding Request",VLOOKUP(S27,'Overview - Section A'!$M$31:$P$32,4,FALSE),IF(AM27="","",AM27)),"")</f>
        <v/>
      </c>
      <c r="AC27" s="462" t="b">
        <f t="shared" si="4"/>
        <v>1</v>
      </c>
      <c r="AD27" s="462"/>
      <c r="AE27" s="462" t="str">
        <f t="array" ref="AE27">IFERROR(IF(INDEX('Overview - Section A'!$H$93:$H$110,MATCH(LEFT(B27,255),LEFT('Overview - Section A'!$E$93:$E$110,255),0))=0,"",INDEX('Overview - Section A'!$H$93:$H$110,MATCH(LEFT(B27,255),LEFT('Overview - Section A'!$E$93:$E$110,255),0))),"")</f>
        <v>a1P36000002NoObEAK</v>
      </c>
      <c r="AF27" s="462" t="s">
        <v>736</v>
      </c>
      <c r="AG27" s="462" t="str">
        <f t="array" ref="AG27">IFERROR(IF(INDEX('Reference Records'!$G$60:$G$128,MATCH(LEFT(C27,255),LEFT('Reference Records'!$C$60:$C$128,255),0))=0,"",INDEX('Reference Records'!$G$60:$G$128,MATCH(LEFT(C27,255),LEFT('Reference Records'!$C$60:$C$128,255),0))),"")</f>
        <v>a1O36000001qZ9ZEAU</v>
      </c>
      <c r="AH27" s="462" t="str">
        <f>IFERROR(IF('Overview - Section A'!$AN$5="Funding Request",IF('Reference Records'!$B$343&lt;&gt;"",VLOOKUP(T27,'Reference Records'!$B$343:$C$344,2,FALSE),VLOOKUP(T27,'Reference Records'!$A$356:$C$687,3,FALSE)),VLOOKUP(T27,'Reference Records'!$A$690:$C$692,3,FALSE)),"")</f>
        <v>a1A360000013M1rEAE</v>
      </c>
      <c r="AI27" s="497"/>
      <c r="AJ27" s="462"/>
      <c r="AK27" s="462" t="s">
        <v>411</v>
      </c>
      <c r="AL27" s="498"/>
      <c r="AM27" s="497"/>
      <c r="AN27" s="462"/>
      <c r="AO27" s="493" t="str">
        <f>IFERROR(VLOOKUP(U27,'Picklist Mapping'!$A$3:$C$4,3,FALSE),"")</f>
        <v>National</v>
      </c>
      <c r="AP27" s="499"/>
      <c r="AQ27" s="493"/>
      <c r="AR27" s="433" t="s">
        <v>5941</v>
      </c>
      <c r="AS27" s="553" t="s">
        <v>5934</v>
      </c>
      <c r="AT27" s="433"/>
      <c r="AU27" s="433"/>
      <c r="AV27" s="484" t="s">
        <v>408</v>
      </c>
      <c r="AW27" s="131"/>
      <c r="AX27" s="136"/>
      <c r="AY27" s="136"/>
    </row>
    <row r="28" spans="1:51" ht="47.1" customHeight="1" x14ac:dyDescent="0.25">
      <c r="A28" s="409">
        <v>18</v>
      </c>
      <c r="B28" s="410" t="s">
        <v>2542</v>
      </c>
      <c r="C28" s="410" t="s">
        <v>2722</v>
      </c>
      <c r="D28" s="447"/>
      <c r="E28" s="430">
        <v>27472</v>
      </c>
      <c r="F28" s="430">
        <v>61538</v>
      </c>
      <c r="G28" s="495">
        <f t="shared" si="0"/>
        <v>44.642334817511134</v>
      </c>
      <c r="H28" s="433" t="s">
        <v>375</v>
      </c>
      <c r="I28" s="486"/>
      <c r="J28" s="486"/>
      <c r="K28" s="486"/>
      <c r="L28" s="486"/>
      <c r="M28" s="486"/>
      <c r="N28" s="486" t="str">
        <f>IFERROR(IF(AM28="","",VLOOKUP(AM28,'Overview - Section A'!$P$31:$Q$32,2,FALSE)),"")</f>
        <v/>
      </c>
      <c r="O28" s="486"/>
      <c r="P28" s="433" t="s">
        <v>5866</v>
      </c>
      <c r="Q28" s="413" t="str">
        <f t="array" ref="Q28">IFERROR(IF(INDEX('Reference Records'!$D$60:$D$128,MATCH(LEFT(C28,255),LEFT('Reference Records'!$C$60:$C$128,255),0))=0,"",INDEX('Reference Records'!$D$60:$D$128,MATCH(LEFT(C28,255),LEFT('Reference Records'!$C$60:$C$128,255),0))),"")</f>
        <v/>
      </c>
      <c r="R28" s="496"/>
      <c r="S28" s="486" t="str">
        <f>IF('Overview - Section A'!$AN$5="Funding Request",IF(N28="Funding Request Place Holder","",N28),"")</f>
        <v/>
      </c>
      <c r="T28" s="486" t="str">
        <f t="shared" si="1"/>
        <v>Burundi</v>
      </c>
      <c r="U28" s="486" t="s">
        <v>209</v>
      </c>
      <c r="V28" s="433" t="s">
        <v>357</v>
      </c>
      <c r="W28" s="517" t="s">
        <v>5897</v>
      </c>
      <c r="X28" s="491" t="str">
        <f>IFERROR(IF(VLOOKUP(B28,'Reference Records'!$C$131:$D$166,2,FALSE)=0,"",VLOOKUP(B28,'Reference Records'!$C$131:$D$166,2,FALSE)),"")</f>
        <v>MCI-00009</v>
      </c>
      <c r="Y28" s="462" t="str">
        <f t="shared" si="2"/>
        <v/>
      </c>
      <c r="Z28" s="462"/>
      <c r="AA28" s="462" t="str">
        <f t="shared" si="3"/>
        <v>TB/HIV-3.1: Pourcentage de personnes vivant avec le VIH pris en charge  (y compris soins PTME) chez qui les signes de la tuberculose ont été recherchés au sein des structures de soins ou traitement du VIH</v>
      </c>
      <c r="AB28" s="462" t="str">
        <f>IFERROR(IF('Overview - Section A'!$AN$5="Funding Request",VLOOKUP(S28,'Overview - Section A'!$M$31:$P$32,4,FALSE),IF(AM28="","",AM28)),"")</f>
        <v/>
      </c>
      <c r="AC28" s="462" t="b">
        <f t="shared" si="4"/>
        <v>1</v>
      </c>
      <c r="AD28" s="462"/>
      <c r="AE28" s="462" t="str">
        <f t="array" ref="AE28">IFERROR(IF(INDEX('Overview - Section A'!$H$93:$H$110,MATCH(LEFT(B28,255),LEFT('Overview - Section A'!$E$93:$E$110,255),0))=0,"",INDEX('Overview - Section A'!$H$93:$H$110,MATCH(LEFT(B28,255),LEFT('Overview - Section A'!$E$93:$E$110,255),0))),"")</f>
        <v>a1P36000002NoOYEA0</v>
      </c>
      <c r="AF28" s="462" t="s">
        <v>737</v>
      </c>
      <c r="AG28" s="462" t="str">
        <f t="array" ref="AG28">IFERROR(IF(INDEX('Reference Records'!$G$60:$G$128,MATCH(LEFT(C28,255),LEFT('Reference Records'!$C$60:$C$128,255),0))=0,"",INDEX('Reference Records'!$G$60:$G$128,MATCH(LEFT(C28,255),LEFT('Reference Records'!$C$60:$C$128,255),0))),"")</f>
        <v>a1O36000001qZ9gEAE</v>
      </c>
      <c r="AH28" s="462" t="str">
        <f>IFERROR(IF('Overview - Section A'!$AN$5="Funding Request",IF('Reference Records'!$B$343&lt;&gt;"",VLOOKUP(T28,'Reference Records'!$B$343:$C$344,2,FALSE),VLOOKUP(T28,'Reference Records'!$A$356:$C$687,3,FALSE)),VLOOKUP(T28,'Reference Records'!$A$690:$C$692,3,FALSE)),"")</f>
        <v>a1A360000013M1rEAE</v>
      </c>
      <c r="AI28" s="497"/>
      <c r="AJ28" s="462"/>
      <c r="AK28" s="462" t="s">
        <v>411</v>
      </c>
      <c r="AL28" s="498"/>
      <c r="AM28" s="497"/>
      <c r="AN28" s="462"/>
      <c r="AO28" s="493" t="str">
        <f>IFERROR(VLOOKUP(U28,'Picklist Mapping'!$A$3:$C$4,3,FALSE),"")</f>
        <v>National</v>
      </c>
      <c r="AP28" s="499"/>
      <c r="AQ28" s="493"/>
      <c r="AR28" s="433" t="s">
        <v>5931</v>
      </c>
      <c r="AS28" s="553" t="s">
        <v>5935</v>
      </c>
      <c r="AT28" s="433"/>
      <c r="AU28" s="433"/>
      <c r="AV28" s="484" t="s">
        <v>408</v>
      </c>
      <c r="AW28" s="131"/>
      <c r="AX28" s="136"/>
      <c r="AY28" s="136"/>
    </row>
    <row r="29" spans="1:51" ht="47.1" customHeight="1" x14ac:dyDescent="0.25">
      <c r="A29" s="409">
        <v>19</v>
      </c>
      <c r="B29" s="410" t="s">
        <v>2542</v>
      </c>
      <c r="C29" s="410" t="s">
        <v>2725</v>
      </c>
      <c r="D29" s="447"/>
      <c r="E29" s="552">
        <v>198</v>
      </c>
      <c r="F29" s="552">
        <v>6166</v>
      </c>
      <c r="G29" s="495">
        <f t="shared" si="0"/>
        <v>3.2111579630230294</v>
      </c>
      <c r="H29" s="433" t="s">
        <v>376</v>
      </c>
      <c r="I29" s="486"/>
      <c r="J29" s="486"/>
      <c r="K29" s="486"/>
      <c r="L29" s="486"/>
      <c r="M29" s="486"/>
      <c r="N29" s="486" t="str">
        <f>IFERROR(IF(AM29="","",VLOOKUP(AM29,'Overview - Section A'!$P$31:$Q$32,2,FALSE)),"")</f>
        <v/>
      </c>
      <c r="O29" s="486"/>
      <c r="P29" s="433" t="s">
        <v>5942</v>
      </c>
      <c r="Q29" s="413" t="str">
        <f t="array" ref="Q29">IFERROR(IF(INDEX('Reference Records'!$D$60:$D$128,MATCH(LEFT(C29,255),LEFT('Reference Records'!$C$60:$C$128,255),0))=0,"",INDEX('Reference Records'!$D$60:$D$128,MATCH(LEFT(C29,255),LEFT('Reference Records'!$C$60:$C$128,255),0))),"")</f>
        <v/>
      </c>
      <c r="R29" s="496"/>
      <c r="S29" s="486" t="str">
        <f>IF('Overview - Section A'!$AN$5="Funding Request",IF(N29="Funding Request Place Holder","",N29),"")</f>
        <v/>
      </c>
      <c r="T29" s="486" t="str">
        <f t="shared" si="1"/>
        <v>Burundi</v>
      </c>
      <c r="U29" s="486" t="s">
        <v>209</v>
      </c>
      <c r="V29" s="433" t="s">
        <v>357</v>
      </c>
      <c r="W29" s="517" t="s">
        <v>5914</v>
      </c>
      <c r="X29" s="491" t="str">
        <f>IFERROR(IF(VLOOKUP(B29,'Reference Records'!$C$131:$D$166,2,FALSE)=0,"",VLOOKUP(B29,'Reference Records'!$C$131:$D$166,2,FALSE)),"")</f>
        <v>MCI-00009</v>
      </c>
      <c r="Y29" s="462" t="str">
        <f t="shared" si="2"/>
        <v/>
      </c>
      <c r="Z29" s="462"/>
      <c r="AA29" s="462" t="str">
        <f t="shared" si="3"/>
        <v>TB/HIV-4.1: Pourcentage de personnes vivant avec le VIH nouvellement enrollées dans les soins du VIH qui ont commencé le traitement préventif de la TB</v>
      </c>
      <c r="AB29" s="462" t="str">
        <f>IFERROR(IF('Overview - Section A'!$AN$5="Funding Request",VLOOKUP(S29,'Overview - Section A'!$M$31:$P$32,4,FALSE),IF(AM29="","",AM29)),"")</f>
        <v/>
      </c>
      <c r="AC29" s="462" t="b">
        <f t="shared" si="4"/>
        <v>1</v>
      </c>
      <c r="AD29" s="462"/>
      <c r="AE29" s="462" t="str">
        <f t="array" ref="AE29">IFERROR(IF(INDEX('Overview - Section A'!$H$93:$H$110,MATCH(LEFT(B29,255),LEFT('Overview - Section A'!$E$93:$E$110,255),0))=0,"",INDEX('Overview - Section A'!$H$93:$H$110,MATCH(LEFT(B29,255),LEFT('Overview - Section A'!$E$93:$E$110,255),0))),"")</f>
        <v>a1P36000002NoOYEA0</v>
      </c>
      <c r="AF29" s="462" t="s">
        <v>738</v>
      </c>
      <c r="AG29" s="462" t="str">
        <f t="array" ref="AG29">IFERROR(IF(INDEX('Reference Records'!$G$60:$G$128,MATCH(LEFT(C29,255),LEFT('Reference Records'!$C$60:$C$128,255),0))=0,"",INDEX('Reference Records'!$G$60:$G$128,MATCH(LEFT(C29,255),LEFT('Reference Records'!$C$60:$C$128,255),0))),"")</f>
        <v>a1O36000001qZ9hEAE</v>
      </c>
      <c r="AH29" s="462" t="str">
        <f>IFERROR(IF('Overview - Section A'!$AN$5="Funding Request",IF('Reference Records'!$B$343&lt;&gt;"",VLOOKUP(T29,'Reference Records'!$B$343:$C$344,2,FALSE),VLOOKUP(T29,'Reference Records'!$A$356:$C$687,3,FALSE)),VLOOKUP(T29,'Reference Records'!$A$690:$C$692,3,FALSE)),"")</f>
        <v>a1A360000013M1rEAE</v>
      </c>
      <c r="AI29" s="497"/>
      <c r="AJ29" s="462"/>
      <c r="AK29" s="462" t="s">
        <v>411</v>
      </c>
      <c r="AL29" s="498"/>
      <c r="AM29" s="497"/>
      <c r="AN29" s="462"/>
      <c r="AO29" s="493" t="str">
        <f>IFERROR(VLOOKUP(U29,'Picklist Mapping'!$A$3:$C$4,3,FALSE),"")</f>
        <v>National</v>
      </c>
      <c r="AP29" s="499"/>
      <c r="AQ29" s="493"/>
      <c r="AR29" s="433" t="s">
        <v>5941</v>
      </c>
      <c r="AS29" s="553" t="s">
        <v>5936</v>
      </c>
      <c r="AT29" s="433"/>
      <c r="AU29" s="433"/>
      <c r="AV29" s="484" t="s">
        <v>408</v>
      </c>
      <c r="AW29" s="131"/>
      <c r="AX29" s="136"/>
      <c r="AY29" s="136"/>
    </row>
    <row r="30" spans="1:51" ht="47.1" customHeight="1" x14ac:dyDescent="0.25">
      <c r="A30" s="409">
        <v>20</v>
      </c>
      <c r="B30" s="410" t="s">
        <v>2586</v>
      </c>
      <c r="C30" s="410" t="s">
        <v>2397</v>
      </c>
      <c r="D30" s="447"/>
      <c r="E30" s="430">
        <v>704199</v>
      </c>
      <c r="F30" s="430"/>
      <c r="G30" s="495" t="str">
        <f t="shared" si="0"/>
        <v/>
      </c>
      <c r="H30" s="433" t="s">
        <v>376</v>
      </c>
      <c r="I30" s="486"/>
      <c r="J30" s="486"/>
      <c r="K30" s="486"/>
      <c r="L30" s="486"/>
      <c r="M30" s="486"/>
      <c r="N30" s="486" t="str">
        <f>IFERROR(IF(AM30="","",VLOOKUP(AM30,'Overview - Section A'!$P$31:$Q$32,2,FALSE)),"")</f>
        <v/>
      </c>
      <c r="O30" s="486"/>
      <c r="P30" s="433" t="s">
        <v>5912</v>
      </c>
      <c r="Q30" s="413" t="str">
        <f t="array" ref="Q30">IFERROR(IF(INDEX('Reference Records'!$D$60:$D$128,MATCH(LEFT(C30,255),LEFT('Reference Records'!$C$60:$C$128,255),0))=0,"",INDEX('Reference Records'!$D$60:$D$128,MATCH(LEFT(C30,255),LEFT('Reference Records'!$C$60:$C$128,255),0))),"")</f>
        <v>Résultat du test VIH,Sexe</v>
      </c>
      <c r="R30" s="496"/>
      <c r="S30" s="486" t="str">
        <f>IF('Overview - Section A'!$AN$5="Funding Request",IF(N30="Funding Request Place Holder","",N30),"")</f>
        <v/>
      </c>
      <c r="T30" s="486" t="str">
        <f t="shared" si="1"/>
        <v>Burundi</v>
      </c>
      <c r="U30" s="486" t="s">
        <v>209</v>
      </c>
      <c r="V30" s="433" t="s">
        <v>356</v>
      </c>
      <c r="W30" s="558" t="s">
        <v>5913</v>
      </c>
      <c r="X30" s="491" t="str">
        <f>IFERROR(IF(VLOOKUP(B30,'Reference Records'!$C$131:$D$166,2,FALSE)=0,"",VLOOKUP(B30,'Reference Records'!$C$131:$D$166,2,FALSE)),"")</f>
        <v>MCI-00533</v>
      </c>
      <c r="Y30" s="462" t="str">
        <f t="shared" si="2"/>
        <v>HTS-1: Nombre de personnes dépistées pour le VIH et ayant reçu leurs résultats durant la période de rapportage</v>
      </c>
      <c r="Z30" s="462"/>
      <c r="AA30" s="462" t="str">
        <f t="shared" si="3"/>
        <v>HTS-1: Nombre de personnes dépistées pour le VIH et ayant reçu leurs résultats durant la période de rapportage</v>
      </c>
      <c r="AB30" s="462" t="str">
        <f>IFERROR(IF('Overview - Section A'!$AN$5="Funding Request",VLOOKUP(S30,'Overview - Section A'!$M$31:$P$32,4,FALSE),IF(AM30="","",AM30)),"")</f>
        <v/>
      </c>
      <c r="AC30" s="462" t="b">
        <f t="shared" si="4"/>
        <v>1</v>
      </c>
      <c r="AD30" s="462"/>
      <c r="AE30" s="462" t="str">
        <f t="array" ref="AE30">IFERROR(IF(INDEX('Overview - Section A'!$H$93:$H$110,MATCH(LEFT(B30,255),LEFT('Overview - Section A'!$E$93:$E$110,255),0))=0,"",INDEX('Overview - Section A'!$H$93:$H$110,MATCH(LEFT(B30,255),LEFT('Overview - Section A'!$E$93:$E$110,255),0))),"")</f>
        <v>a1P36000002NoOdEAK</v>
      </c>
      <c r="AF30" s="462" t="s">
        <v>739</v>
      </c>
      <c r="AG30" s="462" t="str">
        <f t="array" ref="AG30">IFERROR(IF(INDEX('Reference Records'!$G$60:$G$128,MATCH(LEFT(C30,255),LEFT('Reference Records'!$C$60:$C$128,255),0))=0,"",INDEX('Reference Records'!$G$60:$G$128,MATCH(LEFT(C30,255),LEFT('Reference Records'!$C$60:$C$128,255),0))),"")</f>
        <v>a1O36000001qZ9IEAU</v>
      </c>
      <c r="AH30" s="462" t="str">
        <f>IFERROR(IF('Overview - Section A'!$AN$5="Funding Request",IF('Reference Records'!$B$343&lt;&gt;"",VLOOKUP(T30,'Reference Records'!$B$343:$C$344,2,FALSE),VLOOKUP(T30,'Reference Records'!$A$356:$C$687,3,FALSE)),VLOOKUP(T30,'Reference Records'!$A$690:$C$692,3,FALSE)),"")</f>
        <v>a1A360000013M1rEAE</v>
      </c>
      <c r="AI30" s="497"/>
      <c r="AJ30" s="462"/>
      <c r="AK30" s="462" t="s">
        <v>411</v>
      </c>
      <c r="AL30" s="498"/>
      <c r="AM30" s="497"/>
      <c r="AN30" s="462"/>
      <c r="AO30" s="493" t="str">
        <f>IFERROR(VLOOKUP(U30,'Picklist Mapping'!$A$3:$C$4,3,FALSE),"")</f>
        <v>National</v>
      </c>
      <c r="AP30" s="499"/>
      <c r="AQ30" s="493"/>
      <c r="AR30" s="433" t="s">
        <v>5941</v>
      </c>
      <c r="AS30" s="553" t="s">
        <v>5937</v>
      </c>
      <c r="AT30" s="433"/>
      <c r="AU30" s="433"/>
      <c r="AV30" s="484" t="s">
        <v>408</v>
      </c>
      <c r="AW30" s="131"/>
      <c r="AX30" s="136"/>
      <c r="AY30" s="136"/>
    </row>
    <row r="31" spans="1:51" ht="47.1" customHeight="1" x14ac:dyDescent="0.25">
      <c r="A31" s="409">
        <v>21</v>
      </c>
      <c r="B31" s="410" t="s">
        <v>2607</v>
      </c>
      <c r="C31" s="410" t="s">
        <v>2802</v>
      </c>
      <c r="D31" s="447"/>
      <c r="E31" s="569">
        <v>1833</v>
      </c>
      <c r="F31" s="430">
        <v>10035</v>
      </c>
      <c r="G31" s="495">
        <f t="shared" si="0"/>
        <v>18.266068759342303</v>
      </c>
      <c r="H31" s="433" t="s">
        <v>375</v>
      </c>
      <c r="I31" s="486"/>
      <c r="J31" s="486"/>
      <c r="K31" s="486"/>
      <c r="L31" s="486"/>
      <c r="M31" s="486"/>
      <c r="N31" s="486" t="str">
        <f>IFERROR(IF(AM31="","",VLOOKUP(AM31,'Overview - Section A'!$P$31:$Q$32,2,FALSE)),"")</f>
        <v/>
      </c>
      <c r="O31" s="486"/>
      <c r="P31" s="433" t="s">
        <v>5944</v>
      </c>
      <c r="Q31" s="413" t="str">
        <f t="array" ref="Q31">IFERROR(IF(INDEX('Reference Records'!$D$60:$D$128,MATCH(LEFT(C31,255),LEFT('Reference Records'!$C$60:$C$128,255),0))=0,"",INDEX('Reference Records'!$D$60:$D$128,MATCH(LEFT(C31,255),LEFT('Reference Records'!$C$60:$C$128,255),0))),"")</f>
        <v/>
      </c>
      <c r="R31" s="496"/>
      <c r="S31" s="486" t="str">
        <f>IF('Overview - Section A'!$AN$5="Funding Request",IF(N31="Funding Request Place Holder","",N31),"")</f>
        <v/>
      </c>
      <c r="T31" s="486" t="str">
        <f t="shared" si="1"/>
        <v>Burundi</v>
      </c>
      <c r="U31" s="486" t="s">
        <v>209</v>
      </c>
      <c r="V31" s="433" t="s">
        <v>356</v>
      </c>
      <c r="W31" s="558" t="s">
        <v>6014</v>
      </c>
      <c r="X31" s="491" t="str">
        <f>IFERROR(IF(VLOOKUP(B31,'Reference Records'!$C$131:$D$166,2,FALSE)=0,"",VLOOKUP(B31,'Reference Records'!$C$131:$D$166,2,FALSE)),"")</f>
        <v>MCI-00534</v>
      </c>
      <c r="Y31" s="462" t="str">
        <f t="shared" si="2"/>
        <v/>
      </c>
      <c r="Z31" s="462"/>
      <c r="AA31" s="462" t="str">
        <f t="shared" si="3"/>
        <v>KP-1a(M): Pourcentage d'hommes ayant des rapports sexuels avec des hommes qui ont bénéficié de programmes de prévention du VIH (paquet de services définis)</v>
      </c>
      <c r="AB31" s="462" t="str">
        <f>IFERROR(IF('Overview - Section A'!$AN$5="Funding Request",VLOOKUP(S31,'Overview - Section A'!$M$31:$P$32,4,FALSE),IF(AM31="","",AM31)),"")</f>
        <v/>
      </c>
      <c r="AC31" s="462" t="b">
        <f t="shared" si="4"/>
        <v>1</v>
      </c>
      <c r="AD31" s="462"/>
      <c r="AE31" s="462" t="str">
        <f t="array" ref="AE31">IFERROR(IF(INDEX('Overview - Section A'!$H$93:$H$110,MATCH(LEFT(B31,255),LEFT('Overview - Section A'!$E$93:$E$110,255),0))=0,"",INDEX('Overview - Section A'!$H$93:$H$110,MATCH(LEFT(B31,255),LEFT('Overview - Section A'!$E$93:$E$110,255),0))),"")</f>
        <v>a1P36000002NoOgEAK</v>
      </c>
      <c r="AF31" s="462" t="s">
        <v>740</v>
      </c>
      <c r="AG31" s="462" t="str">
        <f t="array" ref="AG31">IFERROR(IF(INDEX('Reference Records'!$G$60:$G$128,MATCH(LEFT(C31,255),LEFT('Reference Records'!$C$60:$C$128,255),0))=0,"",INDEX('Reference Records'!$G$60:$G$128,MATCH(LEFT(C31,255),LEFT('Reference Records'!$C$60:$C$128,255),0))),"")</f>
        <v>a1O36000001qZ9bEAE</v>
      </c>
      <c r="AH31" s="462" t="str">
        <f>IFERROR(IF('Overview - Section A'!$AN$5="Funding Request",IF('Reference Records'!$B$343&lt;&gt;"",VLOOKUP(T31,'Reference Records'!$B$343:$C$344,2,FALSE),VLOOKUP(T31,'Reference Records'!$A$356:$C$687,3,FALSE)),VLOOKUP(T31,'Reference Records'!$A$690:$C$692,3,FALSE)),"")</f>
        <v>a1A360000013M1rEAE</v>
      </c>
      <c r="AI31" s="497"/>
      <c r="AJ31" s="462"/>
      <c r="AK31" s="462" t="s">
        <v>411</v>
      </c>
      <c r="AL31" s="498"/>
      <c r="AM31" s="497"/>
      <c r="AN31" s="462"/>
      <c r="AO31" s="493" t="str">
        <f>IFERROR(VLOOKUP(U31,'Picklist Mapping'!$A$3:$C$4,3,FALSE),"")</f>
        <v>National</v>
      </c>
      <c r="AP31" s="499"/>
      <c r="AQ31" s="493"/>
      <c r="AR31" s="433" t="s">
        <v>5943</v>
      </c>
      <c r="AS31" s="553" t="s">
        <v>6015</v>
      </c>
      <c r="AT31" s="433"/>
      <c r="AU31" s="433"/>
      <c r="AV31" s="484" t="s">
        <v>408</v>
      </c>
      <c r="AW31" s="131"/>
      <c r="AX31" s="136"/>
      <c r="AY31" s="136"/>
    </row>
    <row r="32" spans="1:51" ht="47.1" customHeight="1" x14ac:dyDescent="0.25">
      <c r="A32" s="409">
        <v>22</v>
      </c>
      <c r="B32" s="410" t="s">
        <v>2607</v>
      </c>
      <c r="C32" s="410" t="s">
        <v>2805</v>
      </c>
      <c r="D32" s="447"/>
      <c r="E32" s="569">
        <v>975</v>
      </c>
      <c r="F32" s="430">
        <v>10035</v>
      </c>
      <c r="G32" s="495">
        <f t="shared" si="0"/>
        <v>9.7159940209267557</v>
      </c>
      <c r="H32" s="433" t="s">
        <v>375</v>
      </c>
      <c r="I32" s="486"/>
      <c r="J32" s="486"/>
      <c r="K32" s="486"/>
      <c r="L32" s="486"/>
      <c r="M32" s="486"/>
      <c r="N32" s="486" t="str">
        <f>IFERROR(IF(AM32="","",VLOOKUP(AM32,'Overview - Section A'!$P$31:$Q$32,2,FALSE)),"")</f>
        <v/>
      </c>
      <c r="O32" s="486"/>
      <c r="P32" s="570" t="s">
        <v>5944</v>
      </c>
      <c r="Q32" s="413" t="str">
        <f t="array" ref="Q32">IFERROR(IF(INDEX('Reference Records'!$D$60:$D$128,MATCH(LEFT(C32,255),LEFT('Reference Records'!$C$60:$C$128,255),0))=0,"",INDEX('Reference Records'!$D$60:$D$128,MATCH(LEFT(C32,255),LEFT('Reference Records'!$C$60:$C$128,255),0))),"")</f>
        <v/>
      </c>
      <c r="R32" s="496"/>
      <c r="S32" s="486" t="str">
        <f>IF('Overview - Section A'!$AN$5="Funding Request",IF(N32="Funding Request Place Holder","",N32),"")</f>
        <v/>
      </c>
      <c r="T32" s="486" t="str">
        <f t="shared" si="1"/>
        <v>Burundi</v>
      </c>
      <c r="U32" s="486" t="s">
        <v>209</v>
      </c>
      <c r="V32" s="433" t="s">
        <v>356</v>
      </c>
      <c r="W32" s="558" t="s">
        <v>5919</v>
      </c>
      <c r="X32" s="491" t="str">
        <f>IFERROR(IF(VLOOKUP(B32,'Reference Records'!$C$131:$D$166,2,FALSE)=0,"",VLOOKUP(B32,'Reference Records'!$C$131:$D$166,2,FALSE)),"")</f>
        <v>MCI-00534</v>
      </c>
      <c r="Y32" s="462" t="str">
        <f t="shared" si="2"/>
        <v/>
      </c>
      <c r="Z32" s="462"/>
      <c r="AA32" s="462" t="str">
        <f t="shared" si="3"/>
        <v>KP-3a(M): Nombre et pourcentage d'hommes ayant des rapports sexuels avec des hommes qui ont fait un test VIH et connaissent les résultats</v>
      </c>
      <c r="AB32" s="462" t="str">
        <f>IFERROR(IF('Overview - Section A'!$AN$5="Funding Request",VLOOKUP(S32,'Overview - Section A'!$M$31:$P$32,4,FALSE),IF(AM32="","",AM32)),"")</f>
        <v/>
      </c>
      <c r="AC32" s="462" t="b">
        <f t="shared" si="4"/>
        <v>1</v>
      </c>
      <c r="AD32" s="462"/>
      <c r="AE32" s="462" t="str">
        <f t="array" ref="AE32">IFERROR(IF(INDEX('Overview - Section A'!$H$93:$H$110,MATCH(LEFT(B32,255),LEFT('Overview - Section A'!$E$93:$E$110,255),0))=0,"",INDEX('Overview - Section A'!$H$93:$H$110,MATCH(LEFT(B32,255),LEFT('Overview - Section A'!$E$93:$E$110,255),0))),"")</f>
        <v>a1P36000002NoOgEAK</v>
      </c>
      <c r="AF32" s="462" t="s">
        <v>741</v>
      </c>
      <c r="AG32" s="462" t="str">
        <f t="array" ref="AG32">IFERROR(IF(INDEX('Reference Records'!$G$60:$G$128,MATCH(LEFT(C32,255),LEFT('Reference Records'!$C$60:$C$128,255),0))=0,"",INDEX('Reference Records'!$G$60:$G$128,MATCH(LEFT(C32,255),LEFT('Reference Records'!$C$60:$C$128,255),0))),"")</f>
        <v>a1O36000001qZ9cEAE</v>
      </c>
      <c r="AH32" s="462" t="str">
        <f>IFERROR(IF('Overview - Section A'!$AN$5="Funding Request",IF('Reference Records'!$B$343&lt;&gt;"",VLOOKUP(T32,'Reference Records'!$B$343:$C$344,2,FALSE),VLOOKUP(T32,'Reference Records'!$A$356:$C$687,3,FALSE)),VLOOKUP(T32,'Reference Records'!$A$690:$C$692,3,FALSE)),"")</f>
        <v>a1A360000013M1rEAE</v>
      </c>
      <c r="AI32" s="497"/>
      <c r="AJ32" s="462"/>
      <c r="AK32" s="462" t="s">
        <v>411</v>
      </c>
      <c r="AL32" s="498"/>
      <c r="AM32" s="497"/>
      <c r="AN32" s="462"/>
      <c r="AO32" s="493" t="str">
        <f>IFERROR(VLOOKUP(U32,'Picklist Mapping'!$A$3:$C$4,3,FALSE),"")</f>
        <v>National</v>
      </c>
      <c r="AP32" s="499"/>
      <c r="AQ32" s="493"/>
      <c r="AR32" s="570" t="s">
        <v>5943</v>
      </c>
      <c r="AS32" s="553" t="s">
        <v>5939</v>
      </c>
      <c r="AT32" s="433"/>
      <c r="AU32" s="433"/>
      <c r="AV32" s="484" t="s">
        <v>408</v>
      </c>
      <c r="AW32" s="131"/>
      <c r="AX32" s="136"/>
      <c r="AY32" s="136"/>
    </row>
    <row r="33" spans="1:51" ht="47.1" customHeight="1" x14ac:dyDescent="0.25">
      <c r="A33" s="409">
        <v>23</v>
      </c>
      <c r="B33" s="410" t="s">
        <v>2514</v>
      </c>
      <c r="C33" s="410" t="s">
        <v>2630</v>
      </c>
      <c r="D33" s="447"/>
      <c r="E33" s="569">
        <v>14364</v>
      </c>
      <c r="F33" s="430">
        <v>55278</v>
      </c>
      <c r="G33" s="495">
        <f t="shared" si="0"/>
        <v>25.985021165744058</v>
      </c>
      <c r="H33" s="433" t="s">
        <v>375</v>
      </c>
      <c r="I33" s="486"/>
      <c r="J33" s="486"/>
      <c r="K33" s="486"/>
      <c r="L33" s="486"/>
      <c r="M33" s="486"/>
      <c r="N33" s="486" t="str">
        <f>IFERROR(IF(AM33="","",VLOOKUP(AM33,'Overview - Section A'!$P$31:$Q$32,2,FALSE)),"")</f>
        <v/>
      </c>
      <c r="O33" s="486"/>
      <c r="P33" s="570" t="s">
        <v>5944</v>
      </c>
      <c r="Q33" s="413" t="str">
        <f t="array" ref="Q33">IFERROR(IF(INDEX('Reference Records'!$D$60:$D$128,MATCH(LEFT(C33,255),LEFT('Reference Records'!$C$60:$C$128,255),0))=0,"",INDEX('Reference Records'!$D$60:$D$128,MATCH(LEFT(C33,255),LEFT('Reference Records'!$C$60:$C$128,255),0))),"")</f>
        <v/>
      </c>
      <c r="R33" s="496"/>
      <c r="S33" s="486" t="str">
        <f>IF('Overview - Section A'!$AN$5="Funding Request",IF(N33="Funding Request Place Holder","",N33),"")</f>
        <v/>
      </c>
      <c r="T33" s="486" t="str">
        <f t="shared" si="1"/>
        <v>Burundi</v>
      </c>
      <c r="U33" s="486" t="s">
        <v>209</v>
      </c>
      <c r="V33" s="433" t="s">
        <v>356</v>
      </c>
      <c r="W33" s="558" t="s">
        <v>6016</v>
      </c>
      <c r="X33" s="491" t="str">
        <f>IFERROR(IF(VLOOKUP(B33,'Reference Records'!$C$131:$D$166,2,FALSE)=0,"",VLOOKUP(B33,'Reference Records'!$C$131:$D$166,2,FALSE)),"")</f>
        <v>MCI-00002</v>
      </c>
      <c r="Y33" s="462" t="str">
        <f t="shared" si="2"/>
        <v/>
      </c>
      <c r="Z33" s="462"/>
      <c r="AA33" s="462" t="str">
        <f t="shared" si="3"/>
        <v>KP-1c(M): Pourcentage de professionnels du sexe ayant bénéficié de programmes de prévention du VIH- paquet de services définis</v>
      </c>
      <c r="AB33" s="462" t="str">
        <f>IFERROR(IF('Overview - Section A'!$AN$5="Funding Request",VLOOKUP(S33,'Overview - Section A'!$M$31:$P$32,4,FALSE),IF(AM33="","",AM33)),"")</f>
        <v/>
      </c>
      <c r="AC33" s="462" t="b">
        <f t="shared" si="4"/>
        <v>1</v>
      </c>
      <c r="AD33" s="462"/>
      <c r="AE33" s="462" t="str">
        <f t="array" ref="AE33">IFERROR(IF(INDEX('Overview - Section A'!$H$93:$H$110,MATCH(LEFT(B33,255),LEFT('Overview - Section A'!$E$93:$E$110,255),0))=0,"",INDEX('Overview - Section A'!$H$93:$H$110,MATCH(LEFT(B33,255),LEFT('Overview - Section A'!$E$93:$E$110,255),0))),"")</f>
        <v>a1P36000002NoOeEAK</v>
      </c>
      <c r="AF33" s="462" t="s">
        <v>742</v>
      </c>
      <c r="AG33" s="462" t="str">
        <f t="array" ref="AG33">IFERROR(IF(INDEX('Reference Records'!$G$60:$G$128,MATCH(LEFT(C33,255),LEFT('Reference Records'!$C$60:$C$128,255),0))=0,"",INDEX('Reference Records'!$G$60:$G$128,MATCH(LEFT(C33,255),LEFT('Reference Records'!$C$60:$C$128,255),0))),"")</f>
        <v>a1O36000001EGIlEAO</v>
      </c>
      <c r="AH33" s="462" t="str">
        <f>IFERROR(IF('Overview - Section A'!$AN$5="Funding Request",IF('Reference Records'!$B$343&lt;&gt;"",VLOOKUP(T33,'Reference Records'!$B$343:$C$344,2,FALSE),VLOOKUP(T33,'Reference Records'!$A$356:$C$687,3,FALSE)),VLOOKUP(T33,'Reference Records'!$A$690:$C$692,3,FALSE)),"")</f>
        <v>a1A360000013M1rEAE</v>
      </c>
      <c r="AI33" s="497"/>
      <c r="AJ33" s="462"/>
      <c r="AK33" s="462" t="s">
        <v>411</v>
      </c>
      <c r="AL33" s="498"/>
      <c r="AM33" s="497"/>
      <c r="AN33" s="462"/>
      <c r="AO33" s="493" t="str">
        <f>IFERROR(VLOOKUP(U33,'Picklist Mapping'!$A$3:$C$4,3,FALSE),"")</f>
        <v>National</v>
      </c>
      <c r="AP33" s="499"/>
      <c r="AQ33" s="493"/>
      <c r="AR33" s="570" t="s">
        <v>5943</v>
      </c>
      <c r="AS33" s="553" t="s">
        <v>6017</v>
      </c>
      <c r="AT33" s="433"/>
      <c r="AU33" s="433"/>
      <c r="AV33" s="484" t="s">
        <v>408</v>
      </c>
      <c r="AW33" s="131"/>
      <c r="AX33" s="136"/>
      <c r="AY33" s="136"/>
    </row>
    <row r="34" spans="1:51" ht="47.1" customHeight="1" x14ac:dyDescent="0.25">
      <c r="A34" s="409">
        <v>24</v>
      </c>
      <c r="B34" s="410" t="s">
        <v>2514</v>
      </c>
      <c r="C34" s="410" t="s">
        <v>2633</v>
      </c>
      <c r="D34" s="447"/>
      <c r="E34" s="569">
        <v>6393</v>
      </c>
      <c r="F34" s="430">
        <v>55278</v>
      </c>
      <c r="G34" s="495">
        <f t="shared" si="0"/>
        <v>11.565179637468793</v>
      </c>
      <c r="H34" s="433" t="s">
        <v>375</v>
      </c>
      <c r="I34" s="486"/>
      <c r="J34" s="486"/>
      <c r="K34" s="486"/>
      <c r="L34" s="486"/>
      <c r="M34" s="486"/>
      <c r="N34" s="486" t="str">
        <f>IFERROR(IF(AM34="","",VLOOKUP(AM34,'Overview - Section A'!$P$31:$Q$32,2,FALSE)),"")</f>
        <v/>
      </c>
      <c r="O34" s="486"/>
      <c r="P34" s="570" t="s">
        <v>5944</v>
      </c>
      <c r="Q34" s="413" t="str">
        <f t="array" ref="Q34">IFERROR(IF(INDEX('Reference Records'!$D$60:$D$128,MATCH(LEFT(C34,255),LEFT('Reference Records'!$C$60:$C$128,255),0))=0,"",INDEX('Reference Records'!$D$60:$D$128,MATCH(LEFT(C34,255),LEFT('Reference Records'!$C$60:$C$128,255),0))),"")</f>
        <v/>
      </c>
      <c r="R34" s="496"/>
      <c r="S34" s="486" t="str">
        <f>IF('Overview - Section A'!$AN$5="Funding Request",IF(N34="Funding Request Place Holder","",N34),"")</f>
        <v/>
      </c>
      <c r="T34" s="486" t="str">
        <f t="shared" si="1"/>
        <v>Burundi</v>
      </c>
      <c r="U34" s="486" t="s">
        <v>209</v>
      </c>
      <c r="V34" s="433" t="s">
        <v>356</v>
      </c>
      <c r="W34" s="558" t="s">
        <v>5918</v>
      </c>
      <c r="X34" s="491" t="str">
        <f>IFERROR(IF(VLOOKUP(B34,'Reference Records'!$C$131:$D$166,2,FALSE)=0,"",VLOOKUP(B34,'Reference Records'!$C$131:$D$166,2,FALSE)),"")</f>
        <v>MCI-00002</v>
      </c>
      <c r="Y34" s="462" t="str">
        <f t="shared" si="2"/>
        <v/>
      </c>
      <c r="Z34" s="462"/>
      <c r="AA34" s="462" t="str">
        <f t="shared" si="3"/>
        <v>KP-3c(M): Pourcentage de professionnels de sexe qui ont fait un test VIH au cours de la période de rapportage et qui connaissent les résultats</v>
      </c>
      <c r="AB34" s="462" t="str">
        <f>IFERROR(IF('Overview - Section A'!$AN$5="Funding Request",VLOOKUP(S34,'Overview - Section A'!$M$31:$P$32,4,FALSE),IF(AM34="","",AM34)),"")</f>
        <v/>
      </c>
      <c r="AC34" s="462" t="b">
        <f t="shared" si="4"/>
        <v>1</v>
      </c>
      <c r="AD34" s="462"/>
      <c r="AE34" s="462" t="str">
        <f t="array" ref="AE34">IFERROR(IF(INDEX('Overview - Section A'!$H$93:$H$110,MATCH(LEFT(B34,255),LEFT('Overview - Section A'!$E$93:$E$110,255),0))=0,"",INDEX('Overview - Section A'!$H$93:$H$110,MATCH(LEFT(B34,255),LEFT('Overview - Section A'!$E$93:$E$110,255),0))),"")</f>
        <v>a1P36000002NoOeEAK</v>
      </c>
      <c r="AF34" s="462" t="s">
        <v>743</v>
      </c>
      <c r="AG34" s="462" t="str">
        <f t="array" ref="AG34">IFERROR(IF(INDEX('Reference Records'!$G$60:$G$128,MATCH(LEFT(C34,255),LEFT('Reference Records'!$C$60:$C$128,255),0))=0,"",INDEX('Reference Records'!$G$60:$G$128,MATCH(LEFT(C34,255),LEFT('Reference Records'!$C$60:$C$128,255),0))),"")</f>
        <v>a1O36000001EGInEAO</v>
      </c>
      <c r="AH34" s="462" t="str">
        <f>IFERROR(IF('Overview - Section A'!$AN$5="Funding Request",IF('Reference Records'!$B$343&lt;&gt;"",VLOOKUP(T34,'Reference Records'!$B$343:$C$344,2,FALSE),VLOOKUP(T34,'Reference Records'!$A$356:$C$687,3,FALSE)),VLOOKUP(T34,'Reference Records'!$A$690:$C$692,3,FALSE)),"")</f>
        <v>a1A360000013M1rEAE</v>
      </c>
      <c r="AI34" s="497"/>
      <c r="AJ34" s="462"/>
      <c r="AK34" s="462" t="s">
        <v>411</v>
      </c>
      <c r="AL34" s="498"/>
      <c r="AM34" s="497"/>
      <c r="AN34" s="462"/>
      <c r="AO34" s="493" t="str">
        <f>IFERROR(VLOOKUP(U34,'Picklist Mapping'!$A$3:$C$4,3,FALSE),"")</f>
        <v>National</v>
      </c>
      <c r="AP34" s="499"/>
      <c r="AQ34" s="493"/>
      <c r="AR34" s="570" t="s">
        <v>5943</v>
      </c>
      <c r="AS34" s="553" t="s">
        <v>5940</v>
      </c>
      <c r="AT34" s="433"/>
      <c r="AU34" s="433"/>
      <c r="AV34" s="484" t="s">
        <v>408</v>
      </c>
      <c r="AW34" s="131"/>
      <c r="AX34" s="136"/>
      <c r="AY34" s="136"/>
    </row>
    <row r="35" spans="1:51" ht="47.1" customHeight="1" x14ac:dyDescent="0.25">
      <c r="A35" s="409">
        <v>25</v>
      </c>
      <c r="B35" s="410"/>
      <c r="C35" s="410"/>
      <c r="D35" s="447"/>
      <c r="E35" s="429"/>
      <c r="F35" s="430"/>
      <c r="G35" s="495" t="str">
        <f t="shared" si="0"/>
        <v/>
      </c>
      <c r="H35" s="433"/>
      <c r="I35" s="486"/>
      <c r="J35" s="486"/>
      <c r="K35" s="486"/>
      <c r="L35" s="486"/>
      <c r="M35" s="486"/>
      <c r="N35" s="486" t="str">
        <f>IFERROR(IF(AM35="","",VLOOKUP(AM35,'Overview - Section A'!$P$31:$Q$32,2,FALSE)),"")</f>
        <v/>
      </c>
      <c r="O35" s="486"/>
      <c r="P35" s="433"/>
      <c r="Q35" s="413" t="str">
        <f t="array" ref="Q35">IFERROR(IF(INDEX('Reference Records'!$D$60:$D$128,MATCH(LEFT(C35,255),LEFT('Reference Records'!$C$60:$C$128,255),0))=0,"",INDEX('Reference Records'!$D$60:$D$128,MATCH(LEFT(C35,255),LEFT('Reference Records'!$C$60:$C$128,255),0))),"")</f>
        <v/>
      </c>
      <c r="R35" s="496"/>
      <c r="S35" s="486" t="str">
        <f>IF('Overview - Section A'!$AN$5="Funding Request",IF(N35="Funding Request Place Holder","",N35),"")</f>
        <v/>
      </c>
      <c r="T35" s="486" t="str">
        <f t="shared" si="1"/>
        <v>Burundi</v>
      </c>
      <c r="U35" s="486" t="str">
        <f>IFERROR(IF(AP35="","",VLOOKUP(AP35,'Picklist Mapping'!$C$3:$D$4,2,FALSE)),"")</f>
        <v/>
      </c>
      <c r="V35" s="433"/>
      <c r="W35" s="447"/>
      <c r="X35" s="491" t="str">
        <f>IFERROR(IF(VLOOKUP(B35,'Reference Records'!$C$131:$D$166,2,FALSE)=0,"",VLOOKUP(B35,'Reference Records'!$C$131:$D$166,2,FALSE)),"")</f>
        <v/>
      </c>
      <c r="Y35" s="462" t="str">
        <f t="shared" si="2"/>
        <v/>
      </c>
      <c r="Z35" s="462"/>
      <c r="AA35" s="462" t="str">
        <f t="shared" si="3"/>
        <v/>
      </c>
      <c r="AB35" s="462" t="str">
        <f>IFERROR(IF('Overview - Section A'!$AN$5="Funding Request",VLOOKUP(S35,'Overview - Section A'!$M$31:$P$32,4,FALSE),IF(AM35="","",AM35)),"")</f>
        <v/>
      </c>
      <c r="AC35" s="462" t="b">
        <f t="shared" si="4"/>
        <v>0</v>
      </c>
      <c r="AD35" s="462"/>
      <c r="AE35" s="462" t="str">
        <f t="array" ref="AE35">IFERROR(IF(INDEX('Overview - Section A'!$H$93:$H$110,MATCH(LEFT(B35,255),LEFT('Overview - Section A'!$E$93:$E$110,255),0))=0,"",INDEX('Overview - Section A'!$H$93:$H$110,MATCH(LEFT(B35,255),LEFT('Overview - Section A'!$E$93:$E$110,255),0))),"")</f>
        <v>a1P36000002NoOiEAK</v>
      </c>
      <c r="AF35" s="462" t="s">
        <v>744</v>
      </c>
      <c r="AG35" s="462" t="str">
        <f t="array" ref="AG35">IFERROR(IF(INDEX('Reference Records'!$G$60:$G$128,MATCH(LEFT(C35,255),LEFT('Reference Records'!$C$60:$C$128,255),0))=0,"",INDEX('Reference Records'!$G$60:$G$128,MATCH(LEFT(C35,255),LEFT('Reference Records'!$C$60:$C$128,255),0))),"")</f>
        <v/>
      </c>
      <c r="AH35" s="462" t="str">
        <f>IFERROR(IF('Overview - Section A'!$AN$5="Funding Request",IF('Reference Records'!$B$343&lt;&gt;"",VLOOKUP(T35,'Reference Records'!$B$343:$C$344,2,FALSE),VLOOKUP(T35,'Reference Records'!$A$356:$C$687,3,FALSE)),VLOOKUP(T35,'Reference Records'!$A$690:$C$692,3,FALSE)),"")</f>
        <v>a1A360000013M1rEAE</v>
      </c>
      <c r="AI35" s="497"/>
      <c r="AJ35" s="462"/>
      <c r="AK35" s="462" t="s">
        <v>411</v>
      </c>
      <c r="AL35" s="498"/>
      <c r="AM35" s="497"/>
      <c r="AN35" s="462"/>
      <c r="AO35" s="493" t="str">
        <f>IFERROR(VLOOKUP(U35,'Picklist Mapping'!$A$3:$C$4,3,FALSE),"")</f>
        <v/>
      </c>
      <c r="AP35" s="499"/>
      <c r="AQ35" s="493"/>
      <c r="AR35" s="433"/>
      <c r="AS35" s="447"/>
      <c r="AT35" s="433"/>
      <c r="AU35" s="433"/>
      <c r="AV35" s="484" t="s">
        <v>408</v>
      </c>
      <c r="AW35" s="131"/>
      <c r="AX35" s="136"/>
      <c r="AY35" s="136"/>
    </row>
    <row r="36" spans="1:51" ht="47.1" customHeight="1" x14ac:dyDescent="0.25">
      <c r="A36" s="409">
        <v>26</v>
      </c>
      <c r="B36" s="410" t="str">
        <f>IFERROR(IF(AND(C36="",D36=""),"",VLOOKUP(AI36,'Reference records(soft deleted)'!$B$84:$D$127,3,FALSE)),"")</f>
        <v/>
      </c>
      <c r="C36" s="410" t="str">
        <f>IFERROR(VLOOKUP(AJ36,'Reference records(soft deleted)'!$B$132:$E$229,3,FALSE),"")</f>
        <v/>
      </c>
      <c r="D36" s="447"/>
      <c r="E36" s="429"/>
      <c r="F36" s="430"/>
      <c r="G36" s="495" t="str">
        <f t="shared" si="0"/>
        <v/>
      </c>
      <c r="H36" s="433"/>
      <c r="I36" s="486"/>
      <c r="J36" s="486"/>
      <c r="K36" s="486"/>
      <c r="L36" s="486"/>
      <c r="M36" s="486"/>
      <c r="N36" s="486" t="str">
        <f>IFERROR(IF(AM36="","",VLOOKUP(AM36,'Overview - Section A'!$P$31:$Q$32,2,FALSE)),"")</f>
        <v/>
      </c>
      <c r="O36" s="486"/>
      <c r="P36" s="433"/>
      <c r="Q36" s="413" t="str">
        <f t="array" ref="Q36">IFERROR(IF(INDEX('Reference Records'!$D$60:$D$128,MATCH(LEFT(C36,255),LEFT('Reference Records'!$C$60:$C$128,255),0))=0,"",INDEX('Reference Records'!$D$60:$D$128,MATCH(LEFT(C36,255),LEFT('Reference Records'!$C$60:$C$128,255),0))),"")</f>
        <v/>
      </c>
      <c r="R36" s="496"/>
      <c r="S36" s="486" t="str">
        <f>IF('Overview - Section A'!$AN$5="Funding Request",IF(N36="Funding Request Place Holder","",N36),"")</f>
        <v/>
      </c>
      <c r="T36" s="486" t="str">
        <f t="shared" si="1"/>
        <v>Burundi</v>
      </c>
      <c r="U36" s="486" t="str">
        <f>IFERROR(IF(AP36="","",VLOOKUP(AP36,'Picklist Mapping'!$C$3:$D$4,2,FALSE)),"")</f>
        <v/>
      </c>
      <c r="V36" s="433"/>
      <c r="W36" s="447"/>
      <c r="X36" s="491" t="str">
        <f>IFERROR(IF(VLOOKUP(B36,'Reference Records'!$C$131:$D$166,2,FALSE)=0,"",VLOOKUP(B36,'Reference Records'!$C$131:$D$166,2,FALSE)),"")</f>
        <v/>
      </c>
      <c r="Y36" s="462" t="str">
        <f t="shared" si="2"/>
        <v/>
      </c>
      <c r="Z36" s="462"/>
      <c r="AA36" s="462" t="str">
        <f t="shared" si="3"/>
        <v/>
      </c>
      <c r="AB36" s="462" t="str">
        <f>IFERROR(IF('Overview - Section A'!$AN$5="Funding Request",VLOOKUP(S36,'Overview - Section A'!$M$31:$P$32,4,FALSE),IF(AM36="","",AM36)),"")</f>
        <v/>
      </c>
      <c r="AC36" s="462" t="b">
        <f t="shared" si="4"/>
        <v>0</v>
      </c>
      <c r="AD36" s="462"/>
      <c r="AE36" s="462" t="str">
        <f t="array" ref="AE36">IFERROR(IF(INDEX('Overview - Section A'!$H$93:$H$110,MATCH(LEFT(B36,255),LEFT('Overview - Section A'!$E$93:$E$110,255),0))=0,"",INDEX('Overview - Section A'!$H$93:$H$110,MATCH(LEFT(B36,255),LEFT('Overview - Section A'!$E$93:$E$110,255),0))),"")</f>
        <v>a1P36000002NoOiEAK</v>
      </c>
      <c r="AF36" s="462" t="s">
        <v>745</v>
      </c>
      <c r="AG36" s="462" t="str">
        <f t="array" ref="AG36">IFERROR(IF(INDEX('Reference Records'!$G$60:$G$128,MATCH(LEFT(C36,255),LEFT('Reference Records'!$C$60:$C$128,255),0))=0,"",INDEX('Reference Records'!$G$60:$G$128,MATCH(LEFT(C36,255),LEFT('Reference Records'!$C$60:$C$128,255),0))),"")</f>
        <v/>
      </c>
      <c r="AH36" s="462" t="str">
        <f>IFERROR(IF('Overview - Section A'!$AN$5="Funding Request",IF('Reference Records'!$B$343&lt;&gt;"",VLOOKUP(T36,'Reference Records'!$B$343:$C$344,2,FALSE),VLOOKUP(T36,'Reference Records'!$A$356:$C$687,3,FALSE)),VLOOKUP(T36,'Reference Records'!$A$690:$C$692,3,FALSE)),"")</f>
        <v>a1A360000013M1rEAE</v>
      </c>
      <c r="AI36" s="497"/>
      <c r="AJ36" s="462"/>
      <c r="AK36" s="462" t="s">
        <v>411</v>
      </c>
      <c r="AL36" s="498"/>
      <c r="AM36" s="497"/>
      <c r="AN36" s="462"/>
      <c r="AO36" s="493" t="str">
        <f>IFERROR(VLOOKUP(U36,'Picklist Mapping'!$A$3:$C$4,3,FALSE),"")</f>
        <v/>
      </c>
      <c r="AP36" s="499"/>
      <c r="AQ36" s="493"/>
      <c r="AR36" s="433"/>
      <c r="AS36" s="447"/>
      <c r="AT36" s="433"/>
      <c r="AU36" s="433"/>
      <c r="AV36" s="484" t="s">
        <v>408</v>
      </c>
      <c r="AW36" s="131"/>
      <c r="AX36" s="136"/>
      <c r="AY36" s="136"/>
    </row>
    <row r="37" spans="1:51" ht="47.1" customHeight="1" x14ac:dyDescent="0.25">
      <c r="A37" s="409">
        <v>27</v>
      </c>
      <c r="B37" s="410" t="str">
        <f>IFERROR(IF(AND(C37="",D37=""),"",VLOOKUP(AI37,'Reference records(soft deleted)'!$B$84:$D$127,3,FALSE)),"")</f>
        <v/>
      </c>
      <c r="C37" s="410" t="str">
        <f>IFERROR(VLOOKUP(AJ37,'Reference records(soft deleted)'!$B$132:$E$229,3,FALSE),"")</f>
        <v/>
      </c>
      <c r="D37" s="447"/>
      <c r="E37" s="429"/>
      <c r="F37" s="430"/>
      <c r="G37" s="495" t="str">
        <f t="shared" si="0"/>
        <v/>
      </c>
      <c r="H37" s="433"/>
      <c r="I37" s="486"/>
      <c r="J37" s="486"/>
      <c r="K37" s="486"/>
      <c r="L37" s="486"/>
      <c r="M37" s="486"/>
      <c r="N37" s="486" t="str">
        <f>IFERROR(IF(AM37="","",VLOOKUP(AM37,'Overview - Section A'!$P$31:$Q$32,2,FALSE)),"")</f>
        <v/>
      </c>
      <c r="O37" s="486"/>
      <c r="P37" s="433"/>
      <c r="Q37" s="413" t="str">
        <f t="array" ref="Q37">IFERROR(IF(INDEX('Reference Records'!$D$60:$D$128,MATCH(LEFT(C37,255),LEFT('Reference Records'!$C$60:$C$128,255),0))=0,"",INDEX('Reference Records'!$D$60:$D$128,MATCH(LEFT(C37,255),LEFT('Reference Records'!$C$60:$C$128,255),0))),"")</f>
        <v/>
      </c>
      <c r="R37" s="496"/>
      <c r="S37" s="486" t="str">
        <f>IF('Overview - Section A'!$AN$5="Funding Request",IF(N37="Funding Request Place Holder","",N37),"")</f>
        <v/>
      </c>
      <c r="T37" s="486" t="str">
        <f t="shared" si="1"/>
        <v>Burundi</v>
      </c>
      <c r="U37" s="486" t="str">
        <f>IFERROR(IF(AP37="","",VLOOKUP(AP37,'Picklist Mapping'!$C$3:$D$4,2,FALSE)),"")</f>
        <v/>
      </c>
      <c r="V37" s="433"/>
      <c r="W37" s="447"/>
      <c r="X37" s="491" t="str">
        <f>IFERROR(IF(VLOOKUP(B37,'Reference Records'!$C$131:$D$166,2,FALSE)=0,"",VLOOKUP(B37,'Reference Records'!$C$131:$D$166,2,FALSE)),"")</f>
        <v/>
      </c>
      <c r="Y37" s="462" t="str">
        <f t="shared" si="2"/>
        <v/>
      </c>
      <c r="Z37" s="462"/>
      <c r="AA37" s="462" t="str">
        <f t="shared" si="3"/>
        <v/>
      </c>
      <c r="AB37" s="462" t="str">
        <f>IFERROR(IF('Overview - Section A'!$AN$5="Funding Request",VLOOKUP(S37,'Overview - Section A'!$M$31:$P$32,4,FALSE),IF(AM37="","",AM37)),"")</f>
        <v/>
      </c>
      <c r="AC37" s="462" t="b">
        <f t="shared" si="4"/>
        <v>0</v>
      </c>
      <c r="AD37" s="462"/>
      <c r="AE37" s="462" t="str">
        <f t="array" ref="AE37">IFERROR(IF(INDEX('Overview - Section A'!$H$93:$H$110,MATCH(LEFT(B37,255),LEFT('Overview - Section A'!$E$93:$E$110,255),0))=0,"",INDEX('Overview - Section A'!$H$93:$H$110,MATCH(LEFT(B37,255),LEFT('Overview - Section A'!$E$93:$E$110,255),0))),"")</f>
        <v>a1P36000002NoOiEAK</v>
      </c>
      <c r="AF37" s="462" t="s">
        <v>746</v>
      </c>
      <c r="AG37" s="462" t="str">
        <f t="array" ref="AG37">IFERROR(IF(INDEX('Reference Records'!$G$60:$G$128,MATCH(LEFT(C37,255),LEFT('Reference Records'!$C$60:$C$128,255),0))=0,"",INDEX('Reference Records'!$G$60:$G$128,MATCH(LEFT(C37,255),LEFT('Reference Records'!$C$60:$C$128,255),0))),"")</f>
        <v/>
      </c>
      <c r="AH37" s="462" t="str">
        <f>IFERROR(IF('Overview - Section A'!$AN$5="Funding Request",IF('Reference Records'!$B$343&lt;&gt;"",VLOOKUP(T37,'Reference Records'!$B$343:$C$344,2,FALSE),VLOOKUP(T37,'Reference Records'!$A$356:$C$687,3,FALSE)),VLOOKUP(T37,'Reference Records'!$A$690:$C$692,3,FALSE)),"")</f>
        <v>a1A360000013M1rEAE</v>
      </c>
      <c r="AI37" s="497"/>
      <c r="AJ37" s="462"/>
      <c r="AK37" s="462" t="s">
        <v>411</v>
      </c>
      <c r="AL37" s="498"/>
      <c r="AM37" s="497"/>
      <c r="AN37" s="462"/>
      <c r="AO37" s="493" t="str">
        <f>IFERROR(VLOOKUP(U37,'Picklist Mapping'!$A$3:$C$4,3,FALSE),"")</f>
        <v/>
      </c>
      <c r="AP37" s="499"/>
      <c r="AQ37" s="493"/>
      <c r="AR37" s="433"/>
      <c r="AS37" s="447"/>
      <c r="AT37" s="433"/>
      <c r="AU37" s="433"/>
      <c r="AV37" s="484" t="s">
        <v>408</v>
      </c>
      <c r="AW37" s="131"/>
      <c r="AX37" s="136"/>
      <c r="AY37" s="136"/>
    </row>
    <row r="38" spans="1:51" ht="47.1" customHeight="1" x14ac:dyDescent="0.25">
      <c r="A38" s="409">
        <v>28</v>
      </c>
      <c r="B38" s="410" t="str">
        <f>IFERROR(IF(AND(C38="",D38=""),"",VLOOKUP(AI38,'Reference records(soft deleted)'!$B$84:$D$127,3,FALSE)),"")</f>
        <v/>
      </c>
      <c r="C38" s="410" t="str">
        <f>IFERROR(VLOOKUP(AJ38,'Reference records(soft deleted)'!$B$132:$E$229,3,FALSE),"")</f>
        <v/>
      </c>
      <c r="D38" s="447"/>
      <c r="E38" s="429"/>
      <c r="F38" s="430"/>
      <c r="G38" s="495" t="str">
        <f t="shared" si="0"/>
        <v/>
      </c>
      <c r="H38" s="433"/>
      <c r="I38" s="486"/>
      <c r="J38" s="486"/>
      <c r="K38" s="486"/>
      <c r="L38" s="486"/>
      <c r="M38" s="486"/>
      <c r="N38" s="486" t="str">
        <f>IFERROR(IF(AM38="","",VLOOKUP(AM38,'Overview - Section A'!$P$31:$Q$32,2,FALSE)),"")</f>
        <v/>
      </c>
      <c r="O38" s="486"/>
      <c r="P38" s="433"/>
      <c r="Q38" s="413" t="str">
        <f t="array" ref="Q38">IFERROR(IF(INDEX('Reference Records'!$D$60:$D$128,MATCH(LEFT(C38,255),LEFT('Reference Records'!$C$60:$C$128,255),0))=0,"",INDEX('Reference Records'!$D$60:$D$128,MATCH(LEFT(C38,255),LEFT('Reference Records'!$C$60:$C$128,255),0))),"")</f>
        <v/>
      </c>
      <c r="R38" s="496"/>
      <c r="S38" s="486" t="str">
        <f>IF('Overview - Section A'!$AN$5="Funding Request",IF(N38="Funding Request Place Holder","",N38),"")</f>
        <v/>
      </c>
      <c r="T38" s="486" t="str">
        <f t="shared" si="1"/>
        <v>Burundi</v>
      </c>
      <c r="U38" s="486" t="str">
        <f>IFERROR(IF(AP38="","",VLOOKUP(AP38,'Picklist Mapping'!$C$3:$D$4,2,FALSE)),"")</f>
        <v/>
      </c>
      <c r="V38" s="433"/>
      <c r="W38" s="447"/>
      <c r="X38" s="491" t="str">
        <f>IFERROR(IF(VLOOKUP(B38,'Reference Records'!$C$131:$D$166,2,FALSE)=0,"",VLOOKUP(B38,'Reference Records'!$C$131:$D$166,2,FALSE)),"")</f>
        <v/>
      </c>
      <c r="Y38" s="462" t="str">
        <f t="shared" si="2"/>
        <v/>
      </c>
      <c r="Z38" s="462"/>
      <c r="AA38" s="462" t="str">
        <f t="shared" si="3"/>
        <v/>
      </c>
      <c r="AB38" s="462" t="str">
        <f>IFERROR(IF('Overview - Section A'!$AN$5="Funding Request",VLOOKUP(S38,'Overview - Section A'!$M$31:$P$32,4,FALSE),IF(AM38="","",AM38)),"")</f>
        <v/>
      </c>
      <c r="AC38" s="462" t="b">
        <f t="shared" si="4"/>
        <v>0</v>
      </c>
      <c r="AD38" s="462"/>
      <c r="AE38" s="462" t="str">
        <f t="array" ref="AE38">IFERROR(IF(INDEX('Overview - Section A'!$H$93:$H$110,MATCH(LEFT(B38,255),LEFT('Overview - Section A'!$E$93:$E$110,255),0))=0,"",INDEX('Overview - Section A'!$H$93:$H$110,MATCH(LEFT(B38,255),LEFT('Overview - Section A'!$E$93:$E$110,255),0))),"")</f>
        <v>a1P36000002NoOiEAK</v>
      </c>
      <c r="AF38" s="462" t="s">
        <v>747</v>
      </c>
      <c r="AG38" s="462" t="str">
        <f t="array" ref="AG38">IFERROR(IF(INDEX('Reference Records'!$G$60:$G$128,MATCH(LEFT(C38,255),LEFT('Reference Records'!$C$60:$C$128,255),0))=0,"",INDEX('Reference Records'!$G$60:$G$128,MATCH(LEFT(C38,255),LEFT('Reference Records'!$C$60:$C$128,255),0))),"")</f>
        <v/>
      </c>
      <c r="AH38" s="462" t="str">
        <f>IFERROR(IF('Overview - Section A'!$AN$5="Funding Request",IF('Reference Records'!$B$343&lt;&gt;"",VLOOKUP(T38,'Reference Records'!$B$343:$C$344,2,FALSE),VLOOKUP(T38,'Reference Records'!$A$356:$C$687,3,FALSE)),VLOOKUP(T38,'Reference Records'!$A$690:$C$692,3,FALSE)),"")</f>
        <v>a1A360000013M1rEAE</v>
      </c>
      <c r="AI38" s="497"/>
      <c r="AJ38" s="462"/>
      <c r="AK38" s="462" t="s">
        <v>411</v>
      </c>
      <c r="AL38" s="498"/>
      <c r="AM38" s="497"/>
      <c r="AN38" s="462"/>
      <c r="AO38" s="493" t="str">
        <f>IFERROR(VLOOKUP(U38,'Picklist Mapping'!$A$3:$C$4,3,FALSE),"")</f>
        <v/>
      </c>
      <c r="AP38" s="499"/>
      <c r="AQ38" s="493"/>
      <c r="AR38" s="433"/>
      <c r="AS38" s="447"/>
      <c r="AT38" s="433"/>
      <c r="AU38" s="433"/>
      <c r="AV38" s="484" t="s">
        <v>408</v>
      </c>
      <c r="AW38" s="131"/>
      <c r="AX38" s="136"/>
      <c r="AY38" s="136"/>
    </row>
    <row r="39" spans="1:51" ht="47.1" customHeight="1" x14ac:dyDescent="0.25">
      <c r="A39" s="409">
        <v>29</v>
      </c>
      <c r="B39" s="410" t="str">
        <f>IFERROR(IF(AND(C39="",D39=""),"",VLOOKUP(AI39,'Reference records(soft deleted)'!$B$84:$D$127,3,FALSE)),"")</f>
        <v/>
      </c>
      <c r="C39" s="410" t="str">
        <f>IFERROR(VLOOKUP(AJ39,'Reference records(soft deleted)'!$B$132:$E$229,3,FALSE),"")</f>
        <v/>
      </c>
      <c r="D39" s="447"/>
      <c r="E39" s="429"/>
      <c r="F39" s="430"/>
      <c r="G39" s="495" t="str">
        <f t="shared" si="0"/>
        <v/>
      </c>
      <c r="H39" s="433"/>
      <c r="I39" s="486"/>
      <c r="J39" s="486"/>
      <c r="K39" s="486"/>
      <c r="L39" s="486"/>
      <c r="M39" s="486"/>
      <c r="N39" s="486" t="str">
        <f>IFERROR(IF(AM39="","",VLOOKUP(AM39,'Overview - Section A'!$P$31:$Q$32,2,FALSE)),"")</f>
        <v/>
      </c>
      <c r="O39" s="486"/>
      <c r="P39" s="433"/>
      <c r="Q39" s="413" t="str">
        <f t="array" ref="Q39">IFERROR(IF(INDEX('Reference Records'!$D$60:$D$128,MATCH(LEFT(C39,255),LEFT('Reference Records'!$C$60:$C$128,255),0))=0,"",INDEX('Reference Records'!$D$60:$D$128,MATCH(LEFT(C39,255),LEFT('Reference Records'!$C$60:$C$128,255),0))),"")</f>
        <v/>
      </c>
      <c r="R39" s="496"/>
      <c r="S39" s="486" t="str">
        <f>IF('Overview - Section A'!$AN$5="Funding Request",IF(N39="Funding Request Place Holder","",N39),"")</f>
        <v/>
      </c>
      <c r="T39" s="486" t="str">
        <f t="shared" si="1"/>
        <v>Burundi</v>
      </c>
      <c r="U39" s="486" t="str">
        <f>IFERROR(IF(AP39="","",VLOOKUP(AP39,'Picklist Mapping'!$C$3:$D$4,2,FALSE)),"")</f>
        <v/>
      </c>
      <c r="V39" s="433"/>
      <c r="W39" s="447"/>
      <c r="X39" s="491" t="str">
        <f>IFERROR(IF(VLOOKUP(B39,'Reference Records'!$C$131:$D$166,2,FALSE)=0,"",VLOOKUP(B39,'Reference Records'!$C$131:$D$166,2,FALSE)),"")</f>
        <v/>
      </c>
      <c r="Y39" s="462" t="str">
        <f t="shared" si="2"/>
        <v/>
      </c>
      <c r="Z39" s="462"/>
      <c r="AA39" s="462" t="str">
        <f t="shared" si="3"/>
        <v/>
      </c>
      <c r="AB39" s="462" t="str">
        <f>IFERROR(IF('Overview - Section A'!$AN$5="Funding Request",VLOOKUP(S39,'Overview - Section A'!$M$31:$P$32,4,FALSE),IF(AM39="","",AM39)),"")</f>
        <v/>
      </c>
      <c r="AC39" s="462" t="b">
        <f t="shared" si="4"/>
        <v>0</v>
      </c>
      <c r="AD39" s="462"/>
      <c r="AE39" s="462" t="str">
        <f t="array" ref="AE39">IFERROR(IF(INDEX('Overview - Section A'!$H$93:$H$110,MATCH(LEFT(B39,255),LEFT('Overview - Section A'!$E$93:$E$110,255),0))=0,"",INDEX('Overview - Section A'!$H$93:$H$110,MATCH(LEFT(B39,255),LEFT('Overview - Section A'!$E$93:$E$110,255),0))),"")</f>
        <v>a1P36000002NoOiEAK</v>
      </c>
      <c r="AF39" s="462" t="s">
        <v>748</v>
      </c>
      <c r="AG39" s="462" t="str">
        <f t="array" ref="AG39">IFERROR(IF(INDEX('Reference Records'!$G$60:$G$128,MATCH(LEFT(C39,255),LEFT('Reference Records'!$C$60:$C$128,255),0))=0,"",INDEX('Reference Records'!$G$60:$G$128,MATCH(LEFT(C39,255),LEFT('Reference Records'!$C$60:$C$128,255),0))),"")</f>
        <v/>
      </c>
      <c r="AH39" s="462" t="str">
        <f>IFERROR(IF('Overview - Section A'!$AN$5="Funding Request",IF('Reference Records'!$B$343&lt;&gt;"",VLOOKUP(T39,'Reference Records'!$B$343:$C$344,2,FALSE),VLOOKUP(T39,'Reference Records'!$A$356:$C$687,3,FALSE)),VLOOKUP(T39,'Reference Records'!$A$690:$C$692,3,FALSE)),"")</f>
        <v>a1A360000013M1rEAE</v>
      </c>
      <c r="AI39" s="497"/>
      <c r="AJ39" s="462"/>
      <c r="AK39" s="462" t="s">
        <v>411</v>
      </c>
      <c r="AL39" s="498"/>
      <c r="AM39" s="497"/>
      <c r="AN39" s="462"/>
      <c r="AO39" s="493" t="str">
        <f>IFERROR(VLOOKUP(U39,'Picklist Mapping'!$A$3:$C$4,3,FALSE),"")</f>
        <v/>
      </c>
      <c r="AP39" s="499"/>
      <c r="AQ39" s="493"/>
      <c r="AR39" s="433"/>
      <c r="AS39" s="447"/>
      <c r="AT39" s="433"/>
      <c r="AU39" s="433"/>
      <c r="AV39" s="484" t="s">
        <v>408</v>
      </c>
      <c r="AW39" s="131"/>
      <c r="AX39" s="136"/>
      <c r="AY39" s="136"/>
    </row>
    <row r="40" spans="1:51" ht="47.1" customHeight="1" x14ac:dyDescent="0.25">
      <c r="A40" s="409">
        <v>30</v>
      </c>
      <c r="B40" s="410" t="str">
        <f>IFERROR(IF(AND(C40="",D40=""),"",VLOOKUP(AI40,'Reference records(soft deleted)'!$B$84:$D$127,3,FALSE)),"")</f>
        <v/>
      </c>
      <c r="C40" s="410" t="str">
        <f>IFERROR(VLOOKUP(AJ40,'Reference records(soft deleted)'!$B$132:$E$229,3,FALSE),"")</f>
        <v/>
      </c>
      <c r="D40" s="447"/>
      <c r="E40" s="429"/>
      <c r="F40" s="430"/>
      <c r="G40" s="495" t="str">
        <f t="shared" si="0"/>
        <v/>
      </c>
      <c r="H40" s="433"/>
      <c r="I40" s="486"/>
      <c r="J40" s="486"/>
      <c r="K40" s="486"/>
      <c r="L40" s="486"/>
      <c r="M40" s="486"/>
      <c r="N40" s="486" t="str">
        <f>IFERROR(IF(AM40="","",VLOOKUP(AM40,'Overview - Section A'!$P$31:$Q$32,2,FALSE)),"")</f>
        <v/>
      </c>
      <c r="O40" s="486"/>
      <c r="P40" s="433"/>
      <c r="Q40" s="413" t="str">
        <f t="array" ref="Q40">IFERROR(IF(INDEX('Reference Records'!$D$60:$D$128,MATCH(LEFT(C40,255),LEFT('Reference Records'!$C$60:$C$128,255),0))=0,"",INDEX('Reference Records'!$D$60:$D$128,MATCH(LEFT(C40,255),LEFT('Reference Records'!$C$60:$C$128,255),0))),"")</f>
        <v/>
      </c>
      <c r="R40" s="496"/>
      <c r="S40" s="486" t="str">
        <f>IF('Overview - Section A'!$AN$5="Funding Request",IF(N40="Funding Request Place Holder","",N40),"")</f>
        <v/>
      </c>
      <c r="T40" s="486" t="str">
        <f t="shared" si="1"/>
        <v>Burundi</v>
      </c>
      <c r="U40" s="486" t="str">
        <f>IFERROR(IF(AP40="","",VLOOKUP(AP40,'Picklist Mapping'!$C$3:$D$4,2,FALSE)),"")</f>
        <v/>
      </c>
      <c r="V40" s="433"/>
      <c r="W40" s="447"/>
      <c r="X40" s="491" t="str">
        <f>IFERROR(IF(VLOOKUP(B40,'Reference Records'!$C$131:$D$166,2,FALSE)=0,"",VLOOKUP(B40,'Reference Records'!$C$131:$D$166,2,FALSE)),"")</f>
        <v/>
      </c>
      <c r="Y40" s="462" t="str">
        <f t="shared" si="2"/>
        <v/>
      </c>
      <c r="Z40" s="462"/>
      <c r="AA40" s="462" t="str">
        <f t="shared" si="3"/>
        <v/>
      </c>
      <c r="AB40" s="462" t="str">
        <f>IFERROR(IF('Overview - Section A'!$AN$5="Funding Request",VLOOKUP(S40,'Overview - Section A'!$M$31:$P$32,4,FALSE),IF(AM40="","",AM40)),"")</f>
        <v/>
      </c>
      <c r="AC40" s="462" t="b">
        <f t="shared" si="4"/>
        <v>0</v>
      </c>
      <c r="AD40" s="462"/>
      <c r="AE40" s="462" t="str">
        <f t="array" ref="AE40">IFERROR(IF(INDEX('Overview - Section A'!$H$93:$H$110,MATCH(LEFT(B40,255),LEFT('Overview - Section A'!$E$93:$E$110,255),0))=0,"",INDEX('Overview - Section A'!$H$93:$H$110,MATCH(LEFT(B40,255),LEFT('Overview - Section A'!$E$93:$E$110,255),0))),"")</f>
        <v>a1P36000002NoOiEAK</v>
      </c>
      <c r="AF40" s="462" t="s">
        <v>749</v>
      </c>
      <c r="AG40" s="462" t="str">
        <f t="array" ref="AG40">IFERROR(IF(INDEX('Reference Records'!$G$60:$G$128,MATCH(LEFT(C40,255),LEFT('Reference Records'!$C$60:$C$128,255),0))=0,"",INDEX('Reference Records'!$G$60:$G$128,MATCH(LEFT(C40,255),LEFT('Reference Records'!$C$60:$C$128,255),0))),"")</f>
        <v/>
      </c>
      <c r="AH40" s="462" t="str">
        <f>IFERROR(IF('Overview - Section A'!$AN$5="Funding Request",IF('Reference Records'!$B$343&lt;&gt;"",VLOOKUP(T40,'Reference Records'!$B$343:$C$344,2,FALSE),VLOOKUP(T40,'Reference Records'!$A$356:$C$687,3,FALSE)),VLOOKUP(T40,'Reference Records'!$A$690:$C$692,3,FALSE)),"")</f>
        <v>a1A360000013M1rEAE</v>
      </c>
      <c r="AI40" s="497"/>
      <c r="AJ40" s="462"/>
      <c r="AK40" s="462" t="s">
        <v>411</v>
      </c>
      <c r="AL40" s="498"/>
      <c r="AM40" s="497"/>
      <c r="AN40" s="462"/>
      <c r="AO40" s="493" t="str">
        <f>IFERROR(VLOOKUP(U40,'Picklist Mapping'!$A$3:$C$4,3,FALSE),"")</f>
        <v/>
      </c>
      <c r="AP40" s="499"/>
      <c r="AQ40" s="493"/>
      <c r="AR40" s="433"/>
      <c r="AS40" s="447"/>
      <c r="AT40" s="433"/>
      <c r="AU40" s="433"/>
      <c r="AV40" s="484" t="s">
        <v>408</v>
      </c>
      <c r="AW40" s="131"/>
      <c r="AX40" s="136"/>
      <c r="AY40" s="136"/>
    </row>
    <row r="41" spans="1:51" ht="1.5" customHeight="1" thickBot="1" x14ac:dyDescent="0.3">
      <c r="A41" s="114"/>
      <c r="B41" s="115"/>
      <c r="C41" s="115"/>
      <c r="D41" s="116"/>
      <c r="E41" s="116"/>
      <c r="F41" s="116"/>
      <c r="G41" s="116"/>
      <c r="H41" s="116"/>
      <c r="I41" s="116"/>
      <c r="J41" s="116"/>
      <c r="K41" s="116"/>
      <c r="L41" s="116"/>
      <c r="M41" s="116"/>
      <c r="N41" s="116"/>
      <c r="O41" s="116"/>
      <c r="P41" s="116"/>
      <c r="Q41" s="64"/>
      <c r="R41" s="116"/>
      <c r="S41" s="116"/>
      <c r="T41" s="116"/>
      <c r="U41" s="116"/>
      <c r="V41" s="116"/>
      <c r="W41" s="64"/>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4"/>
      <c r="AX41" s="136"/>
      <c r="AY41" s="136"/>
    </row>
    <row r="42" spans="1:51" ht="62.65" customHeight="1" thickBot="1" x14ac:dyDescent="0.3">
      <c r="AX42" s="136"/>
      <c r="AY42" s="136"/>
    </row>
    <row r="43" spans="1:51" ht="30.75" customHeight="1" thickBot="1" x14ac:dyDescent="0.3">
      <c r="A43" s="117"/>
      <c r="B43" s="583" t="s">
        <v>285</v>
      </c>
      <c r="C43" s="584"/>
      <c r="D43" s="584"/>
      <c r="E43" s="584"/>
      <c r="F43" s="584"/>
      <c r="G43" s="584"/>
      <c r="H43" s="584"/>
      <c r="I43" s="62"/>
      <c r="J43" s="62"/>
      <c r="K43" s="62"/>
      <c r="L43" s="62"/>
      <c r="M43" s="62"/>
      <c r="N43" s="62"/>
      <c r="O43" s="48"/>
      <c r="P43" s="135"/>
      <c r="Q43" s="134"/>
    </row>
    <row r="44" spans="1:51" ht="45.75" customHeight="1" x14ac:dyDescent="0.25">
      <c r="A44" s="117"/>
      <c r="B44" s="422" t="s">
        <v>286</v>
      </c>
      <c r="C44" s="423" t="s">
        <v>284</v>
      </c>
      <c r="D44" s="422" t="s">
        <v>297</v>
      </c>
      <c r="E44" s="438" t="s">
        <v>273</v>
      </c>
      <c r="F44" s="423" t="s">
        <v>274</v>
      </c>
      <c r="G44" s="423" t="s">
        <v>275</v>
      </c>
      <c r="H44" s="423" t="s">
        <v>96</v>
      </c>
      <c r="I44" s="500"/>
      <c r="J44" s="425" t="s">
        <v>146</v>
      </c>
      <c r="K44" s="425" t="s">
        <v>166</v>
      </c>
      <c r="L44" s="425" t="s">
        <v>61</v>
      </c>
      <c r="M44" s="425" t="s">
        <v>28</v>
      </c>
      <c r="N44" s="425" t="s">
        <v>30</v>
      </c>
      <c r="O44" s="49"/>
      <c r="P44" s="135"/>
      <c r="Q44" s="134"/>
    </row>
    <row r="45" spans="1:51" ht="47.1" hidden="1" customHeight="1" x14ac:dyDescent="0.25">
      <c r="A45" s="117"/>
      <c r="B45" s="409" t="s">
        <v>50</v>
      </c>
      <c r="C45" s="427" t="str">
        <f>IF(B45=B44,"",VLOOKUP(B45,$A$10:$AA$42,27,FALSE))</f>
        <v>[Custom Coverage Indicator Name - Local]</v>
      </c>
      <c r="D45" s="501" t="str">
        <f ca="1">TEXT(IFERROR(INDEX('Overview - Section A'!$A$38:$A$45,MATCH(J45,'Overview - Section A'!$U$38:$U$45,0)),""),"d-mmm-yy") &amp;" to " &amp; TEXT(IFERROR(INDEX('Overview - Section A'!$E$38:$E$45,MATCH(J45,'Overview - Section A'!$U$38:$U$45,0)),""),"d-mmm-yy")</f>
        <v xml:space="preserve"> to </v>
      </c>
      <c r="E45" s="429" t="s">
        <v>22</v>
      </c>
      <c r="F45" s="430" t="s">
        <v>23</v>
      </c>
      <c r="G45" s="495" t="str">
        <f>IF(IF(AND(E45="",F45=""),K45,IFERROR((E45/F45)*100,""))=0,"",IF(AND(E45="",F45=""),K45,IFERROR((E45/F45)*100,"")))</f>
        <v/>
      </c>
      <c r="H45" s="433" t="s">
        <v>95</v>
      </c>
      <c r="I45" s="487"/>
      <c r="J45" s="435" t="s">
        <v>29</v>
      </c>
      <c r="K45" s="502" t="s">
        <v>144</v>
      </c>
      <c r="L45" s="483" t="b">
        <f>IFERROR(TRUE,FALSE)</f>
        <v>1</v>
      </c>
      <c r="M45" s="483" t="b">
        <f>IFERROR(IF(VLOOKUP(B45,$A$10:$AA$42,27,FALSE)&lt;&gt;"",TRUE,FALSE),FALSE)</f>
        <v>1</v>
      </c>
      <c r="N45" s="483" t="s">
        <v>29</v>
      </c>
      <c r="O45" s="49"/>
      <c r="P45" s="135"/>
      <c r="Q45" s="134"/>
      <c r="T45" s="102"/>
      <c r="V45" s="102"/>
      <c r="W45" s="102"/>
      <c r="X45" s="332"/>
    </row>
    <row r="46" spans="1:51" ht="47.1" customHeight="1" x14ac:dyDescent="0.25">
      <c r="A46" s="117"/>
      <c r="B46" s="409">
        <v>1</v>
      </c>
      <c r="C46" s="427" t="str">
        <f t="shared" ref="C46:C109" si="5">IF(B46=B45,"",VLOOKUP(B46,$A$10:$AA$42,27,FALSE))</f>
        <v>TCP-1(M): Nombre de cas déclarés de tuberculose, toutes formes confondues, bactériologiquement confirmés et cliniquement diagnostiqués, nouveaux cas et récidives</v>
      </c>
      <c r="D46" s="501" t="str">
        <f ca="1">TEXT(IFERROR(INDEX('Overview - Section A'!$A$38:$A$45,MATCH(J46,'Overview - Section A'!$U$38:$U$45,0)),""),"d-mmm-yy") &amp;" to " &amp; TEXT(IFERROR(INDEX('Overview - Section A'!$E$38:$E$45,MATCH(J46,'Overview - Section A'!$U$38:$U$45,0)),""),"d-mmm-yy")</f>
        <v>d-janv-yy to d-juin-yy</v>
      </c>
      <c r="E46" s="430">
        <f>E47</f>
        <v>4223.5</v>
      </c>
      <c r="F46" s="430"/>
      <c r="G46" s="495" t="str">
        <f t="shared" ref="G46:G109" si="6">IF(IF(AND(E46="",F46=""),K46,IFERROR((E46/F46)*100,""))=0,"",IF(AND(E46="",F46=""),K46,IFERROR((E46/F46)*100,"")))</f>
        <v/>
      </c>
      <c r="H46" s="433"/>
      <c r="I46" s="487"/>
      <c r="J46" s="435" t="s">
        <v>428</v>
      </c>
      <c r="K46" s="502"/>
      <c r="L46" s="483" t="b">
        <f t="shared" ref="L46:L109" si="7">IFERROR(TRUE,FALSE)</f>
        <v>1</v>
      </c>
      <c r="M46" s="483" t="b">
        <f t="shared" ref="M46:M109" si="8">IFERROR(IF(VLOOKUP(B46,$A$10:$AA$42,27,FALSE)&lt;&gt;"",TRUE,FALSE),FALSE)</f>
        <v>1</v>
      </c>
      <c r="N46" s="483" t="s">
        <v>750</v>
      </c>
      <c r="O46" s="49"/>
      <c r="P46" s="135"/>
      <c r="Q46" s="134"/>
      <c r="T46" s="102"/>
      <c r="V46" s="102"/>
      <c r="W46" s="102"/>
      <c r="X46" s="332"/>
    </row>
    <row r="47" spans="1:51" ht="47.1" customHeight="1" x14ac:dyDescent="0.25">
      <c r="A47" s="117"/>
      <c r="B47" s="409">
        <v>1</v>
      </c>
      <c r="C47" s="427" t="str">
        <f t="shared" si="5"/>
        <v/>
      </c>
      <c r="D47" s="501" t="str">
        <f ca="1">TEXT(IFERROR(INDEX('Overview - Section A'!$A$38:$A$45,MATCH(J47,'Overview - Section A'!$U$38:$U$45,0)),""),"d-mmm-yy") &amp;" to " &amp; TEXT(IFERROR(INDEX('Overview - Section A'!$E$38:$E$45,MATCH(J47,'Overview - Section A'!$U$38:$U$45,0)),""),"d-mmm-yy")</f>
        <v>d-juil-yy to d-déc-yy</v>
      </c>
      <c r="E47" s="430">
        <f>8447/2</f>
        <v>4223.5</v>
      </c>
      <c r="F47" s="430"/>
      <c r="G47" s="495" t="str">
        <f t="shared" si="6"/>
        <v/>
      </c>
      <c r="H47" s="433"/>
      <c r="I47" s="487"/>
      <c r="J47" s="435" t="s">
        <v>430</v>
      </c>
      <c r="K47" s="502"/>
      <c r="L47" s="483" t="b">
        <f t="shared" si="7"/>
        <v>1</v>
      </c>
      <c r="M47" s="483" t="b">
        <f t="shared" si="8"/>
        <v>1</v>
      </c>
      <c r="N47" s="483" t="s">
        <v>751</v>
      </c>
      <c r="O47" s="49"/>
      <c r="P47" s="135"/>
      <c r="Q47" s="134"/>
      <c r="T47" s="102"/>
      <c r="V47" s="102"/>
      <c r="W47" s="102"/>
      <c r="X47" s="332"/>
    </row>
    <row r="48" spans="1:51" ht="47.1" customHeight="1" x14ac:dyDescent="0.25">
      <c r="A48" s="117"/>
      <c r="B48" s="409">
        <v>1</v>
      </c>
      <c r="C48" s="427" t="str">
        <f t="shared" si="5"/>
        <v/>
      </c>
      <c r="D48" s="501" t="str">
        <f ca="1">TEXT(IFERROR(INDEX('Overview - Section A'!$A$38:$A$45,MATCH(J48,'Overview - Section A'!$U$38:$U$45,0)),""),"d-mmm-yy") &amp;" to " &amp; TEXT(IFERROR(INDEX('Overview - Section A'!$E$38:$E$45,MATCH(J48,'Overview - Section A'!$U$38:$U$45,0)),""),"d-mmm-yy")</f>
        <v>d-janv-yy to d-juin-yy</v>
      </c>
      <c r="E48" s="430">
        <f>E49</f>
        <v>4435</v>
      </c>
      <c r="F48" s="430"/>
      <c r="G48" s="495" t="str">
        <f t="shared" si="6"/>
        <v/>
      </c>
      <c r="H48" s="433"/>
      <c r="I48" s="487"/>
      <c r="J48" s="435" t="s">
        <v>432</v>
      </c>
      <c r="K48" s="502"/>
      <c r="L48" s="483" t="b">
        <f t="shared" si="7"/>
        <v>1</v>
      </c>
      <c r="M48" s="483" t="b">
        <f t="shared" si="8"/>
        <v>1</v>
      </c>
      <c r="N48" s="483" t="s">
        <v>752</v>
      </c>
      <c r="O48" s="49"/>
      <c r="P48" s="135"/>
      <c r="Q48" s="134"/>
      <c r="T48" s="102"/>
      <c r="V48" s="102"/>
      <c r="W48" s="102"/>
      <c r="X48" s="332"/>
    </row>
    <row r="49" spans="1:24" ht="47.1" customHeight="1" x14ac:dyDescent="0.25">
      <c r="A49" s="117"/>
      <c r="B49" s="409">
        <v>1</v>
      </c>
      <c r="C49" s="427" t="str">
        <f t="shared" si="5"/>
        <v/>
      </c>
      <c r="D49" s="501" t="str">
        <f ca="1">TEXT(IFERROR(INDEX('Overview - Section A'!$A$38:$A$45,MATCH(J49,'Overview - Section A'!$U$38:$U$45,0)),""),"d-mmm-yy") &amp;" to " &amp; TEXT(IFERROR(INDEX('Overview - Section A'!$E$38:$E$45,MATCH(J49,'Overview - Section A'!$U$38:$U$45,0)),""),"d-mmm-yy")</f>
        <v>d-juil-yy to d-déc-yy</v>
      </c>
      <c r="E49" s="569">
        <f>8870/2</f>
        <v>4435</v>
      </c>
      <c r="F49" s="430"/>
      <c r="G49" s="495" t="str">
        <f t="shared" si="6"/>
        <v/>
      </c>
      <c r="H49" s="433"/>
      <c r="I49" s="487"/>
      <c r="J49" s="435" t="s">
        <v>434</v>
      </c>
      <c r="K49" s="502"/>
      <c r="L49" s="483" t="b">
        <f t="shared" si="7"/>
        <v>1</v>
      </c>
      <c r="M49" s="483" t="b">
        <f t="shared" si="8"/>
        <v>1</v>
      </c>
      <c r="N49" s="483" t="s">
        <v>753</v>
      </c>
      <c r="O49" s="49"/>
      <c r="P49" s="135"/>
      <c r="Q49" s="134"/>
      <c r="T49" s="102"/>
      <c r="V49" s="102"/>
      <c r="W49" s="102"/>
      <c r="X49" s="332"/>
    </row>
    <row r="50" spans="1:24" ht="47.1" customHeight="1" x14ac:dyDescent="0.25">
      <c r="A50" s="117"/>
      <c r="B50" s="409">
        <v>1</v>
      </c>
      <c r="C50" s="427" t="str">
        <f t="shared" si="5"/>
        <v/>
      </c>
      <c r="D50" s="501" t="str">
        <f ca="1">TEXT(IFERROR(INDEX('Overview - Section A'!$A$38:$A$45,MATCH(J50,'Overview - Section A'!$U$38:$U$45,0)),""),"d-mmm-yy") &amp;" to " &amp; TEXT(IFERROR(INDEX('Overview - Section A'!$E$38:$E$45,MATCH(J50,'Overview - Section A'!$U$38:$U$45,0)),""),"d-mmm-yy")</f>
        <v>d-janv-yy to d-juin-yy</v>
      </c>
      <c r="E50" s="569">
        <f>E51</f>
        <v>4656.5</v>
      </c>
      <c r="F50" s="430"/>
      <c r="G50" s="495" t="str">
        <f t="shared" si="6"/>
        <v/>
      </c>
      <c r="H50" s="433"/>
      <c r="I50" s="487"/>
      <c r="J50" s="435" t="s">
        <v>436</v>
      </c>
      <c r="K50" s="502"/>
      <c r="L50" s="483" t="b">
        <f t="shared" si="7"/>
        <v>1</v>
      </c>
      <c r="M50" s="483" t="b">
        <f t="shared" si="8"/>
        <v>1</v>
      </c>
      <c r="N50" s="483" t="s">
        <v>754</v>
      </c>
      <c r="O50" s="49"/>
      <c r="P50" s="135"/>
      <c r="Q50" s="134"/>
      <c r="T50" s="102"/>
      <c r="V50" s="102"/>
      <c r="W50" s="102"/>
      <c r="X50" s="332"/>
    </row>
    <row r="51" spans="1:24" ht="47.1" customHeight="1" x14ac:dyDescent="0.25">
      <c r="A51" s="117"/>
      <c r="B51" s="409">
        <v>1</v>
      </c>
      <c r="C51" s="427" t="str">
        <f t="shared" si="5"/>
        <v/>
      </c>
      <c r="D51" s="501" t="str">
        <f ca="1">TEXT(IFERROR(INDEX('Overview - Section A'!$A$38:$A$45,MATCH(J51,'Overview - Section A'!$U$38:$U$45,0)),""),"d-mmm-yy") &amp;" to " &amp; TEXT(IFERROR(INDEX('Overview - Section A'!$E$38:$E$45,MATCH(J51,'Overview - Section A'!$U$38:$U$45,0)),""),"d-mmm-yy")</f>
        <v>d-juil-yy to d-déc-yy</v>
      </c>
      <c r="E51" s="569">
        <f>9313/2</f>
        <v>4656.5</v>
      </c>
      <c r="F51" s="430"/>
      <c r="G51" s="495" t="str">
        <f t="shared" si="6"/>
        <v/>
      </c>
      <c r="H51" s="433"/>
      <c r="I51" s="487"/>
      <c r="J51" s="435" t="s">
        <v>438</v>
      </c>
      <c r="K51" s="502"/>
      <c r="L51" s="483" t="b">
        <f t="shared" si="7"/>
        <v>1</v>
      </c>
      <c r="M51" s="483" t="b">
        <f t="shared" si="8"/>
        <v>1</v>
      </c>
      <c r="N51" s="483" t="s">
        <v>755</v>
      </c>
      <c r="O51" s="49"/>
      <c r="P51" s="135"/>
      <c r="Q51" s="134"/>
      <c r="T51" s="102"/>
      <c r="V51" s="102"/>
      <c r="W51" s="102"/>
      <c r="X51" s="332"/>
    </row>
    <row r="52" spans="1:24" ht="47.1" customHeight="1" x14ac:dyDescent="0.25">
      <c r="A52" s="117"/>
      <c r="B52" s="409">
        <v>2</v>
      </c>
      <c r="C52" s="427" t="str">
        <f t="shared" si="5"/>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D52" s="501" t="str">
        <f ca="1">TEXT(IFERROR(INDEX('Overview - Section A'!$A$38:$A$45,MATCH(J52,'Overview - Section A'!$U$38:$U$45,0)),""),"d-mmm-yy") &amp;" to " &amp; TEXT(IFERROR(INDEX('Overview - Section A'!$E$38:$E$45,MATCH(J52,'Overview - Section A'!$U$38:$U$45,0)),""),"d-mmm-yy")</f>
        <v>d-janv-yy to d-juin-yy</v>
      </c>
      <c r="E52" s="430">
        <f>E53</f>
        <v>3712.7674999999999</v>
      </c>
      <c r="F52" s="430">
        <f>F53</f>
        <v>4022.5</v>
      </c>
      <c r="G52" s="495">
        <f t="shared" si="6"/>
        <v>92.3</v>
      </c>
      <c r="H52" s="433"/>
      <c r="I52" s="487"/>
      <c r="J52" s="435" t="s">
        <v>428</v>
      </c>
      <c r="K52" s="502"/>
      <c r="L52" s="483" t="b">
        <f t="shared" si="7"/>
        <v>1</v>
      </c>
      <c r="M52" s="483" t="b">
        <f t="shared" si="8"/>
        <v>1</v>
      </c>
      <c r="N52" s="483" t="s">
        <v>756</v>
      </c>
      <c r="O52" s="49"/>
      <c r="P52" s="135"/>
      <c r="Q52" s="134"/>
      <c r="T52" s="102"/>
      <c r="V52" s="102"/>
      <c r="W52" s="102"/>
      <c r="X52" s="332"/>
    </row>
    <row r="53" spans="1:24" ht="47.1" customHeight="1" x14ac:dyDescent="0.25">
      <c r="A53" s="117"/>
      <c r="B53" s="409">
        <v>2</v>
      </c>
      <c r="C53" s="427" t="str">
        <f t="shared" si="5"/>
        <v/>
      </c>
      <c r="D53" s="501" t="str">
        <f ca="1">TEXT(IFERROR(INDEX('Overview - Section A'!$A$38:$A$45,MATCH(J53,'Overview - Section A'!$U$38:$U$45,0)),""),"d-mmm-yy") &amp;" to " &amp; TEXT(IFERROR(INDEX('Overview - Section A'!$E$38:$E$45,MATCH(J53,'Overview - Section A'!$U$38:$U$45,0)),""),"d-mmm-yy")</f>
        <v>d-juil-yy to d-déc-yy</v>
      </c>
      <c r="E53" s="430">
        <f>F53*92.3%</f>
        <v>3712.7674999999999</v>
      </c>
      <c r="F53" s="430">
        <f>8045/2</f>
        <v>4022.5</v>
      </c>
      <c r="G53" s="495">
        <f t="shared" si="6"/>
        <v>92.3</v>
      </c>
      <c r="H53" s="433"/>
      <c r="I53" s="487"/>
      <c r="J53" s="435" t="s">
        <v>430</v>
      </c>
      <c r="K53" s="502"/>
      <c r="L53" s="483" t="b">
        <f t="shared" si="7"/>
        <v>1</v>
      </c>
      <c r="M53" s="483" t="b">
        <f t="shared" si="8"/>
        <v>1</v>
      </c>
      <c r="N53" s="483" t="s">
        <v>757</v>
      </c>
      <c r="O53" s="49"/>
      <c r="P53" s="135"/>
      <c r="Q53" s="134"/>
      <c r="T53" s="102"/>
      <c r="V53" s="102"/>
      <c r="W53" s="102"/>
      <c r="X53" s="332"/>
    </row>
    <row r="54" spans="1:24" ht="47.1" customHeight="1" x14ac:dyDescent="0.25">
      <c r="A54" s="117"/>
      <c r="B54" s="409">
        <v>2</v>
      </c>
      <c r="C54" s="427" t="str">
        <f t="shared" si="5"/>
        <v/>
      </c>
      <c r="D54" s="501" t="str">
        <f ca="1">TEXT(IFERROR(INDEX('Overview - Section A'!$A$38:$A$45,MATCH(J54,'Overview - Section A'!$U$38:$U$45,0)),""),"d-mmm-yy") &amp;" to " &amp; TEXT(IFERROR(INDEX('Overview - Section A'!$E$38:$E$45,MATCH(J54,'Overview - Section A'!$U$38:$U$45,0)),""),"d-mmm-yy")</f>
        <v>d-janv-yy to d-juin-yy</v>
      </c>
      <c r="E54" s="430">
        <f>F54*92.3%</f>
        <v>3898.2904999999996</v>
      </c>
      <c r="F54" s="430">
        <f>F55</f>
        <v>4223.5</v>
      </c>
      <c r="G54" s="495">
        <f t="shared" si="6"/>
        <v>92.3</v>
      </c>
      <c r="H54" s="433"/>
      <c r="I54" s="487"/>
      <c r="J54" s="435" t="s">
        <v>432</v>
      </c>
      <c r="K54" s="502"/>
      <c r="L54" s="483" t="b">
        <f t="shared" si="7"/>
        <v>1</v>
      </c>
      <c r="M54" s="483" t="b">
        <f t="shared" si="8"/>
        <v>1</v>
      </c>
      <c r="N54" s="483" t="s">
        <v>758</v>
      </c>
      <c r="O54" s="49"/>
      <c r="P54" s="135"/>
      <c r="Q54" s="134"/>
      <c r="T54" s="102"/>
      <c r="V54" s="102"/>
      <c r="W54" s="102"/>
      <c r="X54" s="332"/>
    </row>
    <row r="55" spans="1:24" ht="47.1" customHeight="1" x14ac:dyDescent="0.25">
      <c r="A55" s="117"/>
      <c r="B55" s="409">
        <v>2</v>
      </c>
      <c r="C55" s="427" t="str">
        <f t="shared" si="5"/>
        <v/>
      </c>
      <c r="D55" s="501" t="str">
        <f ca="1">TEXT(IFERROR(INDEX('Overview - Section A'!$A$38:$A$45,MATCH(J55,'Overview - Section A'!$U$38:$U$45,0)),""),"d-mmm-yy") &amp;" to " &amp; TEXT(IFERROR(INDEX('Overview - Section A'!$E$38:$E$45,MATCH(J55,'Overview - Section A'!$U$38:$U$45,0)),""),"d-mmm-yy")</f>
        <v>d-juil-yy to d-déc-yy</v>
      </c>
      <c r="E55" s="569">
        <f>F55*92.3%</f>
        <v>3898.2904999999996</v>
      </c>
      <c r="F55" s="430">
        <f>8447/2</f>
        <v>4223.5</v>
      </c>
      <c r="G55" s="495">
        <f t="shared" si="6"/>
        <v>92.3</v>
      </c>
      <c r="H55" s="433"/>
      <c r="I55" s="487"/>
      <c r="J55" s="435" t="s">
        <v>434</v>
      </c>
      <c r="K55" s="502"/>
      <c r="L55" s="483" t="b">
        <f t="shared" si="7"/>
        <v>1</v>
      </c>
      <c r="M55" s="483" t="b">
        <f t="shared" si="8"/>
        <v>1</v>
      </c>
      <c r="N55" s="483" t="s">
        <v>759</v>
      </c>
      <c r="O55" s="49"/>
      <c r="P55" s="135"/>
      <c r="Q55" s="134"/>
      <c r="T55" s="102"/>
      <c r="V55" s="102"/>
      <c r="W55" s="102"/>
      <c r="X55" s="332"/>
    </row>
    <row r="56" spans="1:24" ht="47.1" customHeight="1" x14ac:dyDescent="0.25">
      <c r="A56" s="117"/>
      <c r="B56" s="409">
        <v>2</v>
      </c>
      <c r="C56" s="427" t="str">
        <f t="shared" si="5"/>
        <v/>
      </c>
      <c r="D56" s="501" t="str">
        <f ca="1">TEXT(IFERROR(INDEX('Overview - Section A'!$A$38:$A$45,MATCH(J56,'Overview - Section A'!$U$38:$U$45,0)),""),"d-mmm-yy") &amp;" to " &amp; TEXT(IFERROR(INDEX('Overview - Section A'!$E$38:$E$45,MATCH(J56,'Overview - Section A'!$U$38:$U$45,0)),""),"d-mmm-yy")</f>
        <v>d-janv-yy to d-juin-yy</v>
      </c>
      <c r="E56" s="429">
        <f>E57</f>
        <v>4093.5049999999997</v>
      </c>
      <c r="F56" s="430">
        <f>F57</f>
        <v>4435</v>
      </c>
      <c r="G56" s="495">
        <f t="shared" si="6"/>
        <v>92.3</v>
      </c>
      <c r="H56" s="433"/>
      <c r="I56" s="487"/>
      <c r="J56" s="435" t="s">
        <v>436</v>
      </c>
      <c r="K56" s="502"/>
      <c r="L56" s="483" t="b">
        <f t="shared" si="7"/>
        <v>1</v>
      </c>
      <c r="M56" s="483" t="b">
        <f t="shared" si="8"/>
        <v>1</v>
      </c>
      <c r="N56" s="483" t="s">
        <v>760</v>
      </c>
      <c r="O56" s="49"/>
      <c r="P56" s="135"/>
      <c r="Q56" s="134"/>
      <c r="T56" s="102"/>
      <c r="V56" s="102"/>
      <c r="W56" s="102"/>
      <c r="X56" s="332"/>
    </row>
    <row r="57" spans="1:24" ht="47.1" customHeight="1" x14ac:dyDescent="0.25">
      <c r="A57" s="117"/>
      <c r="B57" s="409">
        <v>2</v>
      </c>
      <c r="C57" s="427" t="str">
        <f t="shared" si="5"/>
        <v/>
      </c>
      <c r="D57" s="501" t="str">
        <f ca="1">TEXT(IFERROR(INDEX('Overview - Section A'!$A$38:$A$45,MATCH(J57,'Overview - Section A'!$U$38:$U$45,0)),""),"d-mmm-yy") &amp;" to " &amp; TEXT(IFERROR(INDEX('Overview - Section A'!$E$38:$E$45,MATCH(J57,'Overview - Section A'!$U$38:$U$45,0)),""),"d-mmm-yy")</f>
        <v>d-juil-yy to d-déc-yy</v>
      </c>
      <c r="E57" s="429">
        <f>F57*92.3%</f>
        <v>4093.5049999999997</v>
      </c>
      <c r="F57" s="430">
        <f>8870/2</f>
        <v>4435</v>
      </c>
      <c r="G57" s="495">
        <f t="shared" si="6"/>
        <v>92.3</v>
      </c>
      <c r="H57" s="433"/>
      <c r="I57" s="487"/>
      <c r="J57" s="435" t="s">
        <v>438</v>
      </c>
      <c r="K57" s="502"/>
      <c r="L57" s="483" t="b">
        <f t="shared" si="7"/>
        <v>1</v>
      </c>
      <c r="M57" s="483" t="b">
        <f t="shared" si="8"/>
        <v>1</v>
      </c>
      <c r="N57" s="483" t="s">
        <v>761</v>
      </c>
      <c r="O57" s="49"/>
      <c r="P57" s="135"/>
      <c r="Q57" s="134"/>
      <c r="T57" s="102"/>
      <c r="V57" s="102"/>
      <c r="W57" s="102"/>
      <c r="X57" s="332"/>
    </row>
    <row r="58" spans="1:24" ht="47.1" customHeight="1" x14ac:dyDescent="0.25">
      <c r="A58" s="117"/>
      <c r="B58" s="409">
        <v>3</v>
      </c>
      <c r="C58" s="427" t="str">
        <f t="shared" si="5"/>
        <v>TCP-3: Pourcentage de laboratoires présentant des performances satisfaisantes d’assurance qualité externe pour la microscopie de frottis, parmi le nombre total de laboratoires effectuant des analyses par microscopie de frottis pendant la période</v>
      </c>
      <c r="D58" s="501" t="str">
        <f ca="1">TEXT(IFERROR(INDEX('Overview - Section A'!$A$38:$A$45,MATCH(J58,'Overview - Section A'!$U$38:$U$45,0)),""),"d-mmm-yy") &amp;" to " &amp; TEXT(IFERROR(INDEX('Overview - Section A'!$E$38:$E$45,MATCH(J58,'Overview - Section A'!$U$38:$U$45,0)),""),"d-mmm-yy")</f>
        <v>d-janv-yy to d-juin-yy</v>
      </c>
      <c r="E58" s="430">
        <v>171</v>
      </c>
      <c r="F58" s="430">
        <v>171</v>
      </c>
      <c r="G58" s="495">
        <f t="shared" si="6"/>
        <v>100</v>
      </c>
      <c r="H58" s="433"/>
      <c r="I58" s="487"/>
      <c r="J58" s="435" t="s">
        <v>428</v>
      </c>
      <c r="K58" s="502"/>
      <c r="L58" s="483" t="b">
        <f t="shared" si="7"/>
        <v>1</v>
      </c>
      <c r="M58" s="483" t="b">
        <f t="shared" si="8"/>
        <v>1</v>
      </c>
      <c r="N58" s="483" t="s">
        <v>762</v>
      </c>
      <c r="O58" s="49"/>
      <c r="P58" s="135"/>
      <c r="Q58" s="134"/>
      <c r="T58" s="102"/>
      <c r="V58" s="102"/>
      <c r="W58" s="102"/>
      <c r="X58" s="332"/>
    </row>
    <row r="59" spans="1:24" ht="47.1" customHeight="1" x14ac:dyDescent="0.25">
      <c r="A59" s="117"/>
      <c r="B59" s="409">
        <v>3</v>
      </c>
      <c r="C59" s="427" t="str">
        <f t="shared" si="5"/>
        <v/>
      </c>
      <c r="D59" s="501" t="str">
        <f ca="1">TEXT(IFERROR(INDEX('Overview - Section A'!$A$38:$A$45,MATCH(J59,'Overview - Section A'!$U$38:$U$45,0)),""),"d-mmm-yy") &amp;" to " &amp; TEXT(IFERROR(INDEX('Overview - Section A'!$E$38:$E$45,MATCH(J59,'Overview - Section A'!$U$38:$U$45,0)),""),"d-mmm-yy")</f>
        <v>d-juil-yy to d-déc-yy</v>
      </c>
      <c r="E59" s="430">
        <v>171</v>
      </c>
      <c r="F59" s="430">
        <v>171</v>
      </c>
      <c r="G59" s="495">
        <f t="shared" si="6"/>
        <v>100</v>
      </c>
      <c r="H59" s="433"/>
      <c r="I59" s="487"/>
      <c r="J59" s="435" t="s">
        <v>430</v>
      </c>
      <c r="K59" s="502"/>
      <c r="L59" s="483" t="b">
        <f t="shared" si="7"/>
        <v>1</v>
      </c>
      <c r="M59" s="483" t="b">
        <f t="shared" si="8"/>
        <v>1</v>
      </c>
      <c r="N59" s="483" t="s">
        <v>763</v>
      </c>
      <c r="O59" s="49"/>
      <c r="P59" s="135"/>
      <c r="Q59" s="134"/>
      <c r="T59" s="102"/>
      <c r="V59" s="102"/>
      <c r="W59" s="102"/>
      <c r="X59" s="332"/>
    </row>
    <row r="60" spans="1:24" ht="47.1" customHeight="1" x14ac:dyDescent="0.25">
      <c r="A60" s="117"/>
      <c r="B60" s="409">
        <v>3</v>
      </c>
      <c r="C60" s="427" t="str">
        <f t="shared" si="5"/>
        <v/>
      </c>
      <c r="D60" s="501" t="str">
        <f ca="1">TEXT(IFERROR(INDEX('Overview - Section A'!$A$38:$A$45,MATCH(J60,'Overview - Section A'!$U$38:$U$45,0)),""),"d-mmm-yy") &amp;" to " &amp; TEXT(IFERROR(INDEX('Overview - Section A'!$E$38:$E$45,MATCH(J60,'Overview - Section A'!$U$38:$U$45,0)),""),"d-mmm-yy")</f>
        <v>d-janv-yy to d-juin-yy</v>
      </c>
      <c r="E60" s="430">
        <v>171</v>
      </c>
      <c r="F60" s="430">
        <v>171</v>
      </c>
      <c r="G60" s="495">
        <f t="shared" si="6"/>
        <v>100</v>
      </c>
      <c r="H60" s="433"/>
      <c r="I60" s="487"/>
      <c r="J60" s="435" t="s">
        <v>432</v>
      </c>
      <c r="K60" s="502"/>
      <c r="L60" s="483" t="b">
        <f t="shared" si="7"/>
        <v>1</v>
      </c>
      <c r="M60" s="483" t="b">
        <f t="shared" si="8"/>
        <v>1</v>
      </c>
      <c r="N60" s="483" t="s">
        <v>764</v>
      </c>
      <c r="O60" s="49"/>
      <c r="P60" s="135"/>
      <c r="Q60" s="134"/>
      <c r="T60" s="102"/>
      <c r="V60" s="102"/>
      <c r="W60" s="102"/>
      <c r="X60" s="332"/>
    </row>
    <row r="61" spans="1:24" ht="47.1" customHeight="1" x14ac:dyDescent="0.25">
      <c r="A61" s="117"/>
      <c r="B61" s="409">
        <v>3</v>
      </c>
      <c r="C61" s="427" t="str">
        <f t="shared" si="5"/>
        <v/>
      </c>
      <c r="D61" s="501" t="str">
        <f ca="1">TEXT(IFERROR(INDEX('Overview - Section A'!$A$38:$A$45,MATCH(J61,'Overview - Section A'!$U$38:$U$45,0)),""),"d-mmm-yy") &amp;" to " &amp; TEXT(IFERROR(INDEX('Overview - Section A'!$E$38:$E$45,MATCH(J61,'Overview - Section A'!$U$38:$U$45,0)),""),"d-mmm-yy")</f>
        <v>d-juil-yy to d-déc-yy</v>
      </c>
      <c r="E61" s="569">
        <v>171</v>
      </c>
      <c r="F61" s="569">
        <v>171</v>
      </c>
      <c r="G61" s="495">
        <f t="shared" si="6"/>
        <v>100</v>
      </c>
      <c r="H61" s="433"/>
      <c r="I61" s="487"/>
      <c r="J61" s="435" t="s">
        <v>434</v>
      </c>
      <c r="K61" s="502"/>
      <c r="L61" s="483" t="b">
        <f t="shared" si="7"/>
        <v>1</v>
      </c>
      <c r="M61" s="483" t="b">
        <f t="shared" si="8"/>
        <v>1</v>
      </c>
      <c r="N61" s="483" t="s">
        <v>765</v>
      </c>
      <c r="O61" s="49"/>
      <c r="P61" s="135"/>
      <c r="Q61" s="134"/>
      <c r="T61" s="102"/>
      <c r="V61" s="102"/>
      <c r="W61" s="102"/>
      <c r="X61" s="332"/>
    </row>
    <row r="62" spans="1:24" ht="47.1" customHeight="1" x14ac:dyDescent="0.25">
      <c r="A62" s="117"/>
      <c r="B62" s="409">
        <v>3</v>
      </c>
      <c r="C62" s="427" t="str">
        <f t="shared" si="5"/>
        <v/>
      </c>
      <c r="D62" s="501" t="str">
        <f ca="1">TEXT(IFERROR(INDEX('Overview - Section A'!$A$38:$A$45,MATCH(J62,'Overview - Section A'!$U$38:$U$45,0)),""),"d-mmm-yy") &amp;" to " &amp; TEXT(IFERROR(INDEX('Overview - Section A'!$E$38:$E$45,MATCH(J62,'Overview - Section A'!$U$38:$U$45,0)),""),"d-mmm-yy")</f>
        <v>d-janv-yy to d-juin-yy</v>
      </c>
      <c r="E62" s="569">
        <v>171</v>
      </c>
      <c r="F62" s="569">
        <v>171</v>
      </c>
      <c r="G62" s="495">
        <f t="shared" si="6"/>
        <v>100</v>
      </c>
      <c r="H62" s="433"/>
      <c r="I62" s="487"/>
      <c r="J62" s="435" t="s">
        <v>436</v>
      </c>
      <c r="K62" s="502"/>
      <c r="L62" s="483" t="b">
        <f t="shared" si="7"/>
        <v>1</v>
      </c>
      <c r="M62" s="483" t="b">
        <f t="shared" si="8"/>
        <v>1</v>
      </c>
      <c r="N62" s="483" t="s">
        <v>766</v>
      </c>
      <c r="O62" s="49"/>
      <c r="P62" s="135"/>
      <c r="Q62" s="134"/>
      <c r="T62" s="102"/>
      <c r="V62" s="102"/>
      <c r="W62" s="102"/>
      <c r="X62" s="332"/>
    </row>
    <row r="63" spans="1:24" ht="47.1" customHeight="1" x14ac:dyDescent="0.25">
      <c r="A63" s="117"/>
      <c r="B63" s="409">
        <v>3</v>
      </c>
      <c r="C63" s="427" t="str">
        <f t="shared" si="5"/>
        <v/>
      </c>
      <c r="D63" s="501" t="str">
        <f ca="1">TEXT(IFERROR(INDEX('Overview - Section A'!$A$38:$A$45,MATCH(J63,'Overview - Section A'!$U$38:$U$45,0)),""),"d-mmm-yy") &amp;" to " &amp; TEXT(IFERROR(INDEX('Overview - Section A'!$E$38:$E$45,MATCH(J63,'Overview - Section A'!$U$38:$U$45,0)),""),"d-mmm-yy")</f>
        <v>d-juil-yy to d-déc-yy</v>
      </c>
      <c r="E63" s="569">
        <v>171</v>
      </c>
      <c r="F63" s="569">
        <v>171</v>
      </c>
      <c r="G63" s="495">
        <f t="shared" si="6"/>
        <v>100</v>
      </c>
      <c r="H63" s="433"/>
      <c r="I63" s="487"/>
      <c r="J63" s="435" t="s">
        <v>438</v>
      </c>
      <c r="K63" s="502"/>
      <c r="L63" s="483" t="b">
        <f t="shared" si="7"/>
        <v>1</v>
      </c>
      <c r="M63" s="483" t="b">
        <f t="shared" si="8"/>
        <v>1</v>
      </c>
      <c r="N63" s="483" t="s">
        <v>767</v>
      </c>
      <c r="O63" s="49"/>
      <c r="P63" s="135"/>
      <c r="Q63" s="134"/>
      <c r="T63" s="102"/>
      <c r="V63" s="102"/>
      <c r="W63" s="102"/>
      <c r="X63" s="332"/>
    </row>
    <row r="64" spans="1:24" ht="47.1" customHeight="1" x14ac:dyDescent="0.25">
      <c r="A64" s="117"/>
      <c r="B64" s="409">
        <v>4</v>
      </c>
      <c r="C64" s="427" t="str">
        <f t="shared" si="5"/>
        <v>TCP-4: Pourcentage d'entités déclarantes (districts ou unités de gestion de base) n’ayant communiqué aucune rupture de stocks des médicaments antituberculeux de première intention au dernier jour du trimestre</v>
      </c>
      <c r="D64" s="501" t="str">
        <f ca="1">TEXT(IFERROR(INDEX('Overview - Section A'!$A$38:$A$45,MATCH(J64,'Overview - Section A'!$U$38:$U$45,0)),""),"d-mmm-yy") &amp;" to " &amp; TEXT(IFERROR(INDEX('Overview - Section A'!$E$38:$E$45,MATCH(J64,'Overview - Section A'!$U$38:$U$45,0)),""),"d-mmm-yy")</f>
        <v>d-janv-yy to d-juin-yy</v>
      </c>
      <c r="E64" s="552">
        <v>170</v>
      </c>
      <c r="F64" s="552">
        <v>170</v>
      </c>
      <c r="G64" s="495">
        <f t="shared" si="6"/>
        <v>100</v>
      </c>
      <c r="H64" s="433"/>
      <c r="I64" s="487"/>
      <c r="J64" s="435" t="s">
        <v>428</v>
      </c>
      <c r="K64" s="502"/>
      <c r="L64" s="483" t="b">
        <f t="shared" si="7"/>
        <v>1</v>
      </c>
      <c r="M64" s="483" t="b">
        <f t="shared" si="8"/>
        <v>1</v>
      </c>
      <c r="N64" s="483" t="s">
        <v>768</v>
      </c>
      <c r="O64" s="49"/>
      <c r="P64" s="135"/>
      <c r="Q64" s="134"/>
      <c r="T64" s="102"/>
      <c r="V64" s="102"/>
      <c r="W64" s="102"/>
      <c r="X64" s="332"/>
    </row>
    <row r="65" spans="1:24" ht="47.1" customHeight="1" x14ac:dyDescent="0.25">
      <c r="A65" s="117"/>
      <c r="B65" s="409">
        <v>4</v>
      </c>
      <c r="C65" s="427" t="str">
        <f t="shared" si="5"/>
        <v/>
      </c>
      <c r="D65" s="501" t="str">
        <f ca="1">TEXT(IFERROR(INDEX('Overview - Section A'!$A$38:$A$45,MATCH(J65,'Overview - Section A'!$U$38:$U$45,0)),""),"d-mmm-yy") &amp;" to " &amp; TEXT(IFERROR(INDEX('Overview - Section A'!$E$38:$E$45,MATCH(J65,'Overview - Section A'!$U$38:$U$45,0)),""),"d-mmm-yy")</f>
        <v>d-juil-yy to d-déc-yy</v>
      </c>
      <c r="E65" s="552">
        <v>170</v>
      </c>
      <c r="F65" s="552">
        <v>170</v>
      </c>
      <c r="G65" s="495">
        <f t="shared" si="6"/>
        <v>100</v>
      </c>
      <c r="H65" s="433"/>
      <c r="I65" s="487"/>
      <c r="J65" s="435" t="s">
        <v>430</v>
      </c>
      <c r="K65" s="502"/>
      <c r="L65" s="483" t="b">
        <f t="shared" si="7"/>
        <v>1</v>
      </c>
      <c r="M65" s="483" t="b">
        <f t="shared" si="8"/>
        <v>1</v>
      </c>
      <c r="N65" s="483" t="s">
        <v>769</v>
      </c>
      <c r="O65" s="49"/>
      <c r="P65" s="135"/>
      <c r="Q65" s="134"/>
      <c r="T65" s="102"/>
      <c r="V65" s="102"/>
      <c r="W65" s="102"/>
      <c r="X65" s="332"/>
    </row>
    <row r="66" spans="1:24" ht="47.1" customHeight="1" x14ac:dyDescent="0.25">
      <c r="A66" s="117"/>
      <c r="B66" s="409">
        <v>4</v>
      </c>
      <c r="C66" s="427" t="str">
        <f t="shared" si="5"/>
        <v/>
      </c>
      <c r="D66" s="501" t="str">
        <f ca="1">TEXT(IFERROR(INDEX('Overview - Section A'!$A$38:$A$45,MATCH(J66,'Overview - Section A'!$U$38:$U$45,0)),""),"d-mmm-yy") &amp;" to " &amp; TEXT(IFERROR(INDEX('Overview - Section A'!$E$38:$E$45,MATCH(J66,'Overview - Section A'!$U$38:$U$45,0)),""),"d-mmm-yy")</f>
        <v>d-janv-yy to d-juin-yy</v>
      </c>
      <c r="E66" s="552">
        <v>170</v>
      </c>
      <c r="F66" s="552">
        <v>170</v>
      </c>
      <c r="G66" s="495">
        <f t="shared" si="6"/>
        <v>100</v>
      </c>
      <c r="H66" s="433"/>
      <c r="I66" s="487"/>
      <c r="J66" s="435" t="s">
        <v>432</v>
      </c>
      <c r="K66" s="502"/>
      <c r="L66" s="483" t="b">
        <f t="shared" si="7"/>
        <v>1</v>
      </c>
      <c r="M66" s="483" t="b">
        <f t="shared" si="8"/>
        <v>1</v>
      </c>
      <c r="N66" s="483" t="s">
        <v>770</v>
      </c>
      <c r="O66" s="49"/>
      <c r="P66" s="135"/>
      <c r="Q66" s="134"/>
      <c r="T66" s="102"/>
      <c r="V66" s="102"/>
      <c r="W66" s="102"/>
      <c r="X66" s="332"/>
    </row>
    <row r="67" spans="1:24" ht="47.1" customHeight="1" x14ac:dyDescent="0.25">
      <c r="A67" s="117"/>
      <c r="B67" s="409">
        <v>4</v>
      </c>
      <c r="C67" s="427" t="str">
        <f t="shared" si="5"/>
        <v/>
      </c>
      <c r="D67" s="501" t="str">
        <f ca="1">TEXT(IFERROR(INDEX('Overview - Section A'!$A$38:$A$45,MATCH(J67,'Overview - Section A'!$U$38:$U$45,0)),""),"d-mmm-yy") &amp;" to " &amp; TEXT(IFERROR(INDEX('Overview - Section A'!$E$38:$E$45,MATCH(J67,'Overview - Section A'!$U$38:$U$45,0)),""),"d-mmm-yy")</f>
        <v>d-juil-yy to d-déc-yy</v>
      </c>
      <c r="E67" s="552">
        <v>170</v>
      </c>
      <c r="F67" s="552">
        <v>170</v>
      </c>
      <c r="G67" s="495">
        <f t="shared" si="6"/>
        <v>100</v>
      </c>
      <c r="H67" s="433"/>
      <c r="I67" s="487"/>
      <c r="J67" s="435" t="s">
        <v>434</v>
      </c>
      <c r="K67" s="502"/>
      <c r="L67" s="483" t="b">
        <f t="shared" si="7"/>
        <v>1</v>
      </c>
      <c r="M67" s="483" t="b">
        <f t="shared" si="8"/>
        <v>1</v>
      </c>
      <c r="N67" s="483" t="s">
        <v>771</v>
      </c>
      <c r="O67" s="49"/>
      <c r="P67" s="135"/>
      <c r="Q67" s="134"/>
      <c r="T67" s="102"/>
      <c r="V67" s="102"/>
      <c r="W67" s="102"/>
      <c r="X67" s="332"/>
    </row>
    <row r="68" spans="1:24" ht="47.1" customHeight="1" x14ac:dyDescent="0.25">
      <c r="A68" s="117"/>
      <c r="B68" s="409">
        <v>4</v>
      </c>
      <c r="C68" s="427" t="str">
        <f t="shared" si="5"/>
        <v/>
      </c>
      <c r="D68" s="501" t="str">
        <f ca="1">TEXT(IFERROR(INDEX('Overview - Section A'!$A$38:$A$45,MATCH(J68,'Overview - Section A'!$U$38:$U$45,0)),""),"d-mmm-yy") &amp;" to " &amp; TEXT(IFERROR(INDEX('Overview - Section A'!$E$38:$E$45,MATCH(J68,'Overview - Section A'!$U$38:$U$45,0)),""),"d-mmm-yy")</f>
        <v>d-janv-yy to d-juin-yy</v>
      </c>
      <c r="E68" s="552">
        <v>170</v>
      </c>
      <c r="F68" s="552">
        <v>170</v>
      </c>
      <c r="G68" s="495">
        <f t="shared" si="6"/>
        <v>100</v>
      </c>
      <c r="H68" s="433"/>
      <c r="I68" s="487"/>
      <c r="J68" s="435" t="s">
        <v>436</v>
      </c>
      <c r="K68" s="502"/>
      <c r="L68" s="483" t="b">
        <f t="shared" si="7"/>
        <v>1</v>
      </c>
      <c r="M68" s="483" t="b">
        <f t="shared" si="8"/>
        <v>1</v>
      </c>
      <c r="N68" s="483" t="s">
        <v>772</v>
      </c>
      <c r="O68" s="49"/>
      <c r="P68" s="135"/>
      <c r="Q68" s="134"/>
      <c r="T68" s="102"/>
      <c r="V68" s="102"/>
      <c r="W68" s="102"/>
      <c r="X68" s="332"/>
    </row>
    <row r="69" spans="1:24" ht="47.1" customHeight="1" x14ac:dyDescent="0.25">
      <c r="A69" s="117"/>
      <c r="B69" s="409">
        <v>4</v>
      </c>
      <c r="C69" s="427" t="str">
        <f t="shared" si="5"/>
        <v/>
      </c>
      <c r="D69" s="501" t="str">
        <f ca="1">TEXT(IFERROR(INDEX('Overview - Section A'!$A$38:$A$45,MATCH(J69,'Overview - Section A'!$U$38:$U$45,0)),""),"d-mmm-yy") &amp;" to " &amp; TEXT(IFERROR(INDEX('Overview - Section A'!$E$38:$E$45,MATCH(J69,'Overview - Section A'!$U$38:$U$45,0)),""),"d-mmm-yy")</f>
        <v>d-juil-yy to d-déc-yy</v>
      </c>
      <c r="E69" s="552">
        <v>170</v>
      </c>
      <c r="F69" s="552">
        <v>170</v>
      </c>
      <c r="G69" s="495">
        <f t="shared" si="6"/>
        <v>100</v>
      </c>
      <c r="H69" s="433"/>
      <c r="I69" s="487"/>
      <c r="J69" s="435" t="s">
        <v>438</v>
      </c>
      <c r="K69" s="502"/>
      <c r="L69" s="483" t="b">
        <f t="shared" si="7"/>
        <v>1</v>
      </c>
      <c r="M69" s="483" t="b">
        <f t="shared" si="8"/>
        <v>1</v>
      </c>
      <c r="N69" s="483" t="s">
        <v>773</v>
      </c>
      <c r="O69" s="49"/>
      <c r="P69" s="135"/>
      <c r="Q69" s="134"/>
      <c r="T69" s="102"/>
      <c r="V69" s="102"/>
      <c r="W69" s="102"/>
      <c r="X69" s="332"/>
    </row>
    <row r="70" spans="1:24" ht="47.1" customHeight="1" x14ac:dyDescent="0.25">
      <c r="A70" s="117"/>
      <c r="B70" s="409">
        <v>5</v>
      </c>
      <c r="C70" s="427" t="str">
        <f t="shared" si="5"/>
        <v>TCP-5: Nombre d'enfants âgés de moins de 5 en contact avec des patients tuberculeux qui ont commencé un traitement préventif à l'isoniazide</v>
      </c>
      <c r="D70" s="501" t="str">
        <f ca="1">TEXT(IFERROR(INDEX('Overview - Section A'!$A$38:$A$45,MATCH(J70,'Overview - Section A'!$U$38:$U$45,0)),""),"d-mmm-yy") &amp;" to " &amp; TEXT(IFERROR(INDEX('Overview - Section A'!$E$38:$E$45,MATCH(J70,'Overview - Section A'!$U$38:$U$45,0)),""),"d-mmm-yy")</f>
        <v>d-janv-yy to d-juin-yy</v>
      </c>
      <c r="E70" s="430">
        <f>E71</f>
        <v>670.5</v>
      </c>
      <c r="F70" s="430"/>
      <c r="G70" s="495" t="str">
        <f t="shared" si="6"/>
        <v/>
      </c>
      <c r="H70" s="433"/>
      <c r="I70" s="487"/>
      <c r="J70" s="435" t="s">
        <v>428</v>
      </c>
      <c r="K70" s="502"/>
      <c r="L70" s="483" t="b">
        <f t="shared" si="7"/>
        <v>1</v>
      </c>
      <c r="M70" s="483" t="b">
        <f t="shared" si="8"/>
        <v>1</v>
      </c>
      <c r="N70" s="483" t="s">
        <v>774</v>
      </c>
      <c r="O70" s="49"/>
      <c r="P70" s="135"/>
      <c r="Q70" s="134"/>
      <c r="T70" s="102"/>
      <c r="V70" s="102"/>
      <c r="W70" s="102"/>
      <c r="X70" s="332"/>
    </row>
    <row r="71" spans="1:24" ht="47.1" customHeight="1" x14ac:dyDescent="0.25">
      <c r="A71" s="117"/>
      <c r="B71" s="409">
        <v>5</v>
      </c>
      <c r="C71" s="427" t="str">
        <f t="shared" si="5"/>
        <v/>
      </c>
      <c r="D71" s="501" t="str">
        <f ca="1">TEXT(IFERROR(INDEX('Overview - Section A'!$A$38:$A$45,MATCH(J71,'Overview - Section A'!$U$38:$U$45,0)),""),"d-mmm-yy") &amp;" to " &amp; TEXT(IFERROR(INDEX('Overview - Section A'!$E$38:$E$45,MATCH(J71,'Overview - Section A'!$U$38:$U$45,0)),""),"d-mmm-yy")</f>
        <v>d-juil-yy to d-déc-yy</v>
      </c>
      <c r="E71" s="430">
        <f>1341/2</f>
        <v>670.5</v>
      </c>
      <c r="F71" s="430"/>
      <c r="G71" s="495" t="str">
        <f t="shared" si="6"/>
        <v/>
      </c>
      <c r="H71" s="433"/>
      <c r="I71" s="487"/>
      <c r="J71" s="435" t="s">
        <v>430</v>
      </c>
      <c r="K71" s="502"/>
      <c r="L71" s="483" t="b">
        <f t="shared" si="7"/>
        <v>1</v>
      </c>
      <c r="M71" s="483" t="b">
        <f t="shared" si="8"/>
        <v>1</v>
      </c>
      <c r="N71" s="483" t="s">
        <v>775</v>
      </c>
      <c r="O71" s="49"/>
      <c r="P71" s="135"/>
      <c r="Q71" s="134"/>
      <c r="T71" s="102"/>
      <c r="V71" s="102"/>
      <c r="W71" s="102"/>
      <c r="X71" s="332"/>
    </row>
    <row r="72" spans="1:24" ht="47.1" customHeight="1" x14ac:dyDescent="0.25">
      <c r="A72" s="117"/>
      <c r="B72" s="409">
        <v>5</v>
      </c>
      <c r="C72" s="427" t="str">
        <f t="shared" si="5"/>
        <v/>
      </c>
      <c r="D72" s="501" t="str">
        <f ca="1">TEXT(IFERROR(INDEX('Overview - Section A'!$A$38:$A$45,MATCH(J72,'Overview - Section A'!$U$38:$U$45,0)),""),"d-mmm-yy") &amp;" to " &amp; TEXT(IFERROR(INDEX('Overview - Section A'!$E$38:$E$45,MATCH(J72,'Overview - Section A'!$U$38:$U$45,0)),""),"d-mmm-yy")</f>
        <v>d-janv-yy to d-juin-yy</v>
      </c>
      <c r="E72" s="430">
        <f>E73</f>
        <v>737.5</v>
      </c>
      <c r="F72" s="430"/>
      <c r="G72" s="495" t="str">
        <f t="shared" si="6"/>
        <v/>
      </c>
      <c r="H72" s="433"/>
      <c r="I72" s="487"/>
      <c r="J72" s="435" t="s">
        <v>432</v>
      </c>
      <c r="K72" s="502"/>
      <c r="L72" s="483" t="b">
        <f t="shared" si="7"/>
        <v>1</v>
      </c>
      <c r="M72" s="483" t="b">
        <f t="shared" si="8"/>
        <v>1</v>
      </c>
      <c r="N72" s="483" t="s">
        <v>776</v>
      </c>
      <c r="O72" s="49"/>
      <c r="P72" s="135"/>
      <c r="Q72" s="134"/>
      <c r="T72" s="102"/>
      <c r="V72" s="102"/>
      <c r="W72" s="102"/>
      <c r="X72" s="332"/>
    </row>
    <row r="73" spans="1:24" ht="47.1" customHeight="1" x14ac:dyDescent="0.25">
      <c r="A73" s="117"/>
      <c r="B73" s="409">
        <v>5</v>
      </c>
      <c r="C73" s="427" t="str">
        <f t="shared" si="5"/>
        <v/>
      </c>
      <c r="D73" s="501" t="str">
        <f ca="1">TEXT(IFERROR(INDEX('Overview - Section A'!$A$38:$A$45,MATCH(J73,'Overview - Section A'!$U$38:$U$45,0)),""),"d-mmm-yy") &amp;" to " &amp; TEXT(IFERROR(INDEX('Overview - Section A'!$E$38:$E$45,MATCH(J73,'Overview - Section A'!$U$38:$U$45,0)),""),"d-mmm-yy")</f>
        <v>d-juil-yy to d-déc-yy</v>
      </c>
      <c r="E73" s="569">
        <f>1475/2</f>
        <v>737.5</v>
      </c>
      <c r="F73" s="430"/>
      <c r="G73" s="495" t="str">
        <f t="shared" si="6"/>
        <v/>
      </c>
      <c r="H73" s="433"/>
      <c r="I73" s="487"/>
      <c r="J73" s="435" t="s">
        <v>434</v>
      </c>
      <c r="K73" s="502"/>
      <c r="L73" s="483" t="b">
        <f t="shared" si="7"/>
        <v>1</v>
      </c>
      <c r="M73" s="483" t="b">
        <f t="shared" si="8"/>
        <v>1</v>
      </c>
      <c r="N73" s="483" t="s">
        <v>777</v>
      </c>
      <c r="O73" s="49"/>
      <c r="P73" s="135"/>
      <c r="Q73" s="134"/>
      <c r="T73" s="102"/>
      <c r="V73" s="102"/>
      <c r="W73" s="102"/>
      <c r="X73" s="332"/>
    </row>
    <row r="74" spans="1:24" ht="47.1" customHeight="1" x14ac:dyDescent="0.25">
      <c r="A74" s="117"/>
      <c r="B74" s="409">
        <v>5</v>
      </c>
      <c r="C74" s="427" t="str">
        <f t="shared" si="5"/>
        <v/>
      </c>
      <c r="D74" s="501" t="str">
        <f ca="1">TEXT(IFERROR(INDEX('Overview - Section A'!$A$38:$A$45,MATCH(J74,'Overview - Section A'!$U$38:$U$45,0)),""),"d-mmm-yy") &amp;" to " &amp; TEXT(IFERROR(INDEX('Overview - Section A'!$E$38:$E$45,MATCH(J74,'Overview - Section A'!$U$38:$U$45,0)),""),"d-mmm-yy")</f>
        <v>d-janv-yy to d-juin-yy</v>
      </c>
      <c r="E74" s="569">
        <f>E75</f>
        <v>833</v>
      </c>
      <c r="F74" s="430"/>
      <c r="G74" s="495" t="str">
        <f t="shared" si="6"/>
        <v/>
      </c>
      <c r="H74" s="433"/>
      <c r="I74" s="487"/>
      <c r="J74" s="435" t="s">
        <v>436</v>
      </c>
      <c r="K74" s="502"/>
      <c r="L74" s="483" t="b">
        <f t="shared" si="7"/>
        <v>1</v>
      </c>
      <c r="M74" s="483" t="b">
        <f t="shared" si="8"/>
        <v>1</v>
      </c>
      <c r="N74" s="483" t="s">
        <v>778</v>
      </c>
      <c r="O74" s="49"/>
      <c r="P74" s="135"/>
      <c r="Q74" s="134"/>
      <c r="T74" s="102"/>
      <c r="V74" s="102"/>
      <c r="W74" s="102"/>
      <c r="X74" s="332"/>
    </row>
    <row r="75" spans="1:24" ht="47.1" customHeight="1" x14ac:dyDescent="0.25">
      <c r="A75" s="117"/>
      <c r="B75" s="409">
        <v>5</v>
      </c>
      <c r="C75" s="427" t="str">
        <f t="shared" si="5"/>
        <v/>
      </c>
      <c r="D75" s="501" t="str">
        <f ca="1">TEXT(IFERROR(INDEX('Overview - Section A'!$A$38:$A$45,MATCH(J75,'Overview - Section A'!$U$38:$U$45,0)),""),"d-mmm-yy") &amp;" to " &amp; TEXT(IFERROR(INDEX('Overview - Section A'!$E$38:$E$45,MATCH(J75,'Overview - Section A'!$U$38:$U$45,0)),""),"d-mmm-yy")</f>
        <v>d-juil-yy to d-déc-yy</v>
      </c>
      <c r="E75" s="569">
        <f>1666/2</f>
        <v>833</v>
      </c>
      <c r="F75" s="430"/>
      <c r="G75" s="495" t="str">
        <f t="shared" si="6"/>
        <v/>
      </c>
      <c r="H75" s="433"/>
      <c r="I75" s="487"/>
      <c r="J75" s="435" t="s">
        <v>438</v>
      </c>
      <c r="K75" s="502"/>
      <c r="L75" s="483" t="b">
        <f t="shared" si="7"/>
        <v>1</v>
      </c>
      <c r="M75" s="483" t="b">
        <f t="shared" si="8"/>
        <v>1</v>
      </c>
      <c r="N75" s="483" t="s">
        <v>779</v>
      </c>
      <c r="O75" s="49"/>
      <c r="P75" s="135"/>
      <c r="Q75" s="134"/>
      <c r="T75" s="102"/>
      <c r="V75" s="102"/>
      <c r="W75" s="102"/>
      <c r="X75" s="332"/>
    </row>
    <row r="76" spans="1:24" ht="47.1" customHeight="1" x14ac:dyDescent="0.25">
      <c r="A76" s="117"/>
      <c r="B76" s="409">
        <v>6</v>
      </c>
      <c r="C76" s="427" t="str">
        <f t="shared" si="5"/>
        <v>TCP-7c: Nombre de cas déclarés de tuberculose (toutes formes confondues) par les prestataires extérieurs au programme national de lutte contre la tuberculose — services communautaires</v>
      </c>
      <c r="D76" s="501" t="str">
        <f ca="1">TEXT(IFERROR(INDEX('Overview - Section A'!$A$38:$A$45,MATCH(J76,'Overview - Section A'!$U$38:$U$45,0)),""),"d-mmm-yy") &amp;" to " &amp; TEXT(IFERROR(INDEX('Overview - Section A'!$E$38:$E$45,MATCH(J76,'Overview - Section A'!$U$38:$U$45,0)),""),"d-mmm-yy")</f>
        <v>d-janv-yy to d-juin-yy</v>
      </c>
      <c r="E76" s="430">
        <f>E77</f>
        <v>1267</v>
      </c>
      <c r="F76" s="430"/>
      <c r="G76" s="495" t="str">
        <f t="shared" si="6"/>
        <v/>
      </c>
      <c r="H76" s="433"/>
      <c r="I76" s="487"/>
      <c r="J76" s="435" t="s">
        <v>428</v>
      </c>
      <c r="K76" s="502"/>
      <c r="L76" s="483" t="b">
        <f t="shared" si="7"/>
        <v>1</v>
      </c>
      <c r="M76" s="483" t="b">
        <f t="shared" si="8"/>
        <v>1</v>
      </c>
      <c r="N76" s="483" t="s">
        <v>780</v>
      </c>
      <c r="O76" s="49"/>
      <c r="P76" s="135"/>
      <c r="Q76" s="134"/>
      <c r="T76" s="102"/>
      <c r="V76" s="102"/>
      <c r="W76" s="102"/>
      <c r="X76" s="332"/>
    </row>
    <row r="77" spans="1:24" ht="47.1" customHeight="1" x14ac:dyDescent="0.25">
      <c r="A77" s="117"/>
      <c r="B77" s="409">
        <v>6</v>
      </c>
      <c r="C77" s="427" t="str">
        <f t="shared" si="5"/>
        <v/>
      </c>
      <c r="D77" s="501" t="str">
        <f ca="1">TEXT(IFERROR(INDEX('Overview - Section A'!$A$38:$A$45,MATCH(J77,'Overview - Section A'!$U$38:$U$45,0)),""),"d-mmm-yy") &amp;" to " &amp; TEXT(IFERROR(INDEX('Overview - Section A'!$E$38:$E$45,MATCH(J77,'Overview - Section A'!$U$38:$U$45,0)),""),"d-mmm-yy")</f>
        <v>d-juil-yy to d-déc-yy</v>
      </c>
      <c r="E77" s="430">
        <f>2534/2</f>
        <v>1267</v>
      </c>
      <c r="F77" s="430"/>
      <c r="G77" s="495" t="str">
        <f t="shared" si="6"/>
        <v/>
      </c>
      <c r="H77" s="433"/>
      <c r="I77" s="487"/>
      <c r="J77" s="435" t="s">
        <v>430</v>
      </c>
      <c r="K77" s="502"/>
      <c r="L77" s="483" t="b">
        <f t="shared" si="7"/>
        <v>1</v>
      </c>
      <c r="M77" s="483" t="b">
        <f t="shared" si="8"/>
        <v>1</v>
      </c>
      <c r="N77" s="483" t="s">
        <v>781</v>
      </c>
      <c r="O77" s="49"/>
      <c r="P77" s="135"/>
      <c r="Q77" s="134"/>
      <c r="T77" s="102"/>
      <c r="V77" s="102"/>
      <c r="W77" s="102"/>
      <c r="X77" s="332"/>
    </row>
    <row r="78" spans="1:24" ht="47.1" customHeight="1" x14ac:dyDescent="0.25">
      <c r="A78" s="117"/>
      <c r="B78" s="409">
        <v>6</v>
      </c>
      <c r="C78" s="427" t="str">
        <f t="shared" si="5"/>
        <v/>
      </c>
      <c r="D78" s="501" t="str">
        <f ca="1">TEXT(IFERROR(INDEX('Overview - Section A'!$A$38:$A$45,MATCH(J78,'Overview - Section A'!$U$38:$U$45,0)),""),"d-mmm-yy") &amp;" to " &amp; TEXT(IFERROR(INDEX('Overview - Section A'!$E$38:$E$45,MATCH(J78,'Overview - Section A'!$U$38:$U$45,0)),""),"d-mmm-yy")</f>
        <v>d-janv-yy to d-juin-yy</v>
      </c>
      <c r="E78" s="569">
        <f>E79</f>
        <v>1330.5</v>
      </c>
      <c r="F78" s="430"/>
      <c r="G78" s="495" t="str">
        <f t="shared" si="6"/>
        <v/>
      </c>
      <c r="H78" s="433"/>
      <c r="I78" s="487"/>
      <c r="J78" s="435" t="s">
        <v>432</v>
      </c>
      <c r="K78" s="502"/>
      <c r="L78" s="483" t="b">
        <f t="shared" si="7"/>
        <v>1</v>
      </c>
      <c r="M78" s="483" t="b">
        <f t="shared" si="8"/>
        <v>1</v>
      </c>
      <c r="N78" s="483" t="s">
        <v>782</v>
      </c>
      <c r="O78" s="49"/>
      <c r="P78" s="135"/>
      <c r="Q78" s="134"/>
      <c r="T78" s="102"/>
      <c r="V78" s="102"/>
      <c r="W78" s="102"/>
      <c r="X78" s="332"/>
    </row>
    <row r="79" spans="1:24" ht="47.1" customHeight="1" x14ac:dyDescent="0.25">
      <c r="A79" s="117"/>
      <c r="B79" s="409">
        <v>6</v>
      </c>
      <c r="C79" s="427" t="str">
        <f t="shared" si="5"/>
        <v/>
      </c>
      <c r="D79" s="501" t="str">
        <f ca="1">TEXT(IFERROR(INDEX('Overview - Section A'!$A$38:$A$45,MATCH(J79,'Overview - Section A'!$U$38:$U$45,0)),""),"d-mmm-yy") &amp;" to " &amp; TEXT(IFERROR(INDEX('Overview - Section A'!$E$38:$E$45,MATCH(J79,'Overview - Section A'!$U$38:$U$45,0)),""),"d-mmm-yy")</f>
        <v>d-juil-yy to d-déc-yy</v>
      </c>
      <c r="E79" s="569">
        <f>2661/2</f>
        <v>1330.5</v>
      </c>
      <c r="F79" s="430"/>
      <c r="G79" s="495" t="str">
        <f t="shared" si="6"/>
        <v/>
      </c>
      <c r="H79" s="433"/>
      <c r="I79" s="487"/>
      <c r="J79" s="435" t="s">
        <v>434</v>
      </c>
      <c r="K79" s="502"/>
      <c r="L79" s="483" t="b">
        <f t="shared" si="7"/>
        <v>1</v>
      </c>
      <c r="M79" s="483" t="b">
        <f t="shared" si="8"/>
        <v>1</v>
      </c>
      <c r="N79" s="483" t="s">
        <v>783</v>
      </c>
      <c r="O79" s="49"/>
      <c r="P79" s="135"/>
      <c r="Q79" s="134"/>
      <c r="T79" s="102"/>
      <c r="V79" s="102"/>
      <c r="W79" s="102"/>
      <c r="X79" s="332"/>
    </row>
    <row r="80" spans="1:24" ht="47.1" customHeight="1" x14ac:dyDescent="0.25">
      <c r="A80" s="117"/>
      <c r="B80" s="409">
        <v>6</v>
      </c>
      <c r="C80" s="427" t="str">
        <f t="shared" si="5"/>
        <v/>
      </c>
      <c r="D80" s="501" t="str">
        <f ca="1">TEXT(IFERROR(INDEX('Overview - Section A'!$A$38:$A$45,MATCH(J80,'Overview - Section A'!$U$38:$U$45,0)),""),"d-mmm-yy") &amp;" to " &amp; TEXT(IFERROR(INDEX('Overview - Section A'!$E$38:$E$45,MATCH(J80,'Overview - Section A'!$U$38:$U$45,0)),""),"d-mmm-yy")</f>
        <v>d-janv-yy to d-juin-yy</v>
      </c>
      <c r="E80" s="569">
        <f>E81</f>
        <v>1397</v>
      </c>
      <c r="F80" s="430"/>
      <c r="G80" s="495" t="str">
        <f t="shared" si="6"/>
        <v/>
      </c>
      <c r="H80" s="433"/>
      <c r="I80" s="487"/>
      <c r="J80" s="435" t="s">
        <v>436</v>
      </c>
      <c r="K80" s="502"/>
      <c r="L80" s="483" t="b">
        <f t="shared" si="7"/>
        <v>1</v>
      </c>
      <c r="M80" s="483" t="b">
        <f t="shared" si="8"/>
        <v>1</v>
      </c>
      <c r="N80" s="483" t="s">
        <v>784</v>
      </c>
      <c r="O80" s="49"/>
      <c r="P80" s="135"/>
      <c r="Q80" s="134"/>
      <c r="T80" s="102"/>
      <c r="V80" s="102"/>
      <c r="W80" s="102"/>
      <c r="X80" s="332"/>
    </row>
    <row r="81" spans="1:24" ht="47.1" customHeight="1" x14ac:dyDescent="0.25">
      <c r="A81" s="117"/>
      <c r="B81" s="409">
        <v>6</v>
      </c>
      <c r="C81" s="427" t="str">
        <f t="shared" si="5"/>
        <v/>
      </c>
      <c r="D81" s="501" t="str">
        <f ca="1">TEXT(IFERROR(INDEX('Overview - Section A'!$A$38:$A$45,MATCH(J81,'Overview - Section A'!$U$38:$U$45,0)),""),"d-mmm-yy") &amp;" to " &amp; TEXT(IFERROR(INDEX('Overview - Section A'!$E$38:$E$45,MATCH(J81,'Overview - Section A'!$U$38:$U$45,0)),""),"d-mmm-yy")</f>
        <v>d-juil-yy to d-déc-yy</v>
      </c>
      <c r="E81" s="569">
        <f>2794/2</f>
        <v>1397</v>
      </c>
      <c r="F81" s="430"/>
      <c r="G81" s="495" t="str">
        <f t="shared" si="6"/>
        <v/>
      </c>
      <c r="H81" s="433"/>
      <c r="I81" s="487"/>
      <c r="J81" s="435" t="s">
        <v>438</v>
      </c>
      <c r="K81" s="502"/>
      <c r="L81" s="483" t="b">
        <f t="shared" si="7"/>
        <v>1</v>
      </c>
      <c r="M81" s="483" t="b">
        <f t="shared" si="8"/>
        <v>1</v>
      </c>
      <c r="N81" s="483" t="s">
        <v>785</v>
      </c>
      <c r="O81" s="49"/>
      <c r="P81" s="135"/>
      <c r="Q81" s="134"/>
      <c r="T81" s="102"/>
      <c r="V81" s="102"/>
      <c r="W81" s="102"/>
      <c r="X81" s="332"/>
    </row>
    <row r="82" spans="1:24" ht="47.1" customHeight="1" x14ac:dyDescent="0.25">
      <c r="A82" s="117"/>
      <c r="B82" s="409">
        <v>7</v>
      </c>
      <c r="C82" s="427" t="str">
        <f t="shared" si="5"/>
        <v>TB/HIV-5: Pourcentage de nouveaux patients TB et de rechute enregistrés dont le statut VIH est documenté</v>
      </c>
      <c r="D82" s="501" t="str">
        <f ca="1">TEXT(IFERROR(INDEX('Overview - Section A'!$A$38:$A$45,MATCH(J82,'Overview - Section A'!$U$38:$U$45,0)),""),"d-mmm-yy") &amp;" to " &amp; TEXT(IFERROR(INDEX('Overview - Section A'!$E$38:$E$45,MATCH(J82,'Overview - Section A'!$U$38:$U$45,0)),""),"d-mmm-yy")</f>
        <v>d-janv-yy to d-juin-yy</v>
      </c>
      <c r="E82" s="430">
        <f>E83</f>
        <v>4054.56</v>
      </c>
      <c r="F82" s="430">
        <f>F83</f>
        <v>4223.5</v>
      </c>
      <c r="G82" s="495">
        <f t="shared" si="6"/>
        <v>96</v>
      </c>
      <c r="H82" s="433"/>
      <c r="I82" s="487"/>
      <c r="J82" s="435" t="s">
        <v>428</v>
      </c>
      <c r="K82" s="502"/>
      <c r="L82" s="483" t="b">
        <f t="shared" si="7"/>
        <v>1</v>
      </c>
      <c r="M82" s="483" t="b">
        <f t="shared" si="8"/>
        <v>1</v>
      </c>
      <c r="N82" s="483" t="s">
        <v>786</v>
      </c>
      <c r="O82" s="49"/>
      <c r="P82" s="135"/>
      <c r="Q82" s="134"/>
      <c r="T82" s="102"/>
      <c r="V82" s="102"/>
      <c r="W82" s="102"/>
      <c r="X82" s="332"/>
    </row>
    <row r="83" spans="1:24" ht="47.1" customHeight="1" x14ac:dyDescent="0.25">
      <c r="A83" s="117"/>
      <c r="B83" s="409">
        <v>7</v>
      </c>
      <c r="C83" s="427" t="str">
        <f t="shared" si="5"/>
        <v/>
      </c>
      <c r="D83" s="501" t="str">
        <f ca="1">TEXT(IFERROR(INDEX('Overview - Section A'!$A$38:$A$45,MATCH(J83,'Overview - Section A'!$U$38:$U$45,0)),""),"d-mmm-yy") &amp;" to " &amp; TEXT(IFERROR(INDEX('Overview - Section A'!$E$38:$E$45,MATCH(J83,'Overview - Section A'!$U$38:$U$45,0)),""),"d-mmm-yy")</f>
        <v>d-juil-yy to d-déc-yy</v>
      </c>
      <c r="E83" s="430">
        <f>F83*96%</f>
        <v>4054.56</v>
      </c>
      <c r="F83" s="430">
        <f>8447/2</f>
        <v>4223.5</v>
      </c>
      <c r="G83" s="495">
        <f t="shared" si="6"/>
        <v>96</v>
      </c>
      <c r="H83" s="433"/>
      <c r="I83" s="487"/>
      <c r="J83" s="435" t="s">
        <v>430</v>
      </c>
      <c r="K83" s="502"/>
      <c r="L83" s="483" t="b">
        <f t="shared" si="7"/>
        <v>1</v>
      </c>
      <c r="M83" s="483" t="b">
        <f t="shared" si="8"/>
        <v>1</v>
      </c>
      <c r="N83" s="483" t="s">
        <v>787</v>
      </c>
      <c r="O83" s="49"/>
      <c r="P83" s="135"/>
      <c r="Q83" s="134"/>
      <c r="T83" s="102"/>
      <c r="V83" s="102"/>
      <c r="W83" s="102"/>
      <c r="X83" s="332"/>
    </row>
    <row r="84" spans="1:24" ht="47.1" customHeight="1" x14ac:dyDescent="0.25">
      <c r="A84" s="117"/>
      <c r="B84" s="409">
        <v>7</v>
      </c>
      <c r="C84" s="427" t="str">
        <f t="shared" si="5"/>
        <v/>
      </c>
      <c r="D84" s="501" t="str">
        <f ca="1">TEXT(IFERROR(INDEX('Overview - Section A'!$A$38:$A$45,MATCH(J84,'Overview - Section A'!$U$38:$U$45,0)),""),"d-mmm-yy") &amp;" to " &amp; TEXT(IFERROR(INDEX('Overview - Section A'!$E$38:$E$45,MATCH(J84,'Overview - Section A'!$U$38:$U$45,0)),""),"d-mmm-yy")</f>
        <v>d-janv-yy to d-juin-yy</v>
      </c>
      <c r="E84" s="430">
        <f>E85</f>
        <v>4257.5999999999995</v>
      </c>
      <c r="F84" s="430">
        <f>F85</f>
        <v>4435</v>
      </c>
      <c r="G84" s="495">
        <f t="shared" si="6"/>
        <v>95.999999999999986</v>
      </c>
      <c r="H84" s="433"/>
      <c r="I84" s="487"/>
      <c r="J84" s="435" t="s">
        <v>432</v>
      </c>
      <c r="K84" s="502"/>
      <c r="L84" s="483" t="b">
        <f t="shared" si="7"/>
        <v>1</v>
      </c>
      <c r="M84" s="483" t="b">
        <f t="shared" si="8"/>
        <v>1</v>
      </c>
      <c r="N84" s="483" t="s">
        <v>788</v>
      </c>
      <c r="O84" s="49"/>
      <c r="P84" s="135"/>
      <c r="Q84" s="134"/>
      <c r="T84" s="102"/>
      <c r="V84" s="102"/>
      <c r="W84" s="102"/>
      <c r="X84" s="332"/>
    </row>
    <row r="85" spans="1:24" ht="47.1" customHeight="1" x14ac:dyDescent="0.25">
      <c r="A85" s="117"/>
      <c r="B85" s="409">
        <v>7</v>
      </c>
      <c r="C85" s="427" t="str">
        <f t="shared" si="5"/>
        <v/>
      </c>
      <c r="D85" s="501" t="str">
        <f ca="1">TEXT(IFERROR(INDEX('Overview - Section A'!$A$38:$A$45,MATCH(J85,'Overview - Section A'!$U$38:$U$45,0)),""),"d-mmm-yy") &amp;" to " &amp; TEXT(IFERROR(INDEX('Overview - Section A'!$E$38:$E$45,MATCH(J85,'Overview - Section A'!$U$38:$U$45,0)),""),"d-mmm-yy")</f>
        <v>d-juil-yy to d-déc-yy</v>
      </c>
      <c r="E85" s="569">
        <f>F85*96%</f>
        <v>4257.5999999999995</v>
      </c>
      <c r="F85" s="430">
        <f>8870/2</f>
        <v>4435</v>
      </c>
      <c r="G85" s="495">
        <f t="shared" si="6"/>
        <v>95.999999999999986</v>
      </c>
      <c r="H85" s="433"/>
      <c r="I85" s="487"/>
      <c r="J85" s="435" t="s">
        <v>434</v>
      </c>
      <c r="K85" s="502"/>
      <c r="L85" s="483" t="b">
        <f t="shared" si="7"/>
        <v>1</v>
      </c>
      <c r="M85" s="483" t="b">
        <f t="shared" si="8"/>
        <v>1</v>
      </c>
      <c r="N85" s="483" t="s">
        <v>789</v>
      </c>
      <c r="O85" s="49"/>
      <c r="P85" s="135"/>
      <c r="Q85" s="134"/>
      <c r="T85" s="102"/>
      <c r="V85" s="102"/>
      <c r="W85" s="102"/>
      <c r="X85" s="332"/>
    </row>
    <row r="86" spans="1:24" ht="47.1" customHeight="1" x14ac:dyDescent="0.25">
      <c r="A86" s="117"/>
      <c r="B86" s="409">
        <v>7</v>
      </c>
      <c r="C86" s="427" t="str">
        <f t="shared" si="5"/>
        <v/>
      </c>
      <c r="D86" s="501" t="str">
        <f ca="1">TEXT(IFERROR(INDEX('Overview - Section A'!$A$38:$A$45,MATCH(J86,'Overview - Section A'!$U$38:$U$45,0)),""),"d-mmm-yy") &amp;" to " &amp; TEXT(IFERROR(INDEX('Overview - Section A'!$E$38:$E$45,MATCH(J86,'Overview - Section A'!$U$38:$U$45,0)),""),"d-mmm-yy")</f>
        <v>d-janv-yy to d-juin-yy</v>
      </c>
      <c r="E86" s="569">
        <f>E87</f>
        <v>4470.24</v>
      </c>
      <c r="F86" s="430">
        <f>F87</f>
        <v>4656.5</v>
      </c>
      <c r="G86" s="495">
        <f t="shared" si="6"/>
        <v>96</v>
      </c>
      <c r="H86" s="433"/>
      <c r="I86" s="487"/>
      <c r="J86" s="435" t="s">
        <v>436</v>
      </c>
      <c r="K86" s="502"/>
      <c r="L86" s="483" t="b">
        <f t="shared" si="7"/>
        <v>1</v>
      </c>
      <c r="M86" s="483" t="b">
        <f t="shared" si="8"/>
        <v>1</v>
      </c>
      <c r="N86" s="483" t="s">
        <v>790</v>
      </c>
      <c r="O86" s="49"/>
      <c r="P86" s="135"/>
      <c r="Q86" s="134"/>
      <c r="T86" s="102"/>
      <c r="V86" s="102"/>
      <c r="W86" s="102"/>
      <c r="X86" s="332"/>
    </row>
    <row r="87" spans="1:24" ht="47.1" customHeight="1" x14ac:dyDescent="0.25">
      <c r="A87" s="117"/>
      <c r="B87" s="409">
        <v>7</v>
      </c>
      <c r="C87" s="427" t="str">
        <f t="shared" si="5"/>
        <v/>
      </c>
      <c r="D87" s="501" t="str">
        <f ca="1">TEXT(IFERROR(INDEX('Overview - Section A'!$A$38:$A$45,MATCH(J87,'Overview - Section A'!$U$38:$U$45,0)),""),"d-mmm-yy") &amp;" to " &amp; TEXT(IFERROR(INDEX('Overview - Section A'!$E$38:$E$45,MATCH(J87,'Overview - Section A'!$U$38:$U$45,0)),""),"d-mmm-yy")</f>
        <v>d-juil-yy to d-déc-yy</v>
      </c>
      <c r="E87" s="569">
        <f>F87*96%</f>
        <v>4470.24</v>
      </c>
      <c r="F87" s="430">
        <f>9313/2</f>
        <v>4656.5</v>
      </c>
      <c r="G87" s="495">
        <f t="shared" si="6"/>
        <v>96</v>
      </c>
      <c r="H87" s="433"/>
      <c r="I87" s="487"/>
      <c r="J87" s="435" t="s">
        <v>438</v>
      </c>
      <c r="K87" s="502"/>
      <c r="L87" s="483" t="b">
        <f t="shared" si="7"/>
        <v>1</v>
      </c>
      <c r="M87" s="483" t="b">
        <f t="shared" si="8"/>
        <v>1</v>
      </c>
      <c r="N87" s="483" t="s">
        <v>791</v>
      </c>
      <c r="O87" s="49"/>
      <c r="P87" s="135"/>
      <c r="Q87" s="134"/>
      <c r="T87" s="102"/>
      <c r="V87" s="102"/>
      <c r="W87" s="102"/>
      <c r="X87" s="332"/>
    </row>
    <row r="88" spans="1:24" ht="47.1" customHeight="1" x14ac:dyDescent="0.25">
      <c r="A88" s="117"/>
      <c r="B88" s="409">
        <v>8</v>
      </c>
      <c r="C88" s="427" t="str">
        <f t="shared" si="5"/>
        <v>TB/HIV-6(M): Pourcentage de nouveaux patients  tuberculeux et de rechutes, séropositifs au VIH, sous traitement antirétroviral au cours du traitement de la tuberculose</v>
      </c>
      <c r="D88" s="501" t="str">
        <f ca="1">TEXT(IFERROR(INDEX('Overview - Section A'!$A$38:$A$45,MATCH(J88,'Overview - Section A'!$U$38:$U$45,0)),""),"d-mmm-yy") &amp;" to " &amp; TEXT(IFERROR(INDEX('Overview - Section A'!$E$38:$E$45,MATCH(J88,'Overview - Section A'!$U$38:$U$45,0)),""),"d-mmm-yy")</f>
        <v>d-janv-yy to d-juin-yy</v>
      </c>
      <c r="E88" s="430">
        <f>E89</f>
        <v>661.92</v>
      </c>
      <c r="F88" s="430">
        <f>F89</f>
        <v>689.5</v>
      </c>
      <c r="G88" s="495">
        <f t="shared" si="6"/>
        <v>96</v>
      </c>
      <c r="H88" s="433"/>
      <c r="I88" s="487"/>
      <c r="J88" s="435" t="s">
        <v>428</v>
      </c>
      <c r="K88" s="502"/>
      <c r="L88" s="483" t="b">
        <f t="shared" si="7"/>
        <v>1</v>
      </c>
      <c r="M88" s="483" t="b">
        <f t="shared" si="8"/>
        <v>1</v>
      </c>
      <c r="N88" s="483" t="s">
        <v>792</v>
      </c>
      <c r="O88" s="49"/>
      <c r="P88" s="135"/>
      <c r="Q88" s="134"/>
      <c r="T88" s="102"/>
      <c r="V88" s="102"/>
      <c r="W88" s="102"/>
      <c r="X88" s="332"/>
    </row>
    <row r="89" spans="1:24" ht="47.1" customHeight="1" x14ac:dyDescent="0.25">
      <c r="A89" s="117"/>
      <c r="B89" s="409">
        <v>8</v>
      </c>
      <c r="C89" s="427" t="str">
        <f t="shared" si="5"/>
        <v/>
      </c>
      <c r="D89" s="501" t="str">
        <f ca="1">TEXT(IFERROR(INDEX('Overview - Section A'!$A$38:$A$45,MATCH(J89,'Overview - Section A'!$U$38:$U$45,0)),""),"d-mmm-yy") &amp;" to " &amp; TEXT(IFERROR(INDEX('Overview - Section A'!$E$38:$E$45,MATCH(J89,'Overview - Section A'!$U$38:$U$45,0)),""),"d-mmm-yy")</f>
        <v>d-juil-yy to d-déc-yy</v>
      </c>
      <c r="E89" s="430">
        <f>F89*96%</f>
        <v>661.92</v>
      </c>
      <c r="F89" s="430">
        <f>1379/2</f>
        <v>689.5</v>
      </c>
      <c r="G89" s="495">
        <f t="shared" si="6"/>
        <v>96</v>
      </c>
      <c r="H89" s="433"/>
      <c r="I89" s="487"/>
      <c r="J89" s="435" t="s">
        <v>430</v>
      </c>
      <c r="K89" s="502"/>
      <c r="L89" s="483" t="b">
        <f t="shared" si="7"/>
        <v>1</v>
      </c>
      <c r="M89" s="483" t="b">
        <f t="shared" si="8"/>
        <v>1</v>
      </c>
      <c r="N89" s="483" t="s">
        <v>793</v>
      </c>
      <c r="O89" s="49"/>
      <c r="P89" s="135"/>
      <c r="Q89" s="134"/>
      <c r="T89" s="102"/>
      <c r="V89" s="102"/>
      <c r="W89" s="102"/>
      <c r="X89" s="332"/>
    </row>
    <row r="90" spans="1:24" ht="47.1" customHeight="1" x14ac:dyDescent="0.25">
      <c r="A90" s="117"/>
      <c r="B90" s="409">
        <v>8</v>
      </c>
      <c r="C90" s="427" t="str">
        <f t="shared" si="5"/>
        <v/>
      </c>
      <c r="D90" s="501" t="str">
        <f ca="1">TEXT(IFERROR(INDEX('Overview - Section A'!$A$38:$A$45,MATCH(J90,'Overview - Section A'!$U$38:$U$45,0)),""),"d-mmm-yy") &amp;" to " &amp; TEXT(IFERROR(INDEX('Overview - Section A'!$E$38:$E$45,MATCH(J90,'Overview - Section A'!$U$38:$U$45,0)),""),"d-mmm-yy")</f>
        <v>d-janv-yy to d-juin-yy</v>
      </c>
      <c r="E90" s="430">
        <f>E91</f>
        <v>695.04</v>
      </c>
      <c r="F90" s="430">
        <f>F91</f>
        <v>724</v>
      </c>
      <c r="G90" s="495">
        <f t="shared" si="6"/>
        <v>96</v>
      </c>
      <c r="H90" s="433"/>
      <c r="I90" s="487"/>
      <c r="J90" s="435" t="s">
        <v>432</v>
      </c>
      <c r="K90" s="502"/>
      <c r="L90" s="483" t="b">
        <f t="shared" si="7"/>
        <v>1</v>
      </c>
      <c r="M90" s="483" t="b">
        <f t="shared" si="8"/>
        <v>1</v>
      </c>
      <c r="N90" s="483" t="s">
        <v>794</v>
      </c>
      <c r="O90" s="49"/>
      <c r="P90" s="135"/>
      <c r="Q90" s="134"/>
      <c r="T90" s="102"/>
      <c r="V90" s="102"/>
      <c r="W90" s="102"/>
      <c r="X90" s="332"/>
    </row>
    <row r="91" spans="1:24" ht="47.1" customHeight="1" x14ac:dyDescent="0.25">
      <c r="A91" s="117"/>
      <c r="B91" s="409">
        <v>8</v>
      </c>
      <c r="C91" s="427" t="str">
        <f t="shared" si="5"/>
        <v/>
      </c>
      <c r="D91" s="501" t="str">
        <f ca="1">TEXT(IFERROR(INDEX('Overview - Section A'!$A$38:$A$45,MATCH(J91,'Overview - Section A'!$U$38:$U$45,0)),""),"d-mmm-yy") &amp;" to " &amp; TEXT(IFERROR(INDEX('Overview - Section A'!$E$38:$E$45,MATCH(J91,'Overview - Section A'!$U$38:$U$45,0)),""),"d-mmm-yy")</f>
        <v>d-juil-yy to d-déc-yy</v>
      </c>
      <c r="E91" s="569">
        <f>F91*96%</f>
        <v>695.04</v>
      </c>
      <c r="F91" s="430">
        <f>1448/2</f>
        <v>724</v>
      </c>
      <c r="G91" s="495">
        <f t="shared" si="6"/>
        <v>96</v>
      </c>
      <c r="H91" s="433"/>
      <c r="I91" s="487"/>
      <c r="J91" s="435" t="s">
        <v>434</v>
      </c>
      <c r="K91" s="502"/>
      <c r="L91" s="483" t="b">
        <f t="shared" si="7"/>
        <v>1</v>
      </c>
      <c r="M91" s="483" t="b">
        <f t="shared" si="8"/>
        <v>1</v>
      </c>
      <c r="N91" s="483" t="s">
        <v>795</v>
      </c>
      <c r="O91" s="49"/>
      <c r="P91" s="135"/>
      <c r="Q91" s="134"/>
      <c r="T91" s="102"/>
      <c r="V91" s="102"/>
      <c r="W91" s="102"/>
      <c r="X91" s="332"/>
    </row>
    <row r="92" spans="1:24" ht="47.1" customHeight="1" x14ac:dyDescent="0.25">
      <c r="A92" s="117"/>
      <c r="B92" s="409">
        <v>8</v>
      </c>
      <c r="C92" s="427" t="str">
        <f t="shared" si="5"/>
        <v/>
      </c>
      <c r="D92" s="501" t="str">
        <f ca="1">TEXT(IFERROR(INDEX('Overview - Section A'!$A$38:$A$45,MATCH(J92,'Overview - Section A'!$U$38:$U$45,0)),""),"d-mmm-yy") &amp;" to " &amp; TEXT(IFERROR(INDEX('Overview - Section A'!$E$38:$E$45,MATCH(J92,'Overview - Section A'!$U$38:$U$45,0)),""),"d-mmm-yy")</f>
        <v>d-janv-yy to d-juin-yy</v>
      </c>
      <c r="E92" s="569">
        <f>E93</f>
        <v>681.6</v>
      </c>
      <c r="F92" s="430">
        <f>F93</f>
        <v>710</v>
      </c>
      <c r="G92" s="495">
        <f t="shared" si="6"/>
        <v>96.000000000000014</v>
      </c>
      <c r="H92" s="433"/>
      <c r="I92" s="487"/>
      <c r="J92" s="435" t="s">
        <v>436</v>
      </c>
      <c r="K92" s="502"/>
      <c r="L92" s="483" t="b">
        <f t="shared" si="7"/>
        <v>1</v>
      </c>
      <c r="M92" s="483" t="b">
        <f t="shared" si="8"/>
        <v>1</v>
      </c>
      <c r="N92" s="483" t="s">
        <v>796</v>
      </c>
      <c r="O92" s="49"/>
      <c r="P92" s="135"/>
      <c r="Q92" s="134"/>
      <c r="T92" s="102"/>
      <c r="V92" s="102"/>
      <c r="W92" s="102"/>
      <c r="X92" s="332"/>
    </row>
    <row r="93" spans="1:24" ht="47.1" customHeight="1" x14ac:dyDescent="0.25">
      <c r="A93" s="117"/>
      <c r="B93" s="409">
        <v>8</v>
      </c>
      <c r="C93" s="427" t="str">
        <f t="shared" si="5"/>
        <v/>
      </c>
      <c r="D93" s="501" t="str">
        <f ca="1">TEXT(IFERROR(INDEX('Overview - Section A'!$A$38:$A$45,MATCH(J93,'Overview - Section A'!$U$38:$U$45,0)),""),"d-mmm-yy") &amp;" to " &amp; TEXT(IFERROR(INDEX('Overview - Section A'!$E$38:$E$45,MATCH(J93,'Overview - Section A'!$U$38:$U$45,0)),""),"d-mmm-yy")</f>
        <v>d-juil-yy to d-déc-yy</v>
      </c>
      <c r="E93" s="569">
        <f>F93*96%</f>
        <v>681.6</v>
      </c>
      <c r="F93" s="430">
        <f>1420/2</f>
        <v>710</v>
      </c>
      <c r="G93" s="495">
        <f t="shared" si="6"/>
        <v>96.000000000000014</v>
      </c>
      <c r="H93" s="433"/>
      <c r="I93" s="487"/>
      <c r="J93" s="435" t="s">
        <v>438</v>
      </c>
      <c r="K93" s="502"/>
      <c r="L93" s="483" t="b">
        <f t="shared" si="7"/>
        <v>1</v>
      </c>
      <c r="M93" s="483" t="b">
        <f t="shared" si="8"/>
        <v>1</v>
      </c>
      <c r="N93" s="483" t="s">
        <v>797</v>
      </c>
      <c r="O93" s="49"/>
      <c r="P93" s="135"/>
      <c r="Q93" s="134"/>
      <c r="T93" s="102"/>
      <c r="V93" s="102"/>
      <c r="W93" s="102"/>
      <c r="X93" s="332"/>
    </row>
    <row r="94" spans="1:24" ht="47.1" customHeight="1" x14ac:dyDescent="0.25">
      <c r="A94" s="117"/>
      <c r="B94" s="409">
        <v>9</v>
      </c>
      <c r="C94" s="427" t="str">
        <f t="shared" si="5"/>
        <v>MDR TB-2(M): Nombre de cas de tuberculose, résistante à la rifampicine et/ou tuberculose multirésistante confirmés</v>
      </c>
      <c r="D94" s="501" t="str">
        <f ca="1">TEXT(IFERROR(INDEX('Overview - Section A'!$A$38:$A$45,MATCH(J94,'Overview - Section A'!$U$38:$U$45,0)),""),"d-mmm-yy") &amp;" to " &amp; TEXT(IFERROR(INDEX('Overview - Section A'!$E$38:$E$45,MATCH(J94,'Overview - Section A'!$U$38:$U$45,0)),""),"d-mmm-yy")</f>
        <v>d-janv-yy to d-juin-yy</v>
      </c>
      <c r="E94" s="430">
        <f>E95</f>
        <v>73.5</v>
      </c>
      <c r="F94" s="430"/>
      <c r="G94" s="495" t="str">
        <f t="shared" si="6"/>
        <v/>
      </c>
      <c r="H94" s="433"/>
      <c r="I94" s="487"/>
      <c r="J94" s="435" t="s">
        <v>428</v>
      </c>
      <c r="K94" s="502"/>
      <c r="L94" s="483" t="b">
        <f t="shared" si="7"/>
        <v>1</v>
      </c>
      <c r="M94" s="483" t="b">
        <f t="shared" si="8"/>
        <v>1</v>
      </c>
      <c r="N94" s="483" t="s">
        <v>798</v>
      </c>
      <c r="O94" s="49"/>
      <c r="P94" s="135"/>
      <c r="Q94" s="134"/>
      <c r="T94" s="102"/>
      <c r="V94" s="102"/>
      <c r="W94" s="102"/>
      <c r="X94" s="332"/>
    </row>
    <row r="95" spans="1:24" ht="47.1" customHeight="1" x14ac:dyDescent="0.25">
      <c r="A95" s="117"/>
      <c r="B95" s="409">
        <v>9</v>
      </c>
      <c r="C95" s="427" t="str">
        <f t="shared" si="5"/>
        <v/>
      </c>
      <c r="D95" s="501" t="str">
        <f ca="1">TEXT(IFERROR(INDEX('Overview - Section A'!$A$38:$A$45,MATCH(J95,'Overview - Section A'!$U$38:$U$45,0)),""),"d-mmm-yy") &amp;" to " &amp; TEXT(IFERROR(INDEX('Overview - Section A'!$E$38:$E$45,MATCH(J95,'Overview - Section A'!$U$38:$U$45,0)),""),"d-mmm-yy")</f>
        <v>d-juil-yy to d-déc-yy</v>
      </c>
      <c r="E95" s="430">
        <f>147/2</f>
        <v>73.5</v>
      </c>
      <c r="F95" s="430"/>
      <c r="G95" s="495" t="str">
        <f t="shared" si="6"/>
        <v/>
      </c>
      <c r="H95" s="433"/>
      <c r="I95" s="487"/>
      <c r="J95" s="435" t="s">
        <v>430</v>
      </c>
      <c r="K95" s="502"/>
      <c r="L95" s="483" t="b">
        <f t="shared" si="7"/>
        <v>1</v>
      </c>
      <c r="M95" s="483" t="b">
        <f t="shared" si="8"/>
        <v>1</v>
      </c>
      <c r="N95" s="483" t="s">
        <v>799</v>
      </c>
      <c r="O95" s="49"/>
      <c r="P95" s="135"/>
      <c r="Q95" s="134"/>
      <c r="T95" s="102"/>
      <c r="V95" s="102"/>
      <c r="W95" s="102"/>
      <c r="X95" s="332"/>
    </row>
    <row r="96" spans="1:24" ht="47.1" customHeight="1" x14ac:dyDescent="0.25">
      <c r="A96" s="117"/>
      <c r="B96" s="409">
        <v>9</v>
      </c>
      <c r="C96" s="427" t="str">
        <f t="shared" si="5"/>
        <v/>
      </c>
      <c r="D96" s="501" t="str">
        <f ca="1">TEXT(IFERROR(INDEX('Overview - Section A'!$A$38:$A$45,MATCH(J96,'Overview - Section A'!$U$38:$U$45,0)),""),"d-mmm-yy") &amp;" to " &amp; TEXT(IFERROR(INDEX('Overview - Section A'!$E$38:$E$45,MATCH(J96,'Overview - Section A'!$U$38:$U$45,0)),""),"d-mmm-yy")</f>
        <v>d-janv-yy to d-juin-yy</v>
      </c>
      <c r="E96" s="430">
        <f>E97</f>
        <v>78.5</v>
      </c>
      <c r="F96" s="430"/>
      <c r="G96" s="495" t="str">
        <f t="shared" si="6"/>
        <v/>
      </c>
      <c r="H96" s="433"/>
      <c r="I96" s="487"/>
      <c r="J96" s="435" t="s">
        <v>432</v>
      </c>
      <c r="K96" s="502"/>
      <c r="L96" s="483" t="b">
        <f t="shared" si="7"/>
        <v>1</v>
      </c>
      <c r="M96" s="483" t="b">
        <f t="shared" si="8"/>
        <v>1</v>
      </c>
      <c r="N96" s="483" t="s">
        <v>800</v>
      </c>
      <c r="O96" s="49"/>
      <c r="P96" s="135"/>
      <c r="Q96" s="134"/>
      <c r="T96" s="102"/>
      <c r="V96" s="102"/>
      <c r="W96" s="102"/>
      <c r="X96" s="332"/>
    </row>
    <row r="97" spans="1:24" ht="47.1" customHeight="1" x14ac:dyDescent="0.25">
      <c r="A97" s="117"/>
      <c r="B97" s="409">
        <v>9</v>
      </c>
      <c r="C97" s="427" t="str">
        <f t="shared" si="5"/>
        <v/>
      </c>
      <c r="D97" s="501" t="str">
        <f ca="1">TEXT(IFERROR(INDEX('Overview - Section A'!$A$38:$A$45,MATCH(J97,'Overview - Section A'!$U$38:$U$45,0)),""),"d-mmm-yy") &amp;" to " &amp; TEXT(IFERROR(INDEX('Overview - Section A'!$E$38:$E$45,MATCH(J97,'Overview - Section A'!$U$38:$U$45,0)),""),"d-mmm-yy")</f>
        <v>d-juil-yy to d-déc-yy</v>
      </c>
      <c r="E97" s="569">
        <f>157/2</f>
        <v>78.5</v>
      </c>
      <c r="F97" s="430"/>
      <c r="G97" s="495" t="str">
        <f t="shared" si="6"/>
        <v/>
      </c>
      <c r="H97" s="433"/>
      <c r="I97" s="487"/>
      <c r="J97" s="435" t="s">
        <v>434</v>
      </c>
      <c r="K97" s="502"/>
      <c r="L97" s="483" t="b">
        <f t="shared" si="7"/>
        <v>1</v>
      </c>
      <c r="M97" s="483" t="b">
        <f t="shared" si="8"/>
        <v>1</v>
      </c>
      <c r="N97" s="483" t="s">
        <v>801</v>
      </c>
      <c r="O97" s="49"/>
      <c r="P97" s="135"/>
      <c r="Q97" s="134"/>
      <c r="T97" s="102"/>
      <c r="V97" s="102"/>
      <c r="W97" s="102"/>
      <c r="X97" s="332"/>
    </row>
    <row r="98" spans="1:24" ht="47.1" customHeight="1" x14ac:dyDescent="0.25">
      <c r="A98" s="117"/>
      <c r="B98" s="409">
        <v>9</v>
      </c>
      <c r="C98" s="427" t="str">
        <f t="shared" si="5"/>
        <v/>
      </c>
      <c r="D98" s="501" t="str">
        <f ca="1">TEXT(IFERROR(INDEX('Overview - Section A'!$A$38:$A$45,MATCH(J98,'Overview - Section A'!$U$38:$U$45,0)),""),"d-mmm-yy") &amp;" to " &amp; TEXT(IFERROR(INDEX('Overview - Section A'!$E$38:$E$45,MATCH(J98,'Overview - Section A'!$U$38:$U$45,0)),""),"d-mmm-yy")</f>
        <v>d-janv-yy to d-juin-yy</v>
      </c>
      <c r="E98" s="569">
        <f>E99</f>
        <v>82.5</v>
      </c>
      <c r="F98" s="430"/>
      <c r="G98" s="495" t="str">
        <f t="shared" si="6"/>
        <v/>
      </c>
      <c r="H98" s="433"/>
      <c r="I98" s="487"/>
      <c r="J98" s="435" t="s">
        <v>436</v>
      </c>
      <c r="K98" s="502"/>
      <c r="L98" s="483" t="b">
        <f t="shared" si="7"/>
        <v>1</v>
      </c>
      <c r="M98" s="483" t="b">
        <f t="shared" si="8"/>
        <v>1</v>
      </c>
      <c r="N98" s="483" t="s">
        <v>802</v>
      </c>
      <c r="O98" s="49"/>
      <c r="P98" s="135"/>
      <c r="Q98" s="134"/>
      <c r="T98" s="102"/>
      <c r="V98" s="102"/>
      <c r="W98" s="102"/>
      <c r="X98" s="332"/>
    </row>
    <row r="99" spans="1:24" ht="47.1" customHeight="1" x14ac:dyDescent="0.25">
      <c r="A99" s="117"/>
      <c r="B99" s="409">
        <v>9</v>
      </c>
      <c r="C99" s="427" t="str">
        <f t="shared" si="5"/>
        <v/>
      </c>
      <c r="D99" s="501" t="str">
        <f ca="1">TEXT(IFERROR(INDEX('Overview - Section A'!$A$38:$A$45,MATCH(J99,'Overview - Section A'!$U$38:$U$45,0)),""),"d-mmm-yy") &amp;" to " &amp; TEXT(IFERROR(INDEX('Overview - Section A'!$E$38:$E$45,MATCH(J99,'Overview - Section A'!$U$38:$U$45,0)),""),"d-mmm-yy")</f>
        <v>d-juil-yy to d-déc-yy</v>
      </c>
      <c r="E99" s="569">
        <f>165/2</f>
        <v>82.5</v>
      </c>
      <c r="F99" s="430"/>
      <c r="G99" s="495" t="str">
        <f t="shared" si="6"/>
        <v/>
      </c>
      <c r="H99" s="433"/>
      <c r="I99" s="487"/>
      <c r="J99" s="435" t="s">
        <v>438</v>
      </c>
      <c r="K99" s="502"/>
      <c r="L99" s="483" t="b">
        <f t="shared" si="7"/>
        <v>1</v>
      </c>
      <c r="M99" s="483" t="b">
        <f t="shared" si="8"/>
        <v>1</v>
      </c>
      <c r="N99" s="483" t="s">
        <v>803</v>
      </c>
      <c r="O99" s="49"/>
      <c r="P99" s="135"/>
      <c r="Q99" s="134"/>
      <c r="T99" s="102"/>
      <c r="V99" s="102"/>
      <c r="W99" s="102"/>
      <c r="X99" s="332"/>
    </row>
    <row r="100" spans="1:24" ht="47.1" customHeight="1" x14ac:dyDescent="0.25">
      <c r="A100" s="117"/>
      <c r="B100" s="409">
        <v>10</v>
      </c>
      <c r="C100" s="427" t="str">
        <f t="shared" si="5"/>
        <v>MDR TB-3(M): Nombre de cas de tuberculose résistante à la rifampicine et/ou tuberculose multirésistante qui ont commencé un traitement de deuxième intention</v>
      </c>
      <c r="D100" s="501" t="str">
        <f ca="1">TEXT(IFERROR(INDEX('Overview - Section A'!$A$38:$A$45,MATCH(J100,'Overview - Section A'!$U$38:$U$45,0)),""),"d-mmm-yy") &amp;" to " &amp; TEXT(IFERROR(INDEX('Overview - Section A'!$E$38:$E$45,MATCH(J100,'Overview - Section A'!$U$38:$U$45,0)),""),"d-mmm-yy")</f>
        <v>d-janv-yy to d-juin-yy</v>
      </c>
      <c r="E100" s="430">
        <f>E94</f>
        <v>73.5</v>
      </c>
      <c r="F100" s="430"/>
      <c r="G100" s="495" t="str">
        <f t="shared" si="6"/>
        <v/>
      </c>
      <c r="H100" s="433"/>
      <c r="I100" s="487"/>
      <c r="J100" s="435" t="s">
        <v>428</v>
      </c>
      <c r="K100" s="502"/>
      <c r="L100" s="483" t="b">
        <f t="shared" si="7"/>
        <v>1</v>
      </c>
      <c r="M100" s="483" t="b">
        <f t="shared" si="8"/>
        <v>1</v>
      </c>
      <c r="N100" s="483" t="s">
        <v>804</v>
      </c>
      <c r="O100" s="49"/>
      <c r="P100" s="135"/>
      <c r="Q100" s="134"/>
      <c r="T100" s="102"/>
      <c r="V100" s="102"/>
      <c r="W100" s="102"/>
      <c r="X100" s="332"/>
    </row>
    <row r="101" spans="1:24" ht="47.1" customHeight="1" x14ac:dyDescent="0.25">
      <c r="A101" s="117"/>
      <c r="B101" s="409">
        <v>10</v>
      </c>
      <c r="C101" s="427" t="str">
        <f t="shared" si="5"/>
        <v/>
      </c>
      <c r="D101" s="501" t="str">
        <f ca="1">TEXT(IFERROR(INDEX('Overview - Section A'!$A$38:$A$45,MATCH(J101,'Overview - Section A'!$U$38:$U$45,0)),""),"d-mmm-yy") &amp;" to " &amp; TEXT(IFERROR(INDEX('Overview - Section A'!$E$38:$E$45,MATCH(J101,'Overview - Section A'!$U$38:$U$45,0)),""),"d-mmm-yy")</f>
        <v>d-juil-yy to d-déc-yy</v>
      </c>
      <c r="E101" s="569">
        <f t="shared" ref="E101:E105" si="9">E95</f>
        <v>73.5</v>
      </c>
      <c r="F101" s="430"/>
      <c r="G101" s="495" t="str">
        <f t="shared" si="6"/>
        <v/>
      </c>
      <c r="H101" s="433"/>
      <c r="I101" s="487"/>
      <c r="J101" s="435" t="s">
        <v>430</v>
      </c>
      <c r="K101" s="502"/>
      <c r="L101" s="483" t="b">
        <f t="shared" si="7"/>
        <v>1</v>
      </c>
      <c r="M101" s="483" t="b">
        <f t="shared" si="8"/>
        <v>1</v>
      </c>
      <c r="N101" s="483" t="s">
        <v>805</v>
      </c>
      <c r="O101" s="49"/>
      <c r="P101" s="135"/>
      <c r="Q101" s="134"/>
      <c r="T101" s="102"/>
      <c r="V101" s="102"/>
      <c r="W101" s="102"/>
      <c r="X101" s="332"/>
    </row>
    <row r="102" spans="1:24" ht="47.1" customHeight="1" x14ac:dyDescent="0.25">
      <c r="A102" s="117"/>
      <c r="B102" s="409">
        <v>10</v>
      </c>
      <c r="C102" s="427" t="str">
        <f t="shared" si="5"/>
        <v/>
      </c>
      <c r="D102" s="501" t="str">
        <f ca="1">TEXT(IFERROR(INDEX('Overview - Section A'!$A$38:$A$45,MATCH(J102,'Overview - Section A'!$U$38:$U$45,0)),""),"d-mmm-yy") &amp;" to " &amp; TEXT(IFERROR(INDEX('Overview - Section A'!$E$38:$E$45,MATCH(J102,'Overview - Section A'!$U$38:$U$45,0)),""),"d-mmm-yy")</f>
        <v>d-janv-yy to d-juin-yy</v>
      </c>
      <c r="E102" s="569">
        <f t="shared" si="9"/>
        <v>78.5</v>
      </c>
      <c r="F102" s="430"/>
      <c r="G102" s="495" t="str">
        <f t="shared" si="6"/>
        <v/>
      </c>
      <c r="H102" s="433"/>
      <c r="I102" s="487"/>
      <c r="J102" s="435" t="s">
        <v>432</v>
      </c>
      <c r="K102" s="502"/>
      <c r="L102" s="483" t="b">
        <f t="shared" si="7"/>
        <v>1</v>
      </c>
      <c r="M102" s="483" t="b">
        <f t="shared" si="8"/>
        <v>1</v>
      </c>
      <c r="N102" s="483" t="s">
        <v>806</v>
      </c>
      <c r="O102" s="49"/>
      <c r="P102" s="135"/>
      <c r="Q102" s="134"/>
      <c r="T102" s="102"/>
      <c r="V102" s="102"/>
      <c r="W102" s="102"/>
      <c r="X102" s="332"/>
    </row>
    <row r="103" spans="1:24" ht="47.1" customHeight="1" x14ac:dyDescent="0.25">
      <c r="A103" s="117"/>
      <c r="B103" s="409">
        <v>10</v>
      </c>
      <c r="C103" s="427" t="str">
        <f t="shared" si="5"/>
        <v/>
      </c>
      <c r="D103" s="501" t="str">
        <f ca="1">TEXT(IFERROR(INDEX('Overview - Section A'!$A$38:$A$45,MATCH(J103,'Overview - Section A'!$U$38:$U$45,0)),""),"d-mmm-yy") &amp;" to " &amp; TEXT(IFERROR(INDEX('Overview - Section A'!$E$38:$E$45,MATCH(J103,'Overview - Section A'!$U$38:$U$45,0)),""),"d-mmm-yy")</f>
        <v>d-juil-yy to d-déc-yy</v>
      </c>
      <c r="E103" s="569">
        <f t="shared" si="9"/>
        <v>78.5</v>
      </c>
      <c r="F103" s="430"/>
      <c r="G103" s="495" t="str">
        <f t="shared" si="6"/>
        <v/>
      </c>
      <c r="H103" s="433"/>
      <c r="I103" s="487"/>
      <c r="J103" s="435" t="s">
        <v>434</v>
      </c>
      <c r="K103" s="502"/>
      <c r="L103" s="483" t="b">
        <f t="shared" si="7"/>
        <v>1</v>
      </c>
      <c r="M103" s="483" t="b">
        <f t="shared" si="8"/>
        <v>1</v>
      </c>
      <c r="N103" s="483" t="s">
        <v>807</v>
      </c>
      <c r="O103" s="49"/>
      <c r="P103" s="135"/>
      <c r="Q103" s="134"/>
      <c r="T103" s="102"/>
      <c r="V103" s="102"/>
      <c r="W103" s="102"/>
      <c r="X103" s="332"/>
    </row>
    <row r="104" spans="1:24" ht="47.1" customHeight="1" x14ac:dyDescent="0.25">
      <c r="A104" s="117"/>
      <c r="B104" s="409">
        <v>10</v>
      </c>
      <c r="C104" s="427" t="str">
        <f t="shared" si="5"/>
        <v/>
      </c>
      <c r="D104" s="501" t="str">
        <f ca="1">TEXT(IFERROR(INDEX('Overview - Section A'!$A$38:$A$45,MATCH(J104,'Overview - Section A'!$U$38:$U$45,0)),""),"d-mmm-yy") &amp;" to " &amp; TEXT(IFERROR(INDEX('Overview - Section A'!$E$38:$E$45,MATCH(J104,'Overview - Section A'!$U$38:$U$45,0)),""),"d-mmm-yy")</f>
        <v>d-janv-yy to d-juin-yy</v>
      </c>
      <c r="E104" s="569">
        <f t="shared" si="9"/>
        <v>82.5</v>
      </c>
      <c r="F104" s="430"/>
      <c r="G104" s="495" t="str">
        <f t="shared" si="6"/>
        <v/>
      </c>
      <c r="H104" s="433"/>
      <c r="I104" s="487"/>
      <c r="J104" s="435" t="s">
        <v>436</v>
      </c>
      <c r="K104" s="502"/>
      <c r="L104" s="483" t="b">
        <f t="shared" si="7"/>
        <v>1</v>
      </c>
      <c r="M104" s="483" t="b">
        <f t="shared" si="8"/>
        <v>1</v>
      </c>
      <c r="N104" s="483" t="s">
        <v>808</v>
      </c>
      <c r="O104" s="49"/>
      <c r="P104" s="135"/>
      <c r="Q104" s="134"/>
      <c r="T104" s="102"/>
      <c r="V104" s="102"/>
      <c r="W104" s="102"/>
      <c r="X104" s="332"/>
    </row>
    <row r="105" spans="1:24" ht="47.1" customHeight="1" x14ac:dyDescent="0.25">
      <c r="A105" s="117"/>
      <c r="B105" s="409">
        <v>10</v>
      </c>
      <c r="C105" s="427" t="str">
        <f t="shared" si="5"/>
        <v/>
      </c>
      <c r="D105" s="501" t="str">
        <f ca="1">TEXT(IFERROR(INDEX('Overview - Section A'!$A$38:$A$45,MATCH(J105,'Overview - Section A'!$U$38:$U$45,0)),""),"d-mmm-yy") &amp;" to " &amp; TEXT(IFERROR(INDEX('Overview - Section A'!$E$38:$E$45,MATCH(J105,'Overview - Section A'!$U$38:$U$45,0)),""),"d-mmm-yy")</f>
        <v>d-juil-yy to d-déc-yy</v>
      </c>
      <c r="E105" s="569">
        <f t="shared" si="9"/>
        <v>82.5</v>
      </c>
      <c r="F105" s="430"/>
      <c r="G105" s="495" t="str">
        <f t="shared" si="6"/>
        <v/>
      </c>
      <c r="H105" s="433"/>
      <c r="I105" s="487"/>
      <c r="J105" s="435" t="s">
        <v>438</v>
      </c>
      <c r="K105" s="502"/>
      <c r="L105" s="483" t="b">
        <f t="shared" si="7"/>
        <v>1</v>
      </c>
      <c r="M105" s="483" t="b">
        <f t="shared" si="8"/>
        <v>1</v>
      </c>
      <c r="N105" s="483" t="s">
        <v>809</v>
      </c>
      <c r="O105" s="49"/>
      <c r="P105" s="135"/>
      <c r="Q105" s="134"/>
      <c r="T105" s="102"/>
      <c r="V105" s="102"/>
      <c r="W105" s="102"/>
      <c r="X105" s="332"/>
    </row>
    <row r="106" spans="1:24" ht="47.1" customHeight="1" x14ac:dyDescent="0.25">
      <c r="A106" s="117"/>
      <c r="B106" s="409">
        <v>11</v>
      </c>
      <c r="C106" s="427" t="str">
        <f t="shared" si="5"/>
        <v>M&amp;E-1: Pourcentage d’entités déclarantes présentant leurs rapports dans les délais selon les directives nationales</v>
      </c>
      <c r="D106" s="501" t="str">
        <f ca="1">TEXT(IFERROR(INDEX('Overview - Section A'!$A$38:$A$45,MATCH(J106,'Overview - Section A'!$U$38:$U$45,0)),""),"d-mmm-yy") &amp;" to " &amp; TEXT(IFERROR(INDEX('Overview - Section A'!$E$38:$E$45,MATCH(J106,'Overview - Section A'!$U$38:$U$45,0)),""),"d-mmm-yy")</f>
        <v>d-janv-yy to d-juin-yy</v>
      </c>
      <c r="E106" s="430">
        <v>170</v>
      </c>
      <c r="F106" s="430">
        <v>170</v>
      </c>
      <c r="G106" s="495">
        <f t="shared" si="6"/>
        <v>100</v>
      </c>
      <c r="H106" s="433"/>
      <c r="I106" s="487"/>
      <c r="J106" s="435" t="s">
        <v>428</v>
      </c>
      <c r="K106" s="502"/>
      <c r="L106" s="483" t="b">
        <f t="shared" si="7"/>
        <v>1</v>
      </c>
      <c r="M106" s="483" t="b">
        <f t="shared" si="8"/>
        <v>1</v>
      </c>
      <c r="N106" s="483" t="s">
        <v>810</v>
      </c>
      <c r="O106" s="49"/>
      <c r="P106" s="135"/>
      <c r="Q106" s="134"/>
      <c r="T106" s="102"/>
      <c r="V106" s="102"/>
      <c r="W106" s="102"/>
      <c r="X106" s="332"/>
    </row>
    <row r="107" spans="1:24" ht="47.1" customHeight="1" x14ac:dyDescent="0.25">
      <c r="A107" s="117"/>
      <c r="B107" s="409">
        <v>11</v>
      </c>
      <c r="C107" s="427" t="str">
        <f t="shared" si="5"/>
        <v/>
      </c>
      <c r="D107" s="501" t="str">
        <f ca="1">TEXT(IFERROR(INDEX('Overview - Section A'!$A$38:$A$45,MATCH(J107,'Overview - Section A'!$U$38:$U$45,0)),""),"d-mmm-yy") &amp;" to " &amp; TEXT(IFERROR(INDEX('Overview - Section A'!$E$38:$E$45,MATCH(J107,'Overview - Section A'!$U$38:$U$45,0)),""),"d-mmm-yy")</f>
        <v>d-juil-yy to d-déc-yy</v>
      </c>
      <c r="E107" s="430">
        <v>170</v>
      </c>
      <c r="F107" s="430">
        <v>170</v>
      </c>
      <c r="G107" s="495">
        <f t="shared" si="6"/>
        <v>100</v>
      </c>
      <c r="H107" s="433"/>
      <c r="I107" s="487"/>
      <c r="J107" s="435" t="s">
        <v>430</v>
      </c>
      <c r="K107" s="502"/>
      <c r="L107" s="483" t="b">
        <f t="shared" si="7"/>
        <v>1</v>
      </c>
      <c r="M107" s="483" t="b">
        <f t="shared" si="8"/>
        <v>1</v>
      </c>
      <c r="N107" s="483" t="s">
        <v>811</v>
      </c>
      <c r="O107" s="49"/>
      <c r="P107" s="135"/>
      <c r="Q107" s="134"/>
      <c r="T107" s="102"/>
      <c r="V107" s="102"/>
      <c r="W107" s="102"/>
      <c r="X107" s="332"/>
    </row>
    <row r="108" spans="1:24" ht="47.1" customHeight="1" x14ac:dyDescent="0.25">
      <c r="A108" s="117"/>
      <c r="B108" s="409">
        <v>11</v>
      </c>
      <c r="C108" s="427" t="str">
        <f t="shared" si="5"/>
        <v/>
      </c>
      <c r="D108" s="501" t="str">
        <f ca="1">TEXT(IFERROR(INDEX('Overview - Section A'!$A$38:$A$45,MATCH(J108,'Overview - Section A'!$U$38:$U$45,0)),""),"d-mmm-yy") &amp;" to " &amp; TEXT(IFERROR(INDEX('Overview - Section A'!$E$38:$E$45,MATCH(J108,'Overview - Section A'!$U$38:$U$45,0)),""),"d-mmm-yy")</f>
        <v>d-janv-yy to d-juin-yy</v>
      </c>
      <c r="E108" s="430">
        <v>170</v>
      </c>
      <c r="F108" s="430">
        <v>170</v>
      </c>
      <c r="G108" s="495">
        <f t="shared" si="6"/>
        <v>100</v>
      </c>
      <c r="H108" s="433"/>
      <c r="I108" s="487"/>
      <c r="J108" s="435" t="s">
        <v>432</v>
      </c>
      <c r="K108" s="502"/>
      <c r="L108" s="483" t="b">
        <f t="shared" si="7"/>
        <v>1</v>
      </c>
      <c r="M108" s="483" t="b">
        <f t="shared" si="8"/>
        <v>1</v>
      </c>
      <c r="N108" s="483" t="s">
        <v>812</v>
      </c>
      <c r="O108" s="49"/>
      <c r="P108" s="135"/>
      <c r="Q108" s="134"/>
      <c r="T108" s="102"/>
      <c r="V108" s="102"/>
      <c r="W108" s="102"/>
      <c r="X108" s="332"/>
    </row>
    <row r="109" spans="1:24" ht="47.1" customHeight="1" x14ac:dyDescent="0.25">
      <c r="A109" s="117"/>
      <c r="B109" s="409">
        <v>11</v>
      </c>
      <c r="C109" s="427" t="str">
        <f t="shared" si="5"/>
        <v/>
      </c>
      <c r="D109" s="501" t="str">
        <f ca="1">TEXT(IFERROR(INDEX('Overview - Section A'!$A$38:$A$45,MATCH(J109,'Overview - Section A'!$U$38:$U$45,0)),""),"d-mmm-yy") &amp;" to " &amp; TEXT(IFERROR(INDEX('Overview - Section A'!$E$38:$E$45,MATCH(J109,'Overview - Section A'!$U$38:$U$45,0)),""),"d-mmm-yy")</f>
        <v>d-juil-yy to d-déc-yy</v>
      </c>
      <c r="E109" s="569">
        <v>170</v>
      </c>
      <c r="F109" s="569">
        <v>170</v>
      </c>
      <c r="G109" s="495">
        <f t="shared" si="6"/>
        <v>100</v>
      </c>
      <c r="H109" s="433"/>
      <c r="I109" s="487"/>
      <c r="J109" s="435" t="s">
        <v>434</v>
      </c>
      <c r="K109" s="502"/>
      <c r="L109" s="483" t="b">
        <f t="shared" si="7"/>
        <v>1</v>
      </c>
      <c r="M109" s="483" t="b">
        <f t="shared" si="8"/>
        <v>1</v>
      </c>
      <c r="N109" s="483" t="s">
        <v>813</v>
      </c>
      <c r="O109" s="49"/>
      <c r="P109" s="135"/>
      <c r="Q109" s="134"/>
      <c r="T109" s="102"/>
      <c r="V109" s="102"/>
      <c r="W109" s="102"/>
      <c r="X109" s="332"/>
    </row>
    <row r="110" spans="1:24" ht="47.1" customHeight="1" x14ac:dyDescent="0.25">
      <c r="A110" s="117"/>
      <c r="B110" s="409">
        <v>11</v>
      </c>
      <c r="C110" s="427" t="str">
        <f t="shared" ref="C110:C173" si="10">IF(B110=B109,"",VLOOKUP(B110,$A$10:$AA$42,27,FALSE))</f>
        <v/>
      </c>
      <c r="D110" s="501" t="str">
        <f ca="1">TEXT(IFERROR(INDEX('Overview - Section A'!$A$38:$A$45,MATCH(J110,'Overview - Section A'!$U$38:$U$45,0)),""),"d-mmm-yy") &amp;" to " &amp; TEXT(IFERROR(INDEX('Overview - Section A'!$E$38:$E$45,MATCH(J110,'Overview - Section A'!$U$38:$U$45,0)),""),"d-mmm-yy")</f>
        <v>d-janv-yy to d-juin-yy</v>
      </c>
      <c r="E110" s="569">
        <v>170</v>
      </c>
      <c r="F110" s="569">
        <v>170</v>
      </c>
      <c r="G110" s="495">
        <f t="shared" ref="G110:G173" si="11">IF(IF(AND(E110="",F110=""),K110,IFERROR((E110/F110)*100,""))=0,"",IF(AND(E110="",F110=""),K110,IFERROR((E110/F110)*100,"")))</f>
        <v>100</v>
      </c>
      <c r="H110" s="433"/>
      <c r="I110" s="487"/>
      <c r="J110" s="435" t="s">
        <v>436</v>
      </c>
      <c r="K110" s="502"/>
      <c r="L110" s="483" t="b">
        <f t="shared" ref="L110:L173" si="12">IFERROR(TRUE,FALSE)</f>
        <v>1</v>
      </c>
      <c r="M110" s="483" t="b">
        <f t="shared" ref="M110:M173" si="13">IFERROR(IF(VLOOKUP(B110,$A$10:$AA$42,27,FALSE)&lt;&gt;"",TRUE,FALSE),FALSE)</f>
        <v>1</v>
      </c>
      <c r="N110" s="483" t="s">
        <v>814</v>
      </c>
      <c r="O110" s="49"/>
      <c r="P110" s="135"/>
      <c r="Q110" s="134"/>
      <c r="T110" s="102"/>
      <c r="V110" s="102"/>
      <c r="W110" s="102"/>
      <c r="X110" s="332"/>
    </row>
    <row r="111" spans="1:24" ht="47.1" customHeight="1" x14ac:dyDescent="0.25">
      <c r="A111" s="117"/>
      <c r="B111" s="409">
        <v>11</v>
      </c>
      <c r="C111" s="427" t="str">
        <f t="shared" si="10"/>
        <v/>
      </c>
      <c r="D111" s="501" t="str">
        <f ca="1">TEXT(IFERROR(INDEX('Overview - Section A'!$A$38:$A$45,MATCH(J111,'Overview - Section A'!$U$38:$U$45,0)),""),"d-mmm-yy") &amp;" to " &amp; TEXT(IFERROR(INDEX('Overview - Section A'!$E$38:$E$45,MATCH(J111,'Overview - Section A'!$U$38:$U$45,0)),""),"d-mmm-yy")</f>
        <v>d-juil-yy to d-déc-yy</v>
      </c>
      <c r="E111" s="569">
        <v>170</v>
      </c>
      <c r="F111" s="569">
        <v>170</v>
      </c>
      <c r="G111" s="495">
        <f t="shared" si="11"/>
        <v>100</v>
      </c>
      <c r="H111" s="433"/>
      <c r="I111" s="487"/>
      <c r="J111" s="435" t="s">
        <v>438</v>
      </c>
      <c r="K111" s="502"/>
      <c r="L111" s="483" t="b">
        <f t="shared" si="12"/>
        <v>1</v>
      </c>
      <c r="M111" s="483" t="b">
        <f t="shared" si="13"/>
        <v>1</v>
      </c>
      <c r="N111" s="483" t="s">
        <v>815</v>
      </c>
      <c r="O111" s="49"/>
      <c r="P111" s="135"/>
      <c r="Q111" s="134"/>
      <c r="T111" s="102"/>
      <c r="V111" s="102"/>
      <c r="W111" s="102"/>
      <c r="X111" s="332"/>
    </row>
    <row r="112" spans="1:24" ht="47.1" customHeight="1" x14ac:dyDescent="0.25">
      <c r="A112" s="117"/>
      <c r="B112" s="409">
        <v>12</v>
      </c>
      <c r="C112" s="427" t="str">
        <f t="shared" si="10"/>
        <v>TCS-1(M): Pourcentage de personnes vivant avec le VIH bénéficiant actuellement d'un traitement antirétroviral</v>
      </c>
      <c r="D112" s="501" t="str">
        <f ca="1">TEXT(IFERROR(INDEX('Overview - Section A'!$A$38:$A$45,MATCH(J112,'Overview - Section A'!$U$38:$U$45,0)),""),"d-mmm-yy") &amp;" to " &amp; TEXT(IFERROR(INDEX('Overview - Section A'!$E$38:$E$45,MATCH(J112,'Overview - Section A'!$U$38:$U$45,0)),""),"d-mmm-yy")</f>
        <v>d-janv-yy to d-juin-yy</v>
      </c>
      <c r="E112" s="430">
        <v>60685</v>
      </c>
      <c r="F112" s="430">
        <v>82045</v>
      </c>
      <c r="G112" s="495">
        <f t="shared" si="11"/>
        <v>73.965506734109326</v>
      </c>
      <c r="H112" s="433"/>
      <c r="I112" s="487"/>
      <c r="J112" s="435" t="s">
        <v>428</v>
      </c>
      <c r="K112" s="502"/>
      <c r="L112" s="483" t="b">
        <f t="shared" si="12"/>
        <v>1</v>
      </c>
      <c r="M112" s="483" t="b">
        <f t="shared" si="13"/>
        <v>1</v>
      </c>
      <c r="N112" s="483" t="s">
        <v>816</v>
      </c>
      <c r="O112" s="49"/>
      <c r="P112" s="135"/>
      <c r="Q112" s="134"/>
      <c r="T112" s="102"/>
      <c r="V112" s="102"/>
      <c r="W112" s="102"/>
      <c r="X112" s="332"/>
    </row>
    <row r="113" spans="1:24" ht="47.1" customHeight="1" x14ac:dyDescent="0.25">
      <c r="A113" s="117"/>
      <c r="B113" s="409">
        <v>12</v>
      </c>
      <c r="C113" s="427" t="str">
        <f t="shared" si="10"/>
        <v/>
      </c>
      <c r="D113" s="501" t="str">
        <f ca="1">TEXT(IFERROR(INDEX('Overview - Section A'!$A$38:$A$45,MATCH(J113,'Overview - Section A'!$U$38:$U$45,0)),""),"d-mmm-yy") &amp;" to " &amp; TEXT(IFERROR(INDEX('Overview - Section A'!$E$38:$E$45,MATCH(J113,'Overview - Section A'!$U$38:$U$45,0)),""),"d-mmm-yy")</f>
        <v>d-juil-yy to d-déc-yy</v>
      </c>
      <c r="E113" s="569">
        <v>60685</v>
      </c>
      <c r="F113" s="569">
        <v>82045</v>
      </c>
      <c r="G113" s="495">
        <f t="shared" si="11"/>
        <v>73.965506734109326</v>
      </c>
      <c r="H113" s="433"/>
      <c r="I113" s="487"/>
      <c r="J113" s="435" t="s">
        <v>430</v>
      </c>
      <c r="K113" s="502"/>
      <c r="L113" s="483" t="b">
        <f t="shared" si="12"/>
        <v>1</v>
      </c>
      <c r="M113" s="483" t="b">
        <f t="shared" si="13"/>
        <v>1</v>
      </c>
      <c r="N113" s="483" t="s">
        <v>817</v>
      </c>
      <c r="O113" s="49"/>
      <c r="P113" s="135"/>
      <c r="Q113" s="134"/>
      <c r="T113" s="102"/>
      <c r="V113" s="102"/>
      <c r="W113" s="102"/>
      <c r="X113" s="332"/>
    </row>
    <row r="114" spans="1:24" ht="47.1" customHeight="1" x14ac:dyDescent="0.25">
      <c r="A114" s="117"/>
      <c r="B114" s="409">
        <v>12</v>
      </c>
      <c r="C114" s="427" t="str">
        <f t="shared" si="10"/>
        <v/>
      </c>
      <c r="D114" s="501" t="str">
        <f ca="1">TEXT(IFERROR(INDEX('Overview - Section A'!$A$38:$A$45,MATCH(J114,'Overview - Section A'!$U$38:$U$45,0)),""),"d-mmm-yy") &amp;" to " &amp; TEXT(IFERROR(INDEX('Overview - Section A'!$E$38:$E$45,MATCH(J114,'Overview - Section A'!$U$38:$U$45,0)),""),"d-mmm-yy")</f>
        <v>d-janv-yy to d-juin-yy</v>
      </c>
      <c r="E114" s="569">
        <v>60685</v>
      </c>
      <c r="F114" s="430">
        <v>81533</v>
      </c>
      <c r="G114" s="495">
        <f t="shared" si="11"/>
        <v>74.429985404682768</v>
      </c>
      <c r="H114" s="433"/>
      <c r="I114" s="487"/>
      <c r="J114" s="435" t="s">
        <v>432</v>
      </c>
      <c r="K114" s="502"/>
      <c r="L114" s="483" t="b">
        <f t="shared" si="12"/>
        <v>1</v>
      </c>
      <c r="M114" s="483" t="b">
        <f t="shared" si="13"/>
        <v>1</v>
      </c>
      <c r="N114" s="483" t="s">
        <v>818</v>
      </c>
      <c r="O114" s="49"/>
      <c r="P114" s="135"/>
      <c r="Q114" s="134"/>
      <c r="T114" s="102"/>
      <c r="V114" s="102"/>
      <c r="W114" s="102"/>
      <c r="X114" s="332"/>
    </row>
    <row r="115" spans="1:24" ht="47.1" customHeight="1" x14ac:dyDescent="0.25">
      <c r="A115" s="117"/>
      <c r="B115" s="409">
        <v>12</v>
      </c>
      <c r="C115" s="427" t="str">
        <f t="shared" si="10"/>
        <v/>
      </c>
      <c r="D115" s="501" t="str">
        <f ca="1">TEXT(IFERROR(INDEX('Overview - Section A'!$A$38:$A$45,MATCH(J115,'Overview - Section A'!$U$38:$U$45,0)),""),"d-mmm-yy") &amp;" to " &amp; TEXT(IFERROR(INDEX('Overview - Section A'!$E$38:$E$45,MATCH(J115,'Overview - Section A'!$U$38:$U$45,0)),""),"d-mmm-yy")</f>
        <v>d-juil-yy to d-déc-yy</v>
      </c>
      <c r="E115" s="569">
        <v>60685</v>
      </c>
      <c r="F115" s="569">
        <v>81533</v>
      </c>
      <c r="G115" s="495">
        <f t="shared" si="11"/>
        <v>74.429985404682768</v>
      </c>
      <c r="H115" s="433"/>
      <c r="I115" s="487"/>
      <c r="J115" s="435" t="s">
        <v>434</v>
      </c>
      <c r="K115" s="502"/>
      <c r="L115" s="483" t="b">
        <f t="shared" si="12"/>
        <v>1</v>
      </c>
      <c r="M115" s="483" t="b">
        <f t="shared" si="13"/>
        <v>1</v>
      </c>
      <c r="N115" s="483" t="s">
        <v>819</v>
      </c>
      <c r="O115" s="49"/>
      <c r="P115" s="135"/>
      <c r="Q115" s="134"/>
      <c r="T115" s="102"/>
      <c r="V115" s="102"/>
      <c r="W115" s="102"/>
      <c r="X115" s="332"/>
    </row>
    <row r="116" spans="1:24" ht="47.1" customHeight="1" x14ac:dyDescent="0.25">
      <c r="A116" s="117"/>
      <c r="B116" s="409">
        <v>12</v>
      </c>
      <c r="C116" s="427" t="str">
        <f t="shared" si="10"/>
        <v/>
      </c>
      <c r="D116" s="501" t="str">
        <f ca="1">TEXT(IFERROR(INDEX('Overview - Section A'!$A$38:$A$45,MATCH(J116,'Overview - Section A'!$U$38:$U$45,0)),""),"d-mmm-yy") &amp;" to " &amp; TEXT(IFERROR(INDEX('Overview - Section A'!$E$38:$E$45,MATCH(J116,'Overview - Section A'!$U$38:$U$45,0)),""),"d-mmm-yy")</f>
        <v>d-janv-yy to d-juin-yy</v>
      </c>
      <c r="E116" s="569">
        <v>60685</v>
      </c>
      <c r="F116" s="430">
        <v>81017</v>
      </c>
      <c r="G116" s="495">
        <f t="shared" si="11"/>
        <v>74.904032487008891</v>
      </c>
      <c r="H116" s="433"/>
      <c r="I116" s="487"/>
      <c r="J116" s="435" t="s">
        <v>436</v>
      </c>
      <c r="K116" s="502"/>
      <c r="L116" s="483" t="b">
        <f t="shared" si="12"/>
        <v>1</v>
      </c>
      <c r="M116" s="483" t="b">
        <f t="shared" si="13"/>
        <v>1</v>
      </c>
      <c r="N116" s="483" t="s">
        <v>820</v>
      </c>
      <c r="O116" s="49"/>
      <c r="P116" s="135"/>
      <c r="Q116" s="134"/>
      <c r="T116" s="102"/>
      <c r="V116" s="102"/>
      <c r="W116" s="102"/>
      <c r="X116" s="332"/>
    </row>
    <row r="117" spans="1:24" ht="47.1" customHeight="1" x14ac:dyDescent="0.25">
      <c r="A117" s="117"/>
      <c r="B117" s="409">
        <v>12</v>
      </c>
      <c r="C117" s="427" t="str">
        <f t="shared" si="10"/>
        <v/>
      </c>
      <c r="D117" s="501" t="str">
        <f ca="1">TEXT(IFERROR(INDEX('Overview - Section A'!$A$38:$A$45,MATCH(J117,'Overview - Section A'!$U$38:$U$45,0)),""),"d-mmm-yy") &amp;" to " &amp; TEXT(IFERROR(INDEX('Overview - Section A'!$E$38:$E$45,MATCH(J117,'Overview - Section A'!$U$38:$U$45,0)),""),"d-mmm-yy")</f>
        <v>d-juil-yy to d-déc-yy</v>
      </c>
      <c r="E117" s="569">
        <v>60685</v>
      </c>
      <c r="F117" s="569">
        <v>81017</v>
      </c>
      <c r="G117" s="495">
        <f t="shared" si="11"/>
        <v>74.904032487008891</v>
      </c>
      <c r="H117" s="433"/>
      <c r="I117" s="487"/>
      <c r="J117" s="435" t="s">
        <v>438</v>
      </c>
      <c r="K117" s="502"/>
      <c r="L117" s="483" t="b">
        <f t="shared" si="12"/>
        <v>1</v>
      </c>
      <c r="M117" s="483" t="b">
        <f t="shared" si="13"/>
        <v>1</v>
      </c>
      <c r="N117" s="483" t="s">
        <v>821</v>
      </c>
      <c r="O117" s="49"/>
      <c r="P117" s="135"/>
      <c r="Q117" s="134"/>
      <c r="T117" s="102"/>
      <c r="V117" s="102"/>
      <c r="W117" s="102"/>
      <c r="X117" s="332"/>
    </row>
    <row r="118" spans="1:24" ht="47.1" customHeight="1" x14ac:dyDescent="0.25">
      <c r="A118" s="117"/>
      <c r="B118" s="409">
        <v>13</v>
      </c>
      <c r="C118" s="427" t="str">
        <f t="shared" si="10"/>
        <v/>
      </c>
      <c r="D118" s="501" t="str">
        <f ca="1">TEXT(IFERROR(INDEX('Overview - Section A'!$A$38:$A$45,MATCH(J118,'Overview - Section A'!$U$38:$U$45,0)),""),"d-mmm-yy") &amp;" to " &amp; TEXT(IFERROR(INDEX('Overview - Section A'!$E$38:$E$45,MATCH(J118,'Overview - Section A'!$U$38:$U$45,0)),""),"d-mmm-yy")</f>
        <v>d-janv-yy to d-juin-yy</v>
      </c>
      <c r="E118" s="430"/>
      <c r="F118" s="430"/>
      <c r="G118" s="495"/>
      <c r="H118" s="433"/>
      <c r="I118" s="487"/>
      <c r="J118" s="435" t="s">
        <v>428</v>
      </c>
      <c r="K118" s="502"/>
      <c r="L118" s="483" t="b">
        <f t="shared" si="12"/>
        <v>1</v>
      </c>
      <c r="M118" s="483" t="b">
        <f t="shared" si="13"/>
        <v>0</v>
      </c>
      <c r="N118" s="483" t="s">
        <v>822</v>
      </c>
      <c r="O118" s="49"/>
      <c r="P118" s="135"/>
      <c r="Q118" s="134"/>
      <c r="T118" s="102"/>
      <c r="V118" s="102"/>
      <c r="W118" s="102"/>
      <c r="X118" s="332"/>
    </row>
    <row r="119" spans="1:24" ht="47.1" customHeight="1" x14ac:dyDescent="0.25">
      <c r="A119" s="117"/>
      <c r="B119" s="409">
        <v>13</v>
      </c>
      <c r="C119" s="427" t="str">
        <f t="shared" si="10"/>
        <v/>
      </c>
      <c r="D119" s="501" t="str">
        <f ca="1">TEXT(IFERROR(INDEX('Overview - Section A'!$A$38:$A$45,MATCH(J119,'Overview - Section A'!$U$38:$U$45,0)),""),"d-mmm-yy") &amp;" to " &amp; TEXT(IFERROR(INDEX('Overview - Section A'!$E$38:$E$45,MATCH(J119,'Overview - Section A'!$U$38:$U$45,0)),""),"d-mmm-yy")</f>
        <v>d-juil-yy to d-déc-yy</v>
      </c>
      <c r="E119" s="571"/>
      <c r="F119" s="430"/>
      <c r="G119" s="495"/>
      <c r="H119" s="433"/>
      <c r="I119" s="487"/>
      <c r="J119" s="435" t="s">
        <v>430</v>
      </c>
      <c r="K119" s="502"/>
      <c r="L119" s="483" t="b">
        <f t="shared" si="12"/>
        <v>1</v>
      </c>
      <c r="M119" s="483" t="b">
        <f t="shared" si="13"/>
        <v>0</v>
      </c>
      <c r="N119" s="483" t="s">
        <v>823</v>
      </c>
      <c r="O119" s="49"/>
      <c r="P119" s="135"/>
      <c r="Q119" s="134"/>
      <c r="T119" s="102"/>
      <c r="V119" s="102"/>
      <c r="W119" s="102"/>
      <c r="X119" s="332"/>
    </row>
    <row r="120" spans="1:24" ht="47.1" customHeight="1" x14ac:dyDescent="0.25">
      <c r="A120" s="117"/>
      <c r="B120" s="409">
        <v>13</v>
      </c>
      <c r="C120" s="427" t="str">
        <f t="shared" si="10"/>
        <v/>
      </c>
      <c r="D120" s="501" t="str">
        <f ca="1">TEXT(IFERROR(INDEX('Overview - Section A'!$A$38:$A$45,MATCH(J120,'Overview - Section A'!$U$38:$U$45,0)),""),"d-mmm-yy") &amp;" to " &amp; TEXT(IFERROR(INDEX('Overview - Section A'!$E$38:$E$45,MATCH(J120,'Overview - Section A'!$U$38:$U$45,0)),""),"d-mmm-yy")</f>
        <v>d-janv-yy to d-juin-yy</v>
      </c>
      <c r="E120" s="571"/>
      <c r="F120" s="430"/>
      <c r="G120" s="495"/>
      <c r="H120" s="433"/>
      <c r="I120" s="487"/>
      <c r="J120" s="435" t="s">
        <v>432</v>
      </c>
      <c r="K120" s="502"/>
      <c r="L120" s="483" t="b">
        <f t="shared" si="12"/>
        <v>1</v>
      </c>
      <c r="M120" s="483" t="b">
        <f t="shared" si="13"/>
        <v>0</v>
      </c>
      <c r="N120" s="483" t="s">
        <v>824</v>
      </c>
      <c r="O120" s="49"/>
      <c r="P120" s="135"/>
      <c r="Q120" s="134"/>
      <c r="T120" s="102"/>
      <c r="V120" s="102"/>
      <c r="W120" s="102"/>
      <c r="X120" s="332"/>
    </row>
    <row r="121" spans="1:24" ht="47.1" customHeight="1" x14ac:dyDescent="0.25">
      <c r="A121" s="117"/>
      <c r="B121" s="409">
        <v>13</v>
      </c>
      <c r="C121" s="427" t="str">
        <f t="shared" si="10"/>
        <v/>
      </c>
      <c r="D121" s="501" t="str">
        <f ca="1">TEXT(IFERROR(INDEX('Overview - Section A'!$A$38:$A$45,MATCH(J121,'Overview - Section A'!$U$38:$U$45,0)),""),"d-mmm-yy") &amp;" to " &amp; TEXT(IFERROR(INDEX('Overview - Section A'!$E$38:$E$45,MATCH(J121,'Overview - Section A'!$U$38:$U$45,0)),""),"d-mmm-yy")</f>
        <v>d-juil-yy to d-déc-yy</v>
      </c>
      <c r="E121" s="571"/>
      <c r="F121" s="569"/>
      <c r="G121" s="495"/>
      <c r="H121" s="433"/>
      <c r="I121" s="487"/>
      <c r="J121" s="435" t="s">
        <v>434</v>
      </c>
      <c r="K121" s="502"/>
      <c r="L121" s="483" t="b">
        <f t="shared" si="12"/>
        <v>1</v>
      </c>
      <c r="M121" s="483" t="b">
        <f t="shared" si="13"/>
        <v>0</v>
      </c>
      <c r="N121" s="483" t="s">
        <v>825</v>
      </c>
      <c r="O121" s="49"/>
      <c r="P121" s="135"/>
      <c r="Q121" s="134"/>
      <c r="T121" s="102"/>
      <c r="V121" s="102"/>
      <c r="W121" s="102"/>
      <c r="X121" s="332"/>
    </row>
    <row r="122" spans="1:24" ht="47.1" customHeight="1" x14ac:dyDescent="0.25">
      <c r="A122" s="117"/>
      <c r="B122" s="409">
        <v>13</v>
      </c>
      <c r="C122" s="427" t="str">
        <f t="shared" si="10"/>
        <v/>
      </c>
      <c r="D122" s="501" t="str">
        <f ca="1">TEXT(IFERROR(INDEX('Overview - Section A'!$A$38:$A$45,MATCH(J122,'Overview - Section A'!$U$38:$U$45,0)),""),"d-mmm-yy") &amp;" to " &amp; TEXT(IFERROR(INDEX('Overview - Section A'!$E$38:$E$45,MATCH(J122,'Overview - Section A'!$U$38:$U$45,0)),""),"d-mmm-yy")</f>
        <v>d-janv-yy to d-juin-yy</v>
      </c>
      <c r="E122" s="571"/>
      <c r="F122" s="569"/>
      <c r="G122" s="495"/>
      <c r="H122" s="433"/>
      <c r="I122" s="487"/>
      <c r="J122" s="435" t="s">
        <v>436</v>
      </c>
      <c r="K122" s="502"/>
      <c r="L122" s="483" t="b">
        <f t="shared" si="12"/>
        <v>1</v>
      </c>
      <c r="M122" s="483" t="b">
        <f t="shared" si="13"/>
        <v>0</v>
      </c>
      <c r="N122" s="483" t="s">
        <v>826</v>
      </c>
      <c r="O122" s="49"/>
      <c r="P122" s="135"/>
      <c r="Q122" s="134"/>
      <c r="T122" s="102"/>
      <c r="V122" s="102"/>
      <c r="W122" s="102"/>
      <c r="X122" s="332"/>
    </row>
    <row r="123" spans="1:24" ht="47.1" customHeight="1" x14ac:dyDescent="0.25">
      <c r="A123" s="117"/>
      <c r="B123" s="409">
        <v>13</v>
      </c>
      <c r="C123" s="427" t="str">
        <f t="shared" si="10"/>
        <v/>
      </c>
      <c r="D123" s="501" t="str">
        <f ca="1">TEXT(IFERROR(INDEX('Overview - Section A'!$A$38:$A$45,MATCH(J123,'Overview - Section A'!$U$38:$U$45,0)),""),"d-mmm-yy") &amp;" to " &amp; TEXT(IFERROR(INDEX('Overview - Section A'!$E$38:$E$45,MATCH(J123,'Overview - Section A'!$U$38:$U$45,0)),""),"d-mmm-yy")</f>
        <v>d-juil-yy to d-déc-yy</v>
      </c>
      <c r="E123" s="571"/>
      <c r="F123" s="569"/>
      <c r="G123" s="495"/>
      <c r="H123" s="433"/>
      <c r="I123" s="487"/>
      <c r="J123" s="435" t="s">
        <v>438</v>
      </c>
      <c r="K123" s="502"/>
      <c r="L123" s="483" t="b">
        <f t="shared" si="12"/>
        <v>1</v>
      </c>
      <c r="M123" s="483" t="b">
        <f t="shared" si="13"/>
        <v>0</v>
      </c>
      <c r="N123" s="483" t="s">
        <v>827</v>
      </c>
      <c r="O123" s="49"/>
      <c r="P123" s="135"/>
      <c r="Q123" s="134"/>
      <c r="T123" s="102"/>
      <c r="V123" s="102"/>
      <c r="W123" s="102"/>
      <c r="X123" s="332"/>
    </row>
    <row r="124" spans="1:24" ht="47.1" customHeight="1" x14ac:dyDescent="0.25">
      <c r="A124" s="117"/>
      <c r="B124" s="409">
        <v>14</v>
      </c>
      <c r="C124" s="427" t="str">
        <f t="shared" si="10"/>
        <v>TCS-1(M): Pourcentage de personnes vivant avec le VIH bénéficiant actuellement d'un traitement antirétroviral</v>
      </c>
      <c r="D124" s="501" t="str">
        <f ca="1">TEXT(IFERROR(INDEX('Overview - Section A'!$A$38:$A$45,MATCH(J124,'Overview - Section A'!$U$38:$U$45,0)),""),"d-mmm-yy") &amp;" to " &amp; TEXT(IFERROR(INDEX('Overview - Section A'!$E$38:$E$45,MATCH(J124,'Overview - Section A'!$U$38:$U$45,0)),""),"d-mmm-yy")</f>
        <v>d-janv-yy to d-juin-yy</v>
      </c>
      <c r="E124" s="430">
        <f t="shared" ref="E124:E129" si="14">F124*5%</f>
        <v>33.9</v>
      </c>
      <c r="F124" s="430">
        <v>678</v>
      </c>
      <c r="G124" s="495">
        <f t="shared" si="11"/>
        <v>5</v>
      </c>
      <c r="H124" s="433"/>
      <c r="I124" s="487"/>
      <c r="J124" s="435" t="s">
        <v>428</v>
      </c>
      <c r="K124" s="502"/>
      <c r="L124" s="483" t="b">
        <f t="shared" si="12"/>
        <v>1</v>
      </c>
      <c r="M124" s="483" t="b">
        <f t="shared" si="13"/>
        <v>1</v>
      </c>
      <c r="N124" s="483" t="s">
        <v>828</v>
      </c>
      <c r="O124" s="49"/>
      <c r="P124" s="135"/>
      <c r="Q124" s="134"/>
      <c r="T124" s="102"/>
      <c r="V124" s="102"/>
      <c r="W124" s="102"/>
      <c r="X124" s="332"/>
    </row>
    <row r="125" spans="1:24" ht="47.1" customHeight="1" x14ac:dyDescent="0.25">
      <c r="A125" s="117"/>
      <c r="B125" s="409">
        <v>14</v>
      </c>
      <c r="C125" s="427" t="str">
        <f t="shared" si="10"/>
        <v/>
      </c>
      <c r="D125" s="501" t="str">
        <f ca="1">TEXT(IFERROR(INDEX('Overview - Section A'!$A$38:$A$45,MATCH(J125,'Overview - Section A'!$U$38:$U$45,0)),""),"d-mmm-yy") &amp;" to " &amp; TEXT(IFERROR(INDEX('Overview - Section A'!$E$38:$E$45,MATCH(J125,'Overview - Section A'!$U$38:$U$45,0)),""),"d-mmm-yy")</f>
        <v>d-juil-yy to d-déc-yy</v>
      </c>
      <c r="E125" s="569">
        <f t="shared" si="14"/>
        <v>33.9</v>
      </c>
      <c r="F125" s="430">
        <v>678</v>
      </c>
      <c r="G125" s="495">
        <f t="shared" si="11"/>
        <v>5</v>
      </c>
      <c r="H125" s="433"/>
      <c r="I125" s="487"/>
      <c r="J125" s="435" t="s">
        <v>430</v>
      </c>
      <c r="K125" s="502"/>
      <c r="L125" s="483" t="b">
        <f t="shared" si="12"/>
        <v>1</v>
      </c>
      <c r="M125" s="483" t="b">
        <f t="shared" si="13"/>
        <v>1</v>
      </c>
      <c r="N125" s="483" t="s">
        <v>829</v>
      </c>
      <c r="O125" s="49"/>
      <c r="P125" s="135"/>
      <c r="Q125" s="134"/>
      <c r="T125" s="102"/>
      <c r="V125" s="102"/>
      <c r="W125" s="102"/>
      <c r="X125" s="332"/>
    </row>
    <row r="126" spans="1:24" ht="47.1" customHeight="1" x14ac:dyDescent="0.25">
      <c r="A126" s="117"/>
      <c r="B126" s="409">
        <v>14</v>
      </c>
      <c r="C126" s="427" t="str">
        <f t="shared" si="10"/>
        <v/>
      </c>
      <c r="D126" s="501" t="str">
        <f ca="1">TEXT(IFERROR(INDEX('Overview - Section A'!$A$38:$A$45,MATCH(J126,'Overview - Section A'!$U$38:$U$45,0)),""),"d-mmm-yy") &amp;" to " &amp; TEXT(IFERROR(INDEX('Overview - Section A'!$E$38:$E$45,MATCH(J126,'Overview - Section A'!$U$38:$U$45,0)),""),"d-mmm-yy")</f>
        <v>d-janv-yy to d-juin-yy</v>
      </c>
      <c r="E126" s="569">
        <f t="shared" si="14"/>
        <v>33.9</v>
      </c>
      <c r="F126" s="430">
        <v>678</v>
      </c>
      <c r="G126" s="495">
        <f t="shared" si="11"/>
        <v>5</v>
      </c>
      <c r="H126" s="433"/>
      <c r="I126" s="487"/>
      <c r="J126" s="435" t="s">
        <v>432</v>
      </c>
      <c r="K126" s="502"/>
      <c r="L126" s="483" t="b">
        <f t="shared" si="12"/>
        <v>1</v>
      </c>
      <c r="M126" s="483" t="b">
        <f t="shared" si="13"/>
        <v>1</v>
      </c>
      <c r="N126" s="483" t="s">
        <v>830</v>
      </c>
      <c r="O126" s="49"/>
      <c r="P126" s="135"/>
      <c r="Q126" s="134"/>
      <c r="T126" s="102"/>
      <c r="V126" s="102"/>
      <c r="W126" s="102"/>
      <c r="X126" s="332"/>
    </row>
    <row r="127" spans="1:24" ht="47.1" customHeight="1" x14ac:dyDescent="0.25">
      <c r="A127" s="117"/>
      <c r="B127" s="409">
        <v>14</v>
      </c>
      <c r="C127" s="427" t="str">
        <f t="shared" si="10"/>
        <v/>
      </c>
      <c r="D127" s="501" t="str">
        <f ca="1">TEXT(IFERROR(INDEX('Overview - Section A'!$A$38:$A$45,MATCH(J127,'Overview - Section A'!$U$38:$U$45,0)),""),"d-mmm-yy") &amp;" to " &amp; TEXT(IFERROR(INDEX('Overview - Section A'!$E$38:$E$45,MATCH(J127,'Overview - Section A'!$U$38:$U$45,0)),""),"d-mmm-yy")</f>
        <v>d-juil-yy to d-déc-yy</v>
      </c>
      <c r="E127" s="569">
        <f t="shared" si="14"/>
        <v>33.9</v>
      </c>
      <c r="F127" s="569">
        <v>678</v>
      </c>
      <c r="G127" s="495">
        <f t="shared" si="11"/>
        <v>5</v>
      </c>
      <c r="H127" s="433"/>
      <c r="I127" s="487"/>
      <c r="J127" s="435" t="s">
        <v>434</v>
      </c>
      <c r="K127" s="502"/>
      <c r="L127" s="483" t="b">
        <f t="shared" si="12"/>
        <v>1</v>
      </c>
      <c r="M127" s="483" t="b">
        <f t="shared" si="13"/>
        <v>1</v>
      </c>
      <c r="N127" s="483" t="s">
        <v>831</v>
      </c>
      <c r="O127" s="49"/>
      <c r="P127" s="135"/>
      <c r="Q127" s="134"/>
      <c r="T127" s="102"/>
      <c r="V127" s="102"/>
      <c r="W127" s="102"/>
      <c r="X127" s="332"/>
    </row>
    <row r="128" spans="1:24" ht="47.1" customHeight="1" x14ac:dyDescent="0.25">
      <c r="A128" s="117"/>
      <c r="B128" s="409">
        <v>14</v>
      </c>
      <c r="C128" s="427" t="str">
        <f t="shared" si="10"/>
        <v/>
      </c>
      <c r="D128" s="501" t="str">
        <f ca="1">TEXT(IFERROR(INDEX('Overview - Section A'!$A$38:$A$45,MATCH(J128,'Overview - Section A'!$U$38:$U$45,0)),""),"d-mmm-yy") &amp;" to " &amp; TEXT(IFERROR(INDEX('Overview - Section A'!$E$38:$E$45,MATCH(J128,'Overview - Section A'!$U$38:$U$45,0)),""),"d-mmm-yy")</f>
        <v>d-janv-yy to d-juin-yy</v>
      </c>
      <c r="E128" s="569">
        <f t="shared" si="14"/>
        <v>33.9</v>
      </c>
      <c r="F128" s="569">
        <v>678</v>
      </c>
      <c r="G128" s="495">
        <f t="shared" si="11"/>
        <v>5</v>
      </c>
      <c r="H128" s="433"/>
      <c r="I128" s="487"/>
      <c r="J128" s="435" t="s">
        <v>436</v>
      </c>
      <c r="K128" s="502"/>
      <c r="L128" s="483" t="b">
        <f t="shared" si="12"/>
        <v>1</v>
      </c>
      <c r="M128" s="483" t="b">
        <f t="shared" si="13"/>
        <v>1</v>
      </c>
      <c r="N128" s="483" t="s">
        <v>832</v>
      </c>
      <c r="O128" s="49"/>
      <c r="P128" s="135"/>
      <c r="Q128" s="134"/>
      <c r="T128" s="102"/>
      <c r="V128" s="102"/>
      <c r="W128" s="102"/>
      <c r="X128" s="332"/>
    </row>
    <row r="129" spans="1:24" ht="47.1" customHeight="1" x14ac:dyDescent="0.25">
      <c r="A129" s="117"/>
      <c r="B129" s="409">
        <v>14</v>
      </c>
      <c r="C129" s="427" t="str">
        <f t="shared" si="10"/>
        <v/>
      </c>
      <c r="D129" s="501" t="str">
        <f ca="1">TEXT(IFERROR(INDEX('Overview - Section A'!$A$38:$A$45,MATCH(J129,'Overview - Section A'!$U$38:$U$45,0)),""),"d-mmm-yy") &amp;" to " &amp; TEXT(IFERROR(INDEX('Overview - Section A'!$E$38:$E$45,MATCH(J129,'Overview - Section A'!$U$38:$U$45,0)),""),"d-mmm-yy")</f>
        <v>d-juil-yy to d-déc-yy</v>
      </c>
      <c r="E129" s="569">
        <f t="shared" si="14"/>
        <v>33.9</v>
      </c>
      <c r="F129" s="569">
        <v>678</v>
      </c>
      <c r="G129" s="495">
        <f t="shared" si="11"/>
        <v>5</v>
      </c>
      <c r="H129" s="433"/>
      <c r="I129" s="487"/>
      <c r="J129" s="435" t="s">
        <v>438</v>
      </c>
      <c r="K129" s="502"/>
      <c r="L129" s="483" t="b">
        <f t="shared" si="12"/>
        <v>1</v>
      </c>
      <c r="M129" s="483" t="b">
        <f t="shared" si="13"/>
        <v>1</v>
      </c>
      <c r="N129" s="483" t="s">
        <v>833</v>
      </c>
      <c r="O129" s="49"/>
      <c r="P129" s="135"/>
      <c r="Q129" s="134"/>
      <c r="T129" s="102"/>
      <c r="V129" s="102"/>
      <c r="W129" s="102"/>
      <c r="X129" s="332"/>
    </row>
    <row r="130" spans="1:24" ht="47.1" customHeight="1" x14ac:dyDescent="0.25">
      <c r="A130" s="117"/>
      <c r="B130" s="409">
        <v>15</v>
      </c>
      <c r="C130" s="427" t="str">
        <f t="shared" si="10"/>
        <v>PMTCT-1: Pourcentage de femmes enceintes qui connaissent leur statut sérologique à l'égard du VIH</v>
      </c>
      <c r="D130" s="501" t="str">
        <f ca="1">TEXT(IFERROR(INDEX('Overview - Section A'!$A$38:$A$45,MATCH(J130,'Overview - Section A'!$U$38:$U$45,0)),""),"d-mmm-yy") &amp;" to " &amp; TEXT(IFERROR(INDEX('Overview - Section A'!$E$38:$E$45,MATCH(J130,'Overview - Section A'!$U$38:$U$45,0)),""),"d-mmm-yy")</f>
        <v>d-janv-yy to d-juin-yy</v>
      </c>
      <c r="E130" s="569">
        <f>E131/2</f>
        <v>213843.20000000001</v>
      </c>
      <c r="F130" s="430">
        <f>F131/2</f>
        <v>267304</v>
      </c>
      <c r="G130" s="495">
        <f t="shared" si="11"/>
        <v>80</v>
      </c>
      <c r="H130" s="433"/>
      <c r="I130" s="487"/>
      <c r="J130" s="435" t="s">
        <v>428</v>
      </c>
      <c r="K130" s="502"/>
      <c r="L130" s="483" t="b">
        <f t="shared" si="12"/>
        <v>1</v>
      </c>
      <c r="M130" s="483" t="b">
        <f t="shared" si="13"/>
        <v>1</v>
      </c>
      <c r="N130" s="483" t="s">
        <v>834</v>
      </c>
      <c r="O130" s="49"/>
      <c r="P130" s="135"/>
      <c r="Q130" s="134"/>
      <c r="T130" s="102"/>
      <c r="V130" s="102"/>
      <c r="W130" s="102"/>
      <c r="X130" s="332"/>
    </row>
    <row r="131" spans="1:24" ht="47.1" customHeight="1" x14ac:dyDescent="0.25">
      <c r="A131" s="117"/>
      <c r="B131" s="409">
        <v>15</v>
      </c>
      <c r="C131" s="427" t="str">
        <f t="shared" si="10"/>
        <v/>
      </c>
      <c r="D131" s="501" t="str">
        <f ca="1">TEXT(IFERROR(INDEX('Overview - Section A'!$A$38:$A$45,MATCH(J131,'Overview - Section A'!$U$38:$U$45,0)),""),"d-mmm-yy") &amp;" to " &amp; TEXT(IFERROR(INDEX('Overview - Section A'!$E$38:$E$45,MATCH(J131,'Overview - Section A'!$U$38:$U$45,0)),""),"d-mmm-yy")</f>
        <v>d-juil-yy to d-déc-yy</v>
      </c>
      <c r="E131" s="569">
        <f>F131*80%</f>
        <v>427686.40000000002</v>
      </c>
      <c r="F131" s="430">
        <v>534608</v>
      </c>
      <c r="G131" s="495">
        <f t="shared" si="11"/>
        <v>80</v>
      </c>
      <c r="H131" s="433"/>
      <c r="I131" s="487"/>
      <c r="J131" s="435" t="s">
        <v>430</v>
      </c>
      <c r="K131" s="502"/>
      <c r="L131" s="483" t="b">
        <f t="shared" si="12"/>
        <v>1</v>
      </c>
      <c r="M131" s="483" t="b">
        <f t="shared" si="13"/>
        <v>1</v>
      </c>
      <c r="N131" s="483" t="s">
        <v>835</v>
      </c>
      <c r="O131" s="49"/>
      <c r="P131" s="135"/>
      <c r="Q131" s="134"/>
      <c r="T131" s="102"/>
      <c r="V131" s="102"/>
      <c r="W131" s="102"/>
      <c r="X131" s="332"/>
    </row>
    <row r="132" spans="1:24" ht="47.1" customHeight="1" x14ac:dyDescent="0.25">
      <c r="A132" s="117"/>
      <c r="B132" s="409">
        <v>15</v>
      </c>
      <c r="C132" s="427" t="str">
        <f t="shared" si="10"/>
        <v/>
      </c>
      <c r="D132" s="501" t="str">
        <f ca="1">TEXT(IFERROR(INDEX('Overview - Section A'!$A$38:$A$45,MATCH(J132,'Overview - Section A'!$U$38:$U$45,0)),""),"d-mmm-yy") &amp;" to " &amp; TEXT(IFERROR(INDEX('Overview - Section A'!$E$38:$E$45,MATCH(J132,'Overview - Section A'!$U$38:$U$45,0)),""),"d-mmm-yy")</f>
        <v>d-janv-yy to d-juin-yy</v>
      </c>
      <c r="E132" s="569">
        <f>E133/2</f>
        <v>247309.65</v>
      </c>
      <c r="F132" s="430">
        <f>F133/2</f>
        <v>274788.5</v>
      </c>
      <c r="G132" s="495">
        <f t="shared" si="11"/>
        <v>90</v>
      </c>
      <c r="H132" s="433"/>
      <c r="I132" s="487"/>
      <c r="J132" s="435" t="s">
        <v>432</v>
      </c>
      <c r="K132" s="502"/>
      <c r="L132" s="483" t="b">
        <f t="shared" si="12"/>
        <v>1</v>
      </c>
      <c r="M132" s="483" t="b">
        <f t="shared" si="13"/>
        <v>1</v>
      </c>
      <c r="N132" s="483" t="s">
        <v>836</v>
      </c>
      <c r="O132" s="49"/>
      <c r="P132" s="135"/>
      <c r="Q132" s="134"/>
      <c r="T132" s="102"/>
      <c r="V132" s="102"/>
      <c r="W132" s="102"/>
      <c r="X132" s="332"/>
    </row>
    <row r="133" spans="1:24" ht="47.1" customHeight="1" x14ac:dyDescent="0.25">
      <c r="A133" s="117"/>
      <c r="B133" s="409">
        <v>15</v>
      </c>
      <c r="C133" s="427" t="str">
        <f t="shared" si="10"/>
        <v/>
      </c>
      <c r="D133" s="501" t="str">
        <f ca="1">TEXT(IFERROR(INDEX('Overview - Section A'!$A$38:$A$45,MATCH(J133,'Overview - Section A'!$U$38:$U$45,0)),""),"d-mmm-yy") &amp;" to " &amp; TEXT(IFERROR(INDEX('Overview - Section A'!$E$38:$E$45,MATCH(J133,'Overview - Section A'!$U$38:$U$45,0)),""),"d-mmm-yy")</f>
        <v>d-juil-yy to d-déc-yy</v>
      </c>
      <c r="E133" s="569">
        <f>F133*90%</f>
        <v>494619.3</v>
      </c>
      <c r="F133" s="430">
        <v>549577</v>
      </c>
      <c r="G133" s="495">
        <f t="shared" si="11"/>
        <v>90</v>
      </c>
      <c r="H133" s="433"/>
      <c r="I133" s="487"/>
      <c r="J133" s="435" t="s">
        <v>434</v>
      </c>
      <c r="K133" s="502"/>
      <c r="L133" s="483" t="b">
        <f t="shared" si="12"/>
        <v>1</v>
      </c>
      <c r="M133" s="483" t="b">
        <f t="shared" si="13"/>
        <v>1</v>
      </c>
      <c r="N133" s="483" t="s">
        <v>837</v>
      </c>
      <c r="O133" s="49"/>
      <c r="P133" s="135"/>
      <c r="Q133" s="134"/>
      <c r="T133" s="102"/>
      <c r="V133" s="102"/>
      <c r="W133" s="102"/>
      <c r="X133" s="332"/>
    </row>
    <row r="134" spans="1:24" ht="47.1" customHeight="1" x14ac:dyDescent="0.25">
      <c r="A134" s="117"/>
      <c r="B134" s="409">
        <v>15</v>
      </c>
      <c r="C134" s="427" t="str">
        <f t="shared" si="10"/>
        <v/>
      </c>
      <c r="D134" s="501" t="str">
        <f ca="1">TEXT(IFERROR(INDEX('Overview - Section A'!$A$38:$A$45,MATCH(J134,'Overview - Section A'!$U$38:$U$45,0)),""),"d-mmm-yy") &amp;" to " &amp; TEXT(IFERROR(INDEX('Overview - Section A'!$E$38:$E$45,MATCH(J134,'Overview - Section A'!$U$38:$U$45,0)),""),"d-mmm-yy")</f>
        <v>d-janv-yy to d-juin-yy</v>
      </c>
      <c r="E134" s="569">
        <f>E135/2</f>
        <v>268358.375</v>
      </c>
      <c r="F134" s="430">
        <f>F135/2</f>
        <v>282482.5</v>
      </c>
      <c r="G134" s="495">
        <f t="shared" si="11"/>
        <v>95</v>
      </c>
      <c r="H134" s="433"/>
      <c r="I134" s="487"/>
      <c r="J134" s="435" t="s">
        <v>436</v>
      </c>
      <c r="K134" s="502"/>
      <c r="L134" s="483" t="b">
        <f t="shared" si="12"/>
        <v>1</v>
      </c>
      <c r="M134" s="483" t="b">
        <f t="shared" si="13"/>
        <v>1</v>
      </c>
      <c r="N134" s="483" t="s">
        <v>838</v>
      </c>
      <c r="O134" s="49"/>
      <c r="P134" s="135"/>
      <c r="Q134" s="134"/>
      <c r="T134" s="102"/>
      <c r="V134" s="102"/>
      <c r="W134" s="102"/>
      <c r="X134" s="332"/>
    </row>
    <row r="135" spans="1:24" ht="47.1" customHeight="1" x14ac:dyDescent="0.25">
      <c r="A135" s="117"/>
      <c r="B135" s="409">
        <v>15</v>
      </c>
      <c r="C135" s="427" t="str">
        <f t="shared" si="10"/>
        <v/>
      </c>
      <c r="D135" s="501" t="str">
        <f ca="1">TEXT(IFERROR(INDEX('Overview - Section A'!$A$38:$A$45,MATCH(J135,'Overview - Section A'!$U$38:$U$45,0)),""),"d-mmm-yy") &amp;" to " &amp; TEXT(IFERROR(INDEX('Overview - Section A'!$E$38:$E$45,MATCH(J135,'Overview - Section A'!$U$38:$U$45,0)),""),"d-mmm-yy")</f>
        <v>d-juil-yy to d-déc-yy</v>
      </c>
      <c r="E135" s="569">
        <f>F135*95%</f>
        <v>536716.75</v>
      </c>
      <c r="F135" s="430">
        <v>564965</v>
      </c>
      <c r="G135" s="495">
        <f t="shared" si="11"/>
        <v>95</v>
      </c>
      <c r="H135" s="433"/>
      <c r="I135" s="487"/>
      <c r="J135" s="435" t="s">
        <v>438</v>
      </c>
      <c r="K135" s="502"/>
      <c r="L135" s="483" t="b">
        <f t="shared" si="12"/>
        <v>1</v>
      </c>
      <c r="M135" s="483" t="b">
        <f t="shared" si="13"/>
        <v>1</v>
      </c>
      <c r="N135" s="483" t="s">
        <v>839</v>
      </c>
      <c r="O135" s="49"/>
      <c r="P135" s="135"/>
      <c r="Q135" s="134"/>
      <c r="T135" s="102"/>
      <c r="V135" s="102"/>
      <c r="W135" s="102"/>
      <c r="X135" s="332"/>
    </row>
    <row r="136" spans="1:24" ht="47.1" customHeight="1" x14ac:dyDescent="0.25">
      <c r="A136" s="117"/>
      <c r="B136" s="409">
        <v>16</v>
      </c>
      <c r="C136" s="427" t="str">
        <f t="shared" si="10"/>
        <v>PMTCT-2.1: Pourcentage de femmes enceintes séropositives au VIH ayant reçu des antirétroviraux durant leur grossesse</v>
      </c>
      <c r="D136" s="501" t="str">
        <f ca="1">TEXT(IFERROR(INDEX('Overview - Section A'!$A$38:$A$45,MATCH(J136,'Overview - Section A'!$U$38:$U$45,0)),""),"d-mmm-yy") &amp;" to " &amp; TEXT(IFERROR(INDEX('Overview - Section A'!$E$38:$E$45,MATCH(J136,'Overview - Section A'!$U$38:$U$45,0)),""),"d-mmm-yy")</f>
        <v>d-janv-yy to d-juin-yy</v>
      </c>
      <c r="E136" s="430">
        <f>F136*95%</f>
        <v>2666.1749999999997</v>
      </c>
      <c r="F136" s="430">
        <f>F137/2</f>
        <v>2806.5</v>
      </c>
      <c r="G136" s="495">
        <f t="shared" si="11"/>
        <v>95</v>
      </c>
      <c r="H136" s="433"/>
      <c r="I136" s="487"/>
      <c r="J136" s="435" t="s">
        <v>428</v>
      </c>
      <c r="K136" s="502"/>
      <c r="L136" s="483" t="b">
        <f t="shared" si="12"/>
        <v>1</v>
      </c>
      <c r="M136" s="483" t="b">
        <f t="shared" si="13"/>
        <v>1</v>
      </c>
      <c r="N136" s="483" t="s">
        <v>840</v>
      </c>
      <c r="O136" s="49"/>
      <c r="P136" s="135"/>
      <c r="Q136" s="134"/>
      <c r="T136" s="102"/>
      <c r="V136" s="102"/>
      <c r="W136" s="102"/>
      <c r="X136" s="332"/>
    </row>
    <row r="137" spans="1:24" ht="47.1" customHeight="1" x14ac:dyDescent="0.25">
      <c r="A137" s="117"/>
      <c r="B137" s="409">
        <v>16</v>
      </c>
      <c r="C137" s="427" t="str">
        <f t="shared" si="10"/>
        <v/>
      </c>
      <c r="D137" s="501" t="str">
        <f ca="1">TEXT(IFERROR(INDEX('Overview - Section A'!$A$38:$A$45,MATCH(J137,'Overview - Section A'!$U$38:$U$45,0)),""),"d-mmm-yy") &amp;" to " &amp; TEXT(IFERROR(INDEX('Overview - Section A'!$E$38:$E$45,MATCH(J137,'Overview - Section A'!$U$38:$U$45,0)),""),"d-mmm-yy")</f>
        <v>d-juil-yy to d-déc-yy</v>
      </c>
      <c r="E137" s="569">
        <f>F137*95%</f>
        <v>5332.3499999999995</v>
      </c>
      <c r="F137" s="430">
        <v>5613</v>
      </c>
      <c r="G137" s="495">
        <f t="shared" si="11"/>
        <v>95</v>
      </c>
      <c r="H137" s="433"/>
      <c r="I137" s="487"/>
      <c r="J137" s="435" t="s">
        <v>430</v>
      </c>
      <c r="K137" s="502"/>
      <c r="L137" s="483" t="b">
        <f t="shared" si="12"/>
        <v>1</v>
      </c>
      <c r="M137" s="483" t="b">
        <f t="shared" si="13"/>
        <v>1</v>
      </c>
      <c r="N137" s="483" t="s">
        <v>841</v>
      </c>
      <c r="O137" s="49"/>
      <c r="P137" s="135"/>
      <c r="Q137" s="134"/>
      <c r="T137" s="102"/>
      <c r="V137" s="102"/>
      <c r="W137" s="102"/>
      <c r="X137" s="332"/>
    </row>
    <row r="138" spans="1:24" ht="47.1" customHeight="1" x14ac:dyDescent="0.25">
      <c r="A138" s="117"/>
      <c r="B138" s="409">
        <v>16</v>
      </c>
      <c r="C138" s="427" t="str">
        <f t="shared" si="10"/>
        <v/>
      </c>
      <c r="D138" s="501" t="str">
        <f ca="1">TEXT(IFERROR(INDEX('Overview - Section A'!$A$38:$A$45,MATCH(J138,'Overview - Section A'!$U$38:$U$45,0)),""),"d-mmm-yy") &amp;" to " &amp; TEXT(IFERROR(INDEX('Overview - Section A'!$E$38:$E$45,MATCH(J138,'Overview - Section A'!$U$38:$U$45,0)),""),"d-mmm-yy")</f>
        <v>d-janv-yy to d-juin-yy</v>
      </c>
      <c r="E138" s="430">
        <f>F138*96%</f>
        <v>2770.08</v>
      </c>
      <c r="F138" s="430">
        <f>F139/2</f>
        <v>2885.5</v>
      </c>
      <c r="G138" s="495">
        <f t="shared" si="11"/>
        <v>96</v>
      </c>
      <c r="H138" s="433"/>
      <c r="I138" s="487"/>
      <c r="J138" s="435" t="s">
        <v>432</v>
      </c>
      <c r="K138" s="502"/>
      <c r="L138" s="483" t="b">
        <f t="shared" si="12"/>
        <v>1</v>
      </c>
      <c r="M138" s="483" t="b">
        <f t="shared" si="13"/>
        <v>1</v>
      </c>
      <c r="N138" s="483" t="s">
        <v>842</v>
      </c>
      <c r="O138" s="49"/>
      <c r="P138" s="135"/>
      <c r="Q138" s="134"/>
      <c r="T138" s="102"/>
      <c r="V138" s="102"/>
      <c r="W138" s="102"/>
      <c r="X138" s="332"/>
    </row>
    <row r="139" spans="1:24" ht="47.1" customHeight="1" x14ac:dyDescent="0.25">
      <c r="A139" s="117"/>
      <c r="B139" s="409">
        <v>16</v>
      </c>
      <c r="C139" s="427" t="str">
        <f t="shared" si="10"/>
        <v/>
      </c>
      <c r="D139" s="501" t="str">
        <f ca="1">TEXT(IFERROR(INDEX('Overview - Section A'!$A$38:$A$45,MATCH(J139,'Overview - Section A'!$U$38:$U$45,0)),""),"d-mmm-yy") &amp;" to " &amp; TEXT(IFERROR(INDEX('Overview - Section A'!$E$38:$E$45,MATCH(J139,'Overview - Section A'!$U$38:$U$45,0)),""),"d-mmm-yy")</f>
        <v>d-juil-yy to d-déc-yy</v>
      </c>
      <c r="E139" s="569">
        <f>F139*96%</f>
        <v>5540.16</v>
      </c>
      <c r="F139" s="430">
        <v>5771</v>
      </c>
      <c r="G139" s="495">
        <f t="shared" si="11"/>
        <v>96</v>
      </c>
      <c r="H139" s="433"/>
      <c r="I139" s="487"/>
      <c r="J139" s="435" t="s">
        <v>434</v>
      </c>
      <c r="K139" s="502"/>
      <c r="L139" s="483" t="b">
        <f t="shared" si="12"/>
        <v>1</v>
      </c>
      <c r="M139" s="483" t="b">
        <f t="shared" si="13"/>
        <v>1</v>
      </c>
      <c r="N139" s="483" t="s">
        <v>843</v>
      </c>
      <c r="O139" s="49"/>
      <c r="P139" s="135"/>
      <c r="Q139" s="134"/>
      <c r="T139" s="102"/>
      <c r="V139" s="102"/>
      <c r="W139" s="102"/>
      <c r="X139" s="332"/>
    </row>
    <row r="140" spans="1:24" ht="47.1" customHeight="1" x14ac:dyDescent="0.25">
      <c r="A140" s="117"/>
      <c r="B140" s="409">
        <v>16</v>
      </c>
      <c r="C140" s="427" t="str">
        <f t="shared" si="10"/>
        <v/>
      </c>
      <c r="D140" s="501" t="str">
        <f ca="1">TEXT(IFERROR(INDEX('Overview - Section A'!$A$38:$A$45,MATCH(J140,'Overview - Section A'!$U$38:$U$45,0)),""),"d-mmm-yy") &amp;" to " &amp; TEXT(IFERROR(INDEX('Overview - Section A'!$E$38:$E$45,MATCH(J140,'Overview - Section A'!$U$38:$U$45,0)),""),"d-mmm-yy")</f>
        <v>d-janv-yy to d-juin-yy</v>
      </c>
      <c r="E140" s="569">
        <f>F140*97%</f>
        <v>2877.02</v>
      </c>
      <c r="F140" s="430">
        <f>F141/2</f>
        <v>2966</v>
      </c>
      <c r="G140" s="495">
        <f t="shared" si="11"/>
        <v>97</v>
      </c>
      <c r="H140" s="433"/>
      <c r="I140" s="487"/>
      <c r="J140" s="435" t="s">
        <v>436</v>
      </c>
      <c r="K140" s="502"/>
      <c r="L140" s="483" t="b">
        <f t="shared" si="12"/>
        <v>1</v>
      </c>
      <c r="M140" s="483" t="b">
        <f t="shared" si="13"/>
        <v>1</v>
      </c>
      <c r="N140" s="483" t="s">
        <v>844</v>
      </c>
      <c r="O140" s="49"/>
      <c r="P140" s="135"/>
      <c r="Q140" s="134"/>
      <c r="T140" s="102"/>
      <c r="V140" s="102"/>
      <c r="W140" s="102"/>
      <c r="X140" s="332"/>
    </row>
    <row r="141" spans="1:24" ht="47.1" customHeight="1" x14ac:dyDescent="0.25">
      <c r="A141" s="117"/>
      <c r="B141" s="409">
        <v>16</v>
      </c>
      <c r="C141" s="427" t="str">
        <f t="shared" si="10"/>
        <v/>
      </c>
      <c r="D141" s="501" t="str">
        <f ca="1">TEXT(IFERROR(INDEX('Overview - Section A'!$A$38:$A$45,MATCH(J141,'Overview - Section A'!$U$38:$U$45,0)),""),"d-mmm-yy") &amp;" to " &amp; TEXT(IFERROR(INDEX('Overview - Section A'!$E$38:$E$45,MATCH(J141,'Overview - Section A'!$U$38:$U$45,0)),""),"d-mmm-yy")</f>
        <v>d-juil-yy to d-déc-yy</v>
      </c>
      <c r="E141" s="569">
        <f>F141*97%</f>
        <v>5754.04</v>
      </c>
      <c r="F141" s="430">
        <v>5932</v>
      </c>
      <c r="G141" s="495">
        <f t="shared" si="11"/>
        <v>97</v>
      </c>
      <c r="H141" s="433"/>
      <c r="I141" s="487"/>
      <c r="J141" s="435" t="s">
        <v>438</v>
      </c>
      <c r="K141" s="502"/>
      <c r="L141" s="483" t="b">
        <f t="shared" si="12"/>
        <v>1</v>
      </c>
      <c r="M141" s="483" t="b">
        <f t="shared" si="13"/>
        <v>1</v>
      </c>
      <c r="N141" s="483" t="s">
        <v>845</v>
      </c>
      <c r="O141" s="49"/>
      <c r="P141" s="135"/>
      <c r="Q141" s="134"/>
      <c r="T141" s="102"/>
      <c r="V141" s="102"/>
      <c r="W141" s="102"/>
      <c r="X141" s="332"/>
    </row>
    <row r="142" spans="1:24" ht="47.1" customHeight="1" x14ac:dyDescent="0.25">
      <c r="A142" s="117"/>
      <c r="B142" s="409">
        <v>17</v>
      </c>
      <c r="C142" s="427" t="str">
        <f t="shared" si="10"/>
        <v>PMTCT-3.1: Pourcentage de nourrissons exposés au VIH ayant bénéficié d'un dépistage du VIH dans les 2 mois qui ont suivi leur naissance</v>
      </c>
      <c r="D142" s="501" t="str">
        <f ca="1">TEXT(IFERROR(INDEX('Overview - Section A'!$A$38:$A$45,MATCH(J142,'Overview - Section A'!$U$38:$U$45,0)),""),"d-mmm-yy") &amp;" to " &amp; TEXT(IFERROR(INDEX('Overview - Section A'!$E$38:$E$45,MATCH(J142,'Overview - Section A'!$U$38:$U$45,0)),""),"d-mmm-yy")</f>
        <v>d-janv-yy to d-juin-yy</v>
      </c>
      <c r="E142" s="569">
        <f>E143/2</f>
        <v>2021</v>
      </c>
      <c r="F142" s="430">
        <f>F143/2</f>
        <v>2806.5</v>
      </c>
      <c r="G142" s="495">
        <f t="shared" si="11"/>
        <v>72.011402102262593</v>
      </c>
      <c r="H142" s="433"/>
      <c r="I142" s="487"/>
      <c r="J142" s="435" t="s">
        <v>428</v>
      </c>
      <c r="K142" s="502"/>
      <c r="L142" s="483" t="b">
        <f t="shared" si="12"/>
        <v>1</v>
      </c>
      <c r="M142" s="483" t="b">
        <f t="shared" si="13"/>
        <v>1</v>
      </c>
      <c r="N142" s="483" t="s">
        <v>846</v>
      </c>
      <c r="O142" s="49"/>
      <c r="P142" s="135"/>
      <c r="Q142" s="134"/>
      <c r="T142" s="102"/>
      <c r="V142" s="102"/>
      <c r="W142" s="102"/>
      <c r="X142" s="332"/>
    </row>
    <row r="143" spans="1:24" ht="47.1" customHeight="1" x14ac:dyDescent="0.25">
      <c r="A143" s="117"/>
      <c r="B143" s="409">
        <v>17</v>
      </c>
      <c r="C143" s="427" t="str">
        <f t="shared" si="10"/>
        <v/>
      </c>
      <c r="D143" s="501" t="str">
        <f ca="1">TEXT(IFERROR(INDEX('Overview - Section A'!$A$38:$A$45,MATCH(J143,'Overview - Section A'!$U$38:$U$45,0)),""),"d-mmm-yy") &amp;" to " &amp; TEXT(IFERROR(INDEX('Overview - Section A'!$E$38:$E$45,MATCH(J143,'Overview - Section A'!$U$38:$U$45,0)),""),"d-mmm-yy")</f>
        <v>d-juil-yy to d-déc-yy</v>
      </c>
      <c r="E143" s="569">
        <v>4042</v>
      </c>
      <c r="F143" s="430">
        <v>5613</v>
      </c>
      <c r="G143" s="495">
        <f t="shared" si="11"/>
        <v>72.011402102262593</v>
      </c>
      <c r="H143" s="433"/>
      <c r="I143" s="487"/>
      <c r="J143" s="435" t="s">
        <v>430</v>
      </c>
      <c r="K143" s="502"/>
      <c r="L143" s="483" t="b">
        <f t="shared" si="12"/>
        <v>1</v>
      </c>
      <c r="M143" s="483" t="b">
        <f t="shared" si="13"/>
        <v>1</v>
      </c>
      <c r="N143" s="483" t="s">
        <v>847</v>
      </c>
      <c r="O143" s="49"/>
      <c r="P143" s="135"/>
      <c r="Q143" s="134"/>
      <c r="T143" s="102"/>
      <c r="V143" s="102"/>
      <c r="W143" s="102"/>
      <c r="X143" s="332"/>
    </row>
    <row r="144" spans="1:24" ht="47.1" customHeight="1" x14ac:dyDescent="0.25">
      <c r="A144" s="117"/>
      <c r="B144" s="409">
        <v>17</v>
      </c>
      <c r="C144" s="427" t="str">
        <f t="shared" si="10"/>
        <v/>
      </c>
      <c r="D144" s="501" t="str">
        <f ca="1">TEXT(IFERROR(INDEX('Overview - Section A'!$A$38:$A$45,MATCH(J144,'Overview - Section A'!$U$38:$U$45,0)),""),"d-mmm-yy") &amp;" to " &amp; TEXT(IFERROR(INDEX('Overview - Section A'!$E$38:$E$45,MATCH(J144,'Overview - Section A'!$U$38:$U$45,0)),""),"d-mmm-yy")</f>
        <v>d-janv-yy to d-juin-yy</v>
      </c>
      <c r="E144" s="569">
        <f>E145/2</f>
        <v>2164</v>
      </c>
      <c r="F144" s="430">
        <f>F145/2</f>
        <v>2885.5</v>
      </c>
      <c r="G144" s="495">
        <f t="shared" si="11"/>
        <v>74.995667995148153</v>
      </c>
      <c r="H144" s="433"/>
      <c r="I144" s="487"/>
      <c r="J144" s="435" t="s">
        <v>432</v>
      </c>
      <c r="K144" s="502"/>
      <c r="L144" s="483" t="b">
        <f t="shared" si="12"/>
        <v>1</v>
      </c>
      <c r="M144" s="483" t="b">
        <f t="shared" si="13"/>
        <v>1</v>
      </c>
      <c r="N144" s="483" t="s">
        <v>848</v>
      </c>
      <c r="O144" s="49"/>
      <c r="P144" s="135"/>
      <c r="Q144" s="134"/>
      <c r="T144" s="102"/>
      <c r="V144" s="102"/>
      <c r="W144" s="102"/>
      <c r="X144" s="332"/>
    </row>
    <row r="145" spans="1:24" ht="47.1" customHeight="1" x14ac:dyDescent="0.25">
      <c r="A145" s="117"/>
      <c r="B145" s="409">
        <v>17</v>
      </c>
      <c r="C145" s="427" t="str">
        <f t="shared" si="10"/>
        <v/>
      </c>
      <c r="D145" s="501" t="str">
        <f ca="1">TEXT(IFERROR(INDEX('Overview - Section A'!$A$38:$A$45,MATCH(J145,'Overview - Section A'!$U$38:$U$45,0)),""),"d-mmm-yy") &amp;" to " &amp; TEXT(IFERROR(INDEX('Overview - Section A'!$E$38:$E$45,MATCH(J145,'Overview - Section A'!$U$38:$U$45,0)),""),"d-mmm-yy")</f>
        <v>d-juil-yy to d-déc-yy</v>
      </c>
      <c r="E145" s="569">
        <v>4328</v>
      </c>
      <c r="F145" s="430">
        <v>5771</v>
      </c>
      <c r="G145" s="495">
        <f t="shared" si="11"/>
        <v>74.995667995148153</v>
      </c>
      <c r="H145" s="433"/>
      <c r="I145" s="487"/>
      <c r="J145" s="435" t="s">
        <v>434</v>
      </c>
      <c r="K145" s="502"/>
      <c r="L145" s="483" t="b">
        <f t="shared" si="12"/>
        <v>1</v>
      </c>
      <c r="M145" s="483" t="b">
        <f t="shared" si="13"/>
        <v>1</v>
      </c>
      <c r="N145" s="483" t="s">
        <v>849</v>
      </c>
      <c r="O145" s="49"/>
      <c r="P145" s="135"/>
      <c r="Q145" s="134"/>
      <c r="T145" s="102"/>
      <c r="V145" s="102"/>
      <c r="W145" s="102"/>
      <c r="X145" s="332"/>
    </row>
    <row r="146" spans="1:24" ht="47.1" customHeight="1" x14ac:dyDescent="0.25">
      <c r="A146" s="117"/>
      <c r="B146" s="409">
        <v>17</v>
      </c>
      <c r="C146" s="427" t="str">
        <f t="shared" si="10"/>
        <v/>
      </c>
      <c r="D146" s="501" t="str">
        <f ca="1">TEXT(IFERROR(INDEX('Overview - Section A'!$A$38:$A$45,MATCH(J146,'Overview - Section A'!$U$38:$U$45,0)),""),"d-mmm-yy") &amp;" to " &amp; TEXT(IFERROR(INDEX('Overview - Section A'!$E$38:$E$45,MATCH(J146,'Overview - Section A'!$U$38:$U$45,0)),""),"d-mmm-yy")</f>
        <v>d-janv-yy to d-juin-yy</v>
      </c>
      <c r="E146" s="569">
        <f>E147/2</f>
        <v>2373</v>
      </c>
      <c r="F146" s="430">
        <f>F147/2</f>
        <v>2966</v>
      </c>
      <c r="G146" s="495">
        <f t="shared" si="11"/>
        <v>80.00674308833446</v>
      </c>
      <c r="H146" s="433"/>
      <c r="I146" s="487"/>
      <c r="J146" s="435" t="s">
        <v>436</v>
      </c>
      <c r="K146" s="502"/>
      <c r="L146" s="483" t="b">
        <f t="shared" si="12"/>
        <v>1</v>
      </c>
      <c r="M146" s="483" t="b">
        <f t="shared" si="13"/>
        <v>1</v>
      </c>
      <c r="N146" s="483" t="s">
        <v>850</v>
      </c>
      <c r="O146" s="49"/>
      <c r="P146" s="135"/>
      <c r="Q146" s="134"/>
      <c r="T146" s="102"/>
      <c r="V146" s="102"/>
      <c r="W146" s="102"/>
      <c r="X146" s="332"/>
    </row>
    <row r="147" spans="1:24" ht="47.1" customHeight="1" x14ac:dyDescent="0.25">
      <c r="A147" s="117"/>
      <c r="B147" s="409">
        <v>17</v>
      </c>
      <c r="C147" s="427" t="str">
        <f t="shared" si="10"/>
        <v/>
      </c>
      <c r="D147" s="501" t="str">
        <f ca="1">TEXT(IFERROR(INDEX('Overview - Section A'!$A$38:$A$45,MATCH(J147,'Overview - Section A'!$U$38:$U$45,0)),""),"d-mmm-yy") &amp;" to " &amp; TEXT(IFERROR(INDEX('Overview - Section A'!$E$38:$E$45,MATCH(J147,'Overview - Section A'!$U$38:$U$45,0)),""),"d-mmm-yy")</f>
        <v>d-juil-yy to d-déc-yy</v>
      </c>
      <c r="E147" s="569">
        <v>4746</v>
      </c>
      <c r="F147" s="430">
        <v>5932</v>
      </c>
      <c r="G147" s="495">
        <f t="shared" si="11"/>
        <v>80.00674308833446</v>
      </c>
      <c r="H147" s="433"/>
      <c r="I147" s="487"/>
      <c r="J147" s="435" t="s">
        <v>438</v>
      </c>
      <c r="K147" s="502"/>
      <c r="L147" s="483" t="b">
        <f t="shared" si="12"/>
        <v>1</v>
      </c>
      <c r="M147" s="483" t="b">
        <f t="shared" si="13"/>
        <v>1</v>
      </c>
      <c r="N147" s="483" t="s">
        <v>851</v>
      </c>
      <c r="O147" s="49"/>
      <c r="P147" s="135"/>
      <c r="Q147" s="134"/>
      <c r="T147" s="102"/>
      <c r="V147" s="102"/>
      <c r="W147" s="102"/>
      <c r="X147" s="332"/>
    </row>
    <row r="148" spans="1:24" ht="47.1" customHeight="1" x14ac:dyDescent="0.25">
      <c r="A148" s="117"/>
      <c r="B148" s="409">
        <v>18</v>
      </c>
      <c r="C148" s="427" t="str">
        <f t="shared" si="10"/>
        <v>TB/HIV-3.1: Pourcentage de personnes vivant avec le VIH pris en charge  (y compris soins PTME) chez qui les signes de la tuberculose ont été recherchés au sein des structures de soins ou traitement du VIH</v>
      </c>
      <c r="D148" s="501" t="str">
        <f ca="1">TEXT(IFERROR(INDEX('Overview - Section A'!$A$38:$A$45,MATCH(J148,'Overview - Section A'!$U$38:$U$45,0)),""),"d-mmm-yy") &amp;" to " &amp; TEXT(IFERROR(INDEX('Overview - Section A'!$E$38:$E$45,MATCH(J148,'Overview - Section A'!$U$38:$U$45,0)),""),"d-mmm-yy")</f>
        <v>d-janv-yy to d-juin-yy</v>
      </c>
      <c r="E148" s="430">
        <f>F148*60%</f>
        <v>38211</v>
      </c>
      <c r="F148" s="430">
        <v>63685</v>
      </c>
      <c r="G148" s="495">
        <f>IF(IF(AND(E148="",F148=""),K148,IFERROR((E148/F148)*100,""))=0,"",IF(AND(E148="",F148=""),K148,IFERROR((E148/F148)*100,"")))</f>
        <v>60</v>
      </c>
      <c r="H148" s="433"/>
      <c r="I148" s="487"/>
      <c r="J148" s="435" t="s">
        <v>428</v>
      </c>
      <c r="K148" s="502"/>
      <c r="L148" s="483" t="b">
        <f t="shared" si="12"/>
        <v>1</v>
      </c>
      <c r="M148" s="483" t="b">
        <f t="shared" si="13"/>
        <v>1</v>
      </c>
      <c r="N148" s="483" t="s">
        <v>852</v>
      </c>
      <c r="O148" s="49"/>
      <c r="P148" s="135"/>
      <c r="Q148" s="134"/>
      <c r="T148" s="102"/>
      <c r="V148" s="102"/>
      <c r="W148" s="102"/>
      <c r="X148" s="332"/>
    </row>
    <row r="149" spans="1:24" ht="47.1" customHeight="1" x14ac:dyDescent="0.25">
      <c r="A149" s="117"/>
      <c r="B149" s="409">
        <v>18</v>
      </c>
      <c r="C149" s="427" t="str">
        <f t="shared" si="10"/>
        <v/>
      </c>
      <c r="D149" s="501" t="str">
        <f ca="1">TEXT(IFERROR(INDEX('Overview - Section A'!$A$38:$A$45,MATCH(J149,'Overview - Section A'!$U$38:$U$45,0)),""),"d-mmm-yy") &amp;" to " &amp; TEXT(IFERROR(INDEX('Overview - Section A'!$E$38:$E$45,MATCH(J149,'Overview - Section A'!$U$38:$U$45,0)),""),"d-mmm-yy")</f>
        <v>d-juil-yy to d-déc-yy</v>
      </c>
      <c r="E149" s="569">
        <f>F149*60%</f>
        <v>38211</v>
      </c>
      <c r="F149" s="569">
        <v>63685</v>
      </c>
      <c r="G149" s="495">
        <f>IF(IF(AND(E149="",F149=""),K149,IFERROR((E149/F149)*100,""))=0,"",IF(AND(E149="",F149=""),K149,IFERROR((E149/F149)*100,"")))</f>
        <v>60</v>
      </c>
      <c r="H149" s="433"/>
      <c r="I149" s="487"/>
      <c r="J149" s="435" t="s">
        <v>430</v>
      </c>
      <c r="K149" s="502"/>
      <c r="L149" s="483" t="b">
        <f t="shared" si="12"/>
        <v>1</v>
      </c>
      <c r="M149" s="483" t="b">
        <f t="shared" si="13"/>
        <v>1</v>
      </c>
      <c r="N149" s="483" t="s">
        <v>853</v>
      </c>
      <c r="O149" s="49"/>
      <c r="P149" s="135"/>
      <c r="Q149" s="134"/>
      <c r="T149" s="102"/>
      <c r="V149" s="102"/>
      <c r="W149" s="102"/>
      <c r="X149" s="332"/>
    </row>
    <row r="150" spans="1:24" ht="47.1" customHeight="1" x14ac:dyDescent="0.25">
      <c r="A150" s="117"/>
      <c r="B150" s="409">
        <v>18</v>
      </c>
      <c r="C150" s="427" t="str">
        <f t="shared" si="10"/>
        <v/>
      </c>
      <c r="D150" s="501" t="str">
        <f ca="1">TEXT(IFERROR(INDEX('Overview - Section A'!$A$38:$A$45,MATCH(J150,'Overview - Section A'!$U$38:$U$45,0)),""),"d-mmm-yy") &amp;" to " &amp; TEXT(IFERROR(INDEX('Overview - Section A'!$E$38:$E$45,MATCH(J150,'Overview - Section A'!$U$38:$U$45,0)),""),"d-mmm-yy")</f>
        <v>d-janv-yy to d-juin-yy</v>
      </c>
      <c r="E150" s="430">
        <f>F150*70%</f>
        <v>44579.5</v>
      </c>
      <c r="F150" s="569">
        <v>63685</v>
      </c>
      <c r="G150" s="495">
        <f t="shared" si="11"/>
        <v>70</v>
      </c>
      <c r="H150" s="433"/>
      <c r="I150" s="487"/>
      <c r="J150" s="435" t="s">
        <v>432</v>
      </c>
      <c r="K150" s="502"/>
      <c r="L150" s="483" t="b">
        <f t="shared" si="12"/>
        <v>1</v>
      </c>
      <c r="M150" s="483" t="b">
        <f t="shared" si="13"/>
        <v>1</v>
      </c>
      <c r="N150" s="483" t="s">
        <v>854</v>
      </c>
      <c r="O150" s="49"/>
      <c r="P150" s="135"/>
      <c r="Q150" s="134"/>
      <c r="T150" s="102"/>
      <c r="V150" s="102"/>
      <c r="W150" s="102"/>
      <c r="X150" s="332"/>
    </row>
    <row r="151" spans="1:24" ht="47.1" customHeight="1" x14ac:dyDescent="0.25">
      <c r="A151" s="117"/>
      <c r="B151" s="409">
        <v>18</v>
      </c>
      <c r="C151" s="427" t="str">
        <f t="shared" si="10"/>
        <v/>
      </c>
      <c r="D151" s="501" t="str">
        <f ca="1">TEXT(IFERROR(INDEX('Overview - Section A'!$A$38:$A$45,MATCH(J151,'Overview - Section A'!$U$38:$U$45,0)),""),"d-mmm-yy") &amp;" to " &amp; TEXT(IFERROR(INDEX('Overview - Section A'!$E$38:$E$45,MATCH(J151,'Overview - Section A'!$U$38:$U$45,0)),""),"d-mmm-yy")</f>
        <v>d-juil-yy to d-déc-yy</v>
      </c>
      <c r="E151" s="569">
        <f>F151*70%</f>
        <v>44579.5</v>
      </c>
      <c r="F151" s="569">
        <v>63685</v>
      </c>
      <c r="G151" s="495">
        <f t="shared" si="11"/>
        <v>70</v>
      </c>
      <c r="H151" s="433"/>
      <c r="I151" s="487"/>
      <c r="J151" s="435" t="s">
        <v>434</v>
      </c>
      <c r="K151" s="502"/>
      <c r="L151" s="483" t="b">
        <f t="shared" si="12"/>
        <v>1</v>
      </c>
      <c r="M151" s="483" t="b">
        <f t="shared" si="13"/>
        <v>1</v>
      </c>
      <c r="N151" s="483" t="s">
        <v>855</v>
      </c>
      <c r="O151" s="49"/>
      <c r="P151" s="135"/>
      <c r="Q151" s="134"/>
      <c r="T151" s="102"/>
      <c r="V151" s="102"/>
      <c r="W151" s="102"/>
      <c r="X151" s="332"/>
    </row>
    <row r="152" spans="1:24" ht="47.1" customHeight="1" x14ac:dyDescent="0.25">
      <c r="A152" s="117"/>
      <c r="B152" s="409">
        <v>18</v>
      </c>
      <c r="C152" s="427" t="str">
        <f t="shared" si="10"/>
        <v/>
      </c>
      <c r="D152" s="501" t="str">
        <f ca="1">TEXT(IFERROR(INDEX('Overview - Section A'!$A$38:$A$45,MATCH(J152,'Overview - Section A'!$U$38:$U$45,0)),""),"d-mmm-yy") &amp;" to " &amp; TEXT(IFERROR(INDEX('Overview - Section A'!$E$38:$E$45,MATCH(J152,'Overview - Section A'!$U$38:$U$45,0)),""),"d-mmm-yy")</f>
        <v>d-janv-yy to d-juin-yy</v>
      </c>
      <c r="E152" s="569">
        <f>F152*80%</f>
        <v>50948</v>
      </c>
      <c r="F152" s="569">
        <v>63685</v>
      </c>
      <c r="G152" s="495">
        <f t="shared" si="11"/>
        <v>80</v>
      </c>
      <c r="H152" s="433"/>
      <c r="I152" s="487"/>
      <c r="J152" s="435" t="s">
        <v>436</v>
      </c>
      <c r="K152" s="502"/>
      <c r="L152" s="483" t="b">
        <f t="shared" si="12"/>
        <v>1</v>
      </c>
      <c r="M152" s="483" t="b">
        <f t="shared" si="13"/>
        <v>1</v>
      </c>
      <c r="N152" s="483" t="s">
        <v>856</v>
      </c>
      <c r="O152" s="49"/>
      <c r="P152" s="135"/>
      <c r="Q152" s="134"/>
      <c r="T152" s="102"/>
      <c r="V152" s="102"/>
      <c r="W152" s="102"/>
      <c r="X152" s="332"/>
    </row>
    <row r="153" spans="1:24" ht="47.1" customHeight="1" x14ac:dyDescent="0.25">
      <c r="A153" s="117"/>
      <c r="B153" s="409">
        <v>18</v>
      </c>
      <c r="C153" s="427" t="str">
        <f t="shared" si="10"/>
        <v/>
      </c>
      <c r="D153" s="501" t="str">
        <f ca="1">TEXT(IFERROR(INDEX('Overview - Section A'!$A$38:$A$45,MATCH(J153,'Overview - Section A'!$U$38:$U$45,0)),""),"d-mmm-yy") &amp;" to " &amp; TEXT(IFERROR(INDEX('Overview - Section A'!$E$38:$E$45,MATCH(J153,'Overview - Section A'!$U$38:$U$45,0)),""),"d-mmm-yy")</f>
        <v>d-juil-yy to d-déc-yy</v>
      </c>
      <c r="E153" s="569">
        <f>F153*80%</f>
        <v>50948</v>
      </c>
      <c r="F153" s="569">
        <v>63685</v>
      </c>
      <c r="G153" s="495">
        <f t="shared" si="11"/>
        <v>80</v>
      </c>
      <c r="H153" s="433"/>
      <c r="I153" s="487"/>
      <c r="J153" s="435" t="s">
        <v>438</v>
      </c>
      <c r="K153" s="502"/>
      <c r="L153" s="483" t="b">
        <f t="shared" si="12"/>
        <v>1</v>
      </c>
      <c r="M153" s="483" t="b">
        <f t="shared" si="13"/>
        <v>1</v>
      </c>
      <c r="N153" s="483" t="s">
        <v>857</v>
      </c>
      <c r="O153" s="49"/>
      <c r="P153" s="135"/>
      <c r="Q153" s="134"/>
      <c r="T153" s="102"/>
      <c r="V153" s="102"/>
      <c r="W153" s="102"/>
      <c r="X153" s="332"/>
    </row>
    <row r="154" spans="1:24" ht="47.1" customHeight="1" x14ac:dyDescent="0.25">
      <c r="A154" s="117"/>
      <c r="B154" s="409">
        <v>19</v>
      </c>
      <c r="C154" s="427" t="str">
        <f t="shared" si="10"/>
        <v>TB/HIV-4.1: Pourcentage de personnes vivant avec le VIH nouvellement enrollées dans les soins du VIH qui ont commencé le traitement préventif de la TB</v>
      </c>
      <c r="D154" s="501" t="str">
        <f ca="1">TEXT(IFERROR(INDEX('Overview - Section A'!$A$38:$A$45,MATCH(J154,'Overview - Section A'!$U$38:$U$45,0)),""),"d-mmm-yy") &amp;" to " &amp; TEXT(IFERROR(INDEX('Overview - Section A'!$E$38:$E$45,MATCH(J154,'Overview - Section A'!$U$38:$U$45,0)),""),"d-mmm-yy")</f>
        <v>d-janv-yy to d-juin-yy</v>
      </c>
      <c r="E154" s="430">
        <f>F154*70%/2</f>
        <v>646.09999999999991</v>
      </c>
      <c r="F154" s="430">
        <f>F155</f>
        <v>1846</v>
      </c>
      <c r="G154" s="495">
        <f t="shared" si="11"/>
        <v>35</v>
      </c>
      <c r="H154" s="433"/>
      <c r="I154" s="487"/>
      <c r="J154" s="435" t="s">
        <v>428</v>
      </c>
      <c r="K154" s="502"/>
      <c r="L154" s="483" t="b">
        <f t="shared" si="12"/>
        <v>1</v>
      </c>
      <c r="M154" s="483" t="b">
        <f t="shared" si="13"/>
        <v>1</v>
      </c>
      <c r="N154" s="483" t="s">
        <v>858</v>
      </c>
      <c r="O154" s="49"/>
      <c r="P154" s="135"/>
      <c r="Q154" s="134"/>
      <c r="T154" s="102"/>
      <c r="V154" s="102"/>
      <c r="W154" s="102"/>
      <c r="X154" s="332"/>
    </row>
    <row r="155" spans="1:24" ht="47.1" customHeight="1" x14ac:dyDescent="0.25">
      <c r="A155" s="117"/>
      <c r="B155" s="409">
        <v>19</v>
      </c>
      <c r="C155" s="427" t="str">
        <f t="shared" si="10"/>
        <v/>
      </c>
      <c r="D155" s="501" t="str">
        <f ca="1">TEXT(IFERROR(INDEX('Overview - Section A'!$A$38:$A$45,MATCH(J155,'Overview - Section A'!$U$38:$U$45,0)),""),"d-mmm-yy") &amp;" to " &amp; TEXT(IFERROR(INDEX('Overview - Section A'!$E$38:$E$45,MATCH(J155,'Overview - Section A'!$U$38:$U$45,0)),""),"d-mmm-yy")</f>
        <v>d-juil-yy to d-déc-yy</v>
      </c>
      <c r="E155" s="430">
        <f>F155*70%/2</f>
        <v>646.09999999999991</v>
      </c>
      <c r="F155" s="430">
        <f>3692/2</f>
        <v>1846</v>
      </c>
      <c r="G155" s="495">
        <f t="shared" si="11"/>
        <v>35</v>
      </c>
      <c r="H155" s="433"/>
      <c r="I155" s="487"/>
      <c r="J155" s="435" t="s">
        <v>430</v>
      </c>
      <c r="K155" s="502"/>
      <c r="L155" s="483" t="b">
        <f t="shared" si="12"/>
        <v>1</v>
      </c>
      <c r="M155" s="483" t="b">
        <f t="shared" si="13"/>
        <v>1</v>
      </c>
      <c r="N155" s="483" t="s">
        <v>859</v>
      </c>
      <c r="O155" s="49"/>
      <c r="P155" s="135"/>
      <c r="Q155" s="134"/>
      <c r="T155" s="102"/>
      <c r="V155" s="102"/>
      <c r="W155" s="102"/>
      <c r="X155" s="332"/>
    </row>
    <row r="156" spans="1:24" ht="47.1" customHeight="1" x14ac:dyDescent="0.25">
      <c r="A156" s="117"/>
      <c r="B156" s="409">
        <v>19</v>
      </c>
      <c r="C156" s="427" t="str">
        <f t="shared" si="10"/>
        <v/>
      </c>
      <c r="D156" s="501" t="str">
        <f ca="1">TEXT(IFERROR(INDEX('Overview - Section A'!$A$38:$A$45,MATCH(J156,'Overview - Section A'!$U$38:$U$45,0)),""),"d-mmm-yy") &amp;" to " &amp; TEXT(IFERROR(INDEX('Overview - Section A'!$E$38:$E$45,MATCH(J156,'Overview - Section A'!$U$38:$U$45,0)),""),"d-mmm-yy")</f>
        <v>d-janv-yy to d-juin-yy</v>
      </c>
      <c r="E156" s="430">
        <f>F156*75%/2</f>
        <v>692.25</v>
      </c>
      <c r="F156" s="430">
        <f>F157</f>
        <v>1846</v>
      </c>
      <c r="G156" s="495">
        <f t="shared" si="11"/>
        <v>37.5</v>
      </c>
      <c r="H156" s="433"/>
      <c r="I156" s="487"/>
      <c r="J156" s="435" t="s">
        <v>432</v>
      </c>
      <c r="K156" s="502"/>
      <c r="L156" s="483" t="b">
        <f t="shared" si="12"/>
        <v>1</v>
      </c>
      <c r="M156" s="483" t="b">
        <f t="shared" si="13"/>
        <v>1</v>
      </c>
      <c r="N156" s="483" t="s">
        <v>860</v>
      </c>
      <c r="O156" s="49"/>
      <c r="P156" s="135"/>
      <c r="Q156" s="134"/>
      <c r="T156" s="102"/>
      <c r="V156" s="102"/>
      <c r="W156" s="102"/>
      <c r="X156" s="332"/>
    </row>
    <row r="157" spans="1:24" ht="47.1" customHeight="1" x14ac:dyDescent="0.25">
      <c r="A157" s="117"/>
      <c r="B157" s="409">
        <v>19</v>
      </c>
      <c r="C157" s="427" t="str">
        <f t="shared" si="10"/>
        <v/>
      </c>
      <c r="D157" s="501" t="str">
        <f ca="1">TEXT(IFERROR(INDEX('Overview - Section A'!$A$38:$A$45,MATCH(J157,'Overview - Section A'!$U$38:$U$45,0)),""),"d-mmm-yy") &amp;" to " &amp; TEXT(IFERROR(INDEX('Overview - Section A'!$E$38:$E$45,MATCH(J157,'Overview - Section A'!$U$38:$U$45,0)),""),"d-mmm-yy")</f>
        <v>d-juil-yy to d-déc-yy</v>
      </c>
      <c r="E157" s="569">
        <f>F157*75%/2</f>
        <v>692.25</v>
      </c>
      <c r="F157" s="430">
        <f>3692/2</f>
        <v>1846</v>
      </c>
      <c r="G157" s="495">
        <f t="shared" si="11"/>
        <v>37.5</v>
      </c>
      <c r="H157" s="433"/>
      <c r="I157" s="487"/>
      <c r="J157" s="435" t="s">
        <v>434</v>
      </c>
      <c r="K157" s="502"/>
      <c r="L157" s="483" t="b">
        <f t="shared" si="12"/>
        <v>1</v>
      </c>
      <c r="M157" s="483" t="b">
        <f t="shared" si="13"/>
        <v>1</v>
      </c>
      <c r="N157" s="483" t="s">
        <v>861</v>
      </c>
      <c r="O157" s="49"/>
      <c r="P157" s="135"/>
      <c r="Q157" s="134"/>
      <c r="T157" s="102"/>
      <c r="V157" s="102"/>
      <c r="W157" s="102"/>
      <c r="X157" s="332"/>
    </row>
    <row r="158" spans="1:24" ht="47.1" customHeight="1" x14ac:dyDescent="0.25">
      <c r="A158" s="117"/>
      <c r="B158" s="409">
        <v>19</v>
      </c>
      <c r="C158" s="427" t="str">
        <f t="shared" si="10"/>
        <v/>
      </c>
      <c r="D158" s="501" t="str">
        <f ca="1">TEXT(IFERROR(INDEX('Overview - Section A'!$A$38:$A$45,MATCH(J158,'Overview - Section A'!$U$38:$U$45,0)),""),"d-mmm-yy") &amp;" to " &amp; TEXT(IFERROR(INDEX('Overview - Section A'!$E$38:$E$45,MATCH(J158,'Overview - Section A'!$U$38:$U$45,0)),""),"d-mmm-yy")</f>
        <v>d-janv-yy to d-juin-yy</v>
      </c>
      <c r="E158" s="569">
        <f>F158*80%/2</f>
        <v>738.40000000000009</v>
      </c>
      <c r="F158" s="430">
        <f>F159</f>
        <v>1846</v>
      </c>
      <c r="G158" s="495">
        <f t="shared" si="11"/>
        <v>40</v>
      </c>
      <c r="H158" s="433"/>
      <c r="I158" s="487"/>
      <c r="J158" s="435" t="s">
        <v>436</v>
      </c>
      <c r="K158" s="502"/>
      <c r="L158" s="483" t="b">
        <f t="shared" si="12"/>
        <v>1</v>
      </c>
      <c r="M158" s="483" t="b">
        <f t="shared" si="13"/>
        <v>1</v>
      </c>
      <c r="N158" s="483" t="s">
        <v>862</v>
      </c>
      <c r="O158" s="49"/>
      <c r="P158" s="135"/>
      <c r="Q158" s="134"/>
      <c r="T158" s="102"/>
      <c r="V158" s="102"/>
      <c r="W158" s="102"/>
      <c r="X158" s="332"/>
    </row>
    <row r="159" spans="1:24" ht="47.1" customHeight="1" x14ac:dyDescent="0.25">
      <c r="A159" s="117"/>
      <c r="B159" s="409">
        <v>19</v>
      </c>
      <c r="C159" s="427" t="str">
        <f t="shared" si="10"/>
        <v/>
      </c>
      <c r="D159" s="501" t="str">
        <f ca="1">TEXT(IFERROR(INDEX('Overview - Section A'!$A$38:$A$45,MATCH(J159,'Overview - Section A'!$U$38:$U$45,0)),""),"d-mmm-yy") &amp;" to " &amp; TEXT(IFERROR(INDEX('Overview - Section A'!$E$38:$E$45,MATCH(J159,'Overview - Section A'!$U$38:$U$45,0)),""),"d-mmm-yy")</f>
        <v>d-juil-yy to d-déc-yy</v>
      </c>
      <c r="E159" s="569">
        <f>F159*80%/2</f>
        <v>738.40000000000009</v>
      </c>
      <c r="F159" s="430">
        <f>3692/2</f>
        <v>1846</v>
      </c>
      <c r="G159" s="495">
        <f t="shared" si="11"/>
        <v>40</v>
      </c>
      <c r="H159" s="433"/>
      <c r="I159" s="487"/>
      <c r="J159" s="435" t="s">
        <v>438</v>
      </c>
      <c r="K159" s="502"/>
      <c r="L159" s="483" t="b">
        <f t="shared" si="12"/>
        <v>1</v>
      </c>
      <c r="M159" s="483" t="b">
        <f t="shared" si="13"/>
        <v>1</v>
      </c>
      <c r="N159" s="483" t="s">
        <v>863</v>
      </c>
      <c r="O159" s="49"/>
      <c r="P159" s="135"/>
      <c r="Q159" s="134"/>
      <c r="T159" s="102"/>
      <c r="V159" s="102"/>
      <c r="W159" s="102"/>
      <c r="X159" s="332"/>
    </row>
    <row r="160" spans="1:24" ht="47.1" customHeight="1" x14ac:dyDescent="0.25">
      <c r="A160" s="117"/>
      <c r="B160" s="409">
        <v>20</v>
      </c>
      <c r="C160" s="427" t="str">
        <f t="shared" si="10"/>
        <v>HTS-1: Nombre de personnes dépistées pour le VIH et ayant reçu leurs résultats durant la période de rapportage</v>
      </c>
      <c r="D160" s="501" t="str">
        <f ca="1">TEXT(IFERROR(INDEX('Overview - Section A'!$A$38:$A$45,MATCH(J160,'Overview - Section A'!$U$38:$U$45,0)),""),"d-mmm-yy") &amp;" to " &amp; TEXT(IFERROR(INDEX('Overview - Section A'!$E$38:$E$45,MATCH(J160,'Overview - Section A'!$U$38:$U$45,0)),""),"d-mmm-yy")</f>
        <v>d-janv-yy to d-juin-yy</v>
      </c>
      <c r="E160" s="430">
        <f>E161/2</f>
        <v>537675</v>
      </c>
      <c r="F160" s="430"/>
      <c r="G160" s="495" t="str">
        <f t="shared" si="11"/>
        <v/>
      </c>
      <c r="H160" s="433"/>
      <c r="I160" s="487"/>
      <c r="J160" s="435" t="s">
        <v>428</v>
      </c>
      <c r="K160" s="502"/>
      <c r="L160" s="483" t="b">
        <f t="shared" si="12"/>
        <v>1</v>
      </c>
      <c r="M160" s="483" t="b">
        <f t="shared" si="13"/>
        <v>1</v>
      </c>
      <c r="N160" s="483" t="s">
        <v>864</v>
      </c>
      <c r="O160" s="49"/>
      <c r="P160" s="135"/>
      <c r="Q160" s="134"/>
      <c r="T160" s="102"/>
      <c r="V160" s="102"/>
      <c r="W160" s="102"/>
      <c r="X160" s="332"/>
    </row>
    <row r="161" spans="1:24" ht="47.1" customHeight="1" x14ac:dyDescent="0.25">
      <c r="A161" s="117"/>
      <c r="B161" s="409">
        <v>20</v>
      </c>
      <c r="C161" s="427" t="str">
        <f t="shared" si="10"/>
        <v/>
      </c>
      <c r="D161" s="501" t="str">
        <f ca="1">TEXT(IFERROR(INDEX('Overview - Section A'!$A$38:$A$45,MATCH(J161,'Overview - Section A'!$U$38:$U$45,0)),""),"d-mmm-yy") &amp;" to " &amp; TEXT(IFERROR(INDEX('Overview - Section A'!$E$38:$E$45,MATCH(J161,'Overview - Section A'!$U$38:$U$45,0)),""),"d-mmm-yy")</f>
        <v>d-juil-yy to d-déc-yy</v>
      </c>
      <c r="E161" s="569">
        <v>1075350</v>
      </c>
      <c r="F161" s="430"/>
      <c r="G161" s="495" t="str">
        <f t="shared" si="11"/>
        <v/>
      </c>
      <c r="H161" s="433"/>
      <c r="I161" s="487"/>
      <c r="J161" s="435" t="s">
        <v>430</v>
      </c>
      <c r="K161" s="502"/>
      <c r="L161" s="483" t="b">
        <f t="shared" si="12"/>
        <v>1</v>
      </c>
      <c r="M161" s="483" t="b">
        <f t="shared" si="13"/>
        <v>1</v>
      </c>
      <c r="N161" s="483" t="s">
        <v>865</v>
      </c>
      <c r="O161" s="49"/>
      <c r="P161" s="135"/>
      <c r="Q161" s="134"/>
      <c r="T161" s="102"/>
      <c r="V161" s="102"/>
      <c r="W161" s="102"/>
      <c r="X161" s="332"/>
    </row>
    <row r="162" spans="1:24" ht="47.1" customHeight="1" x14ac:dyDescent="0.25">
      <c r="A162" s="117"/>
      <c r="B162" s="409">
        <v>20</v>
      </c>
      <c r="C162" s="427" t="str">
        <f t="shared" si="10"/>
        <v/>
      </c>
      <c r="D162" s="501" t="str">
        <f ca="1">TEXT(IFERROR(INDEX('Overview - Section A'!$A$38:$A$45,MATCH(J162,'Overview - Section A'!$U$38:$U$45,0)),""),"d-mmm-yy") &amp;" to " &amp; TEXT(IFERROR(INDEX('Overview - Section A'!$E$38:$E$45,MATCH(J162,'Overview - Section A'!$U$38:$U$45,0)),""),"d-mmm-yy")</f>
        <v>d-janv-yy to d-juin-yy</v>
      </c>
      <c r="E162" s="569">
        <f>E163/2</f>
        <v>548863.5</v>
      </c>
      <c r="F162" s="430"/>
      <c r="G162" s="495" t="str">
        <f t="shared" si="11"/>
        <v/>
      </c>
      <c r="H162" s="433"/>
      <c r="I162" s="487"/>
      <c r="J162" s="435" t="s">
        <v>432</v>
      </c>
      <c r="K162" s="502"/>
      <c r="L162" s="483" t="b">
        <f t="shared" si="12"/>
        <v>1</v>
      </c>
      <c r="M162" s="483" t="b">
        <f t="shared" si="13"/>
        <v>1</v>
      </c>
      <c r="N162" s="483" t="s">
        <v>866</v>
      </c>
      <c r="O162" s="49"/>
      <c r="P162" s="135"/>
      <c r="Q162" s="134"/>
      <c r="T162" s="102"/>
      <c r="V162" s="102"/>
      <c r="W162" s="102"/>
      <c r="X162" s="332"/>
    </row>
    <row r="163" spans="1:24" ht="47.1" customHeight="1" x14ac:dyDescent="0.25">
      <c r="A163" s="117"/>
      <c r="B163" s="409">
        <v>20</v>
      </c>
      <c r="C163" s="427" t="str">
        <f t="shared" si="10"/>
        <v/>
      </c>
      <c r="D163" s="501" t="str">
        <f ca="1">TEXT(IFERROR(INDEX('Overview - Section A'!$A$38:$A$45,MATCH(J163,'Overview - Section A'!$U$38:$U$45,0)),""),"d-mmm-yy") &amp;" to " &amp; TEXT(IFERROR(INDEX('Overview - Section A'!$E$38:$E$45,MATCH(J163,'Overview - Section A'!$U$38:$U$45,0)),""),"d-mmm-yy")</f>
        <v>d-juil-yy to d-déc-yy</v>
      </c>
      <c r="E163" s="569">
        <v>1097727</v>
      </c>
      <c r="F163" s="430"/>
      <c r="G163" s="495" t="str">
        <f t="shared" si="11"/>
        <v/>
      </c>
      <c r="H163" s="433"/>
      <c r="I163" s="487"/>
      <c r="J163" s="435" t="s">
        <v>434</v>
      </c>
      <c r="K163" s="502"/>
      <c r="L163" s="483" t="b">
        <f t="shared" si="12"/>
        <v>1</v>
      </c>
      <c r="M163" s="483" t="b">
        <f t="shared" si="13"/>
        <v>1</v>
      </c>
      <c r="N163" s="483" t="s">
        <v>867</v>
      </c>
      <c r="O163" s="49"/>
      <c r="P163" s="135"/>
      <c r="Q163" s="134"/>
      <c r="T163" s="102"/>
      <c r="V163" s="102"/>
      <c r="W163" s="102"/>
      <c r="X163" s="332"/>
    </row>
    <row r="164" spans="1:24" ht="47.1" customHeight="1" x14ac:dyDescent="0.25">
      <c r="A164" s="117"/>
      <c r="B164" s="409">
        <v>20</v>
      </c>
      <c r="C164" s="427" t="str">
        <f t="shared" si="10"/>
        <v/>
      </c>
      <c r="D164" s="501" t="str">
        <f ca="1">TEXT(IFERROR(INDEX('Overview - Section A'!$A$38:$A$45,MATCH(J164,'Overview - Section A'!$U$38:$U$45,0)),""),"d-mmm-yy") &amp;" to " &amp; TEXT(IFERROR(INDEX('Overview - Section A'!$E$38:$E$45,MATCH(J164,'Overview - Section A'!$U$38:$U$45,0)),""),"d-mmm-yy")</f>
        <v>d-janv-yy to d-juin-yy</v>
      </c>
      <c r="E164" s="569">
        <f>E165/2</f>
        <v>560476</v>
      </c>
      <c r="F164" s="430"/>
      <c r="G164" s="495" t="str">
        <f t="shared" si="11"/>
        <v/>
      </c>
      <c r="H164" s="433"/>
      <c r="I164" s="487"/>
      <c r="J164" s="435" t="s">
        <v>436</v>
      </c>
      <c r="K164" s="502"/>
      <c r="L164" s="483" t="b">
        <f t="shared" si="12"/>
        <v>1</v>
      </c>
      <c r="M164" s="483" t="b">
        <f t="shared" si="13"/>
        <v>1</v>
      </c>
      <c r="N164" s="483" t="s">
        <v>868</v>
      </c>
      <c r="O164" s="49"/>
      <c r="P164" s="135"/>
      <c r="Q164" s="134"/>
      <c r="T164" s="102"/>
      <c r="V164" s="102"/>
      <c r="W164" s="102"/>
      <c r="X164" s="332"/>
    </row>
    <row r="165" spans="1:24" ht="47.1" customHeight="1" x14ac:dyDescent="0.25">
      <c r="A165" s="117"/>
      <c r="B165" s="409">
        <v>20</v>
      </c>
      <c r="C165" s="427" t="str">
        <f t="shared" si="10"/>
        <v/>
      </c>
      <c r="D165" s="501" t="str">
        <f ca="1">TEXT(IFERROR(INDEX('Overview - Section A'!$A$38:$A$45,MATCH(J165,'Overview - Section A'!$U$38:$U$45,0)),""),"d-mmm-yy") &amp;" to " &amp; TEXT(IFERROR(INDEX('Overview - Section A'!$E$38:$E$45,MATCH(J165,'Overview - Section A'!$U$38:$U$45,0)),""),"d-mmm-yy")</f>
        <v>d-juil-yy to d-déc-yy</v>
      </c>
      <c r="E165" s="569">
        <v>1120952</v>
      </c>
      <c r="F165" s="430"/>
      <c r="G165" s="495" t="str">
        <f t="shared" si="11"/>
        <v/>
      </c>
      <c r="H165" s="433"/>
      <c r="I165" s="487"/>
      <c r="J165" s="435" t="s">
        <v>438</v>
      </c>
      <c r="K165" s="502"/>
      <c r="L165" s="483" t="b">
        <f t="shared" si="12"/>
        <v>1</v>
      </c>
      <c r="M165" s="483" t="b">
        <f t="shared" si="13"/>
        <v>1</v>
      </c>
      <c r="N165" s="483" t="s">
        <v>869</v>
      </c>
      <c r="O165" s="49"/>
      <c r="P165" s="135"/>
      <c r="Q165" s="134"/>
      <c r="T165" s="102"/>
      <c r="V165" s="102"/>
      <c r="W165" s="102"/>
      <c r="X165" s="332"/>
    </row>
    <row r="166" spans="1:24" ht="47.1" customHeight="1" x14ac:dyDescent="0.25">
      <c r="A166" s="117"/>
      <c r="B166" s="409">
        <v>21</v>
      </c>
      <c r="C166" s="427" t="str">
        <f t="shared" si="10"/>
        <v>KP-1a(M): Pourcentage d'hommes ayant des rapports sexuels avec des hommes qui ont bénéficié de programmes de prévention du VIH (paquet de services définis)</v>
      </c>
      <c r="D166" s="501" t="str">
        <f ca="1">TEXT(IFERROR(INDEX('Overview - Section A'!$A$38:$A$45,MATCH(J166,'Overview - Section A'!$U$38:$U$45,0)),""),"d-mmm-yy") &amp;" to " &amp; TEXT(IFERROR(INDEX('Overview - Section A'!$E$38:$E$45,MATCH(J166,'Overview - Section A'!$U$38:$U$45,0)),""),"d-mmm-yy")</f>
        <v>d-janv-yy to d-juin-yy</v>
      </c>
      <c r="E166" s="430">
        <f>E167/2</f>
        <v>4156.5</v>
      </c>
      <c r="F166" s="430">
        <v>10522</v>
      </c>
      <c r="G166" s="495">
        <f t="shared" si="11"/>
        <v>39.502946207945257</v>
      </c>
      <c r="H166" s="433"/>
      <c r="I166" s="487"/>
      <c r="J166" s="435" t="s">
        <v>428</v>
      </c>
      <c r="K166" s="502"/>
      <c r="L166" s="483" t="b">
        <f t="shared" si="12"/>
        <v>1</v>
      </c>
      <c r="M166" s="483" t="b">
        <f t="shared" si="13"/>
        <v>1</v>
      </c>
      <c r="N166" s="483" t="s">
        <v>870</v>
      </c>
      <c r="O166" s="49"/>
      <c r="P166" s="135"/>
      <c r="Q166" s="134"/>
      <c r="T166" s="102"/>
      <c r="V166" s="102"/>
      <c r="W166" s="102"/>
      <c r="X166" s="332"/>
    </row>
    <row r="167" spans="1:24" ht="47.1" customHeight="1" x14ac:dyDescent="0.25">
      <c r="A167" s="117"/>
      <c r="B167" s="409">
        <v>21</v>
      </c>
      <c r="C167" s="427" t="str">
        <f t="shared" si="10"/>
        <v/>
      </c>
      <c r="D167" s="501" t="str">
        <f ca="1">TEXT(IFERROR(INDEX('Overview - Section A'!$A$38:$A$45,MATCH(J167,'Overview - Section A'!$U$38:$U$45,0)),""),"d-mmm-yy") &amp;" to " &amp; TEXT(IFERROR(INDEX('Overview - Section A'!$E$38:$E$45,MATCH(J167,'Overview - Section A'!$U$38:$U$45,0)),""),"d-mmm-yy")</f>
        <v>d-juil-yy to d-déc-yy</v>
      </c>
      <c r="E167" s="430">
        <v>8313</v>
      </c>
      <c r="F167" s="430">
        <v>10522</v>
      </c>
      <c r="G167" s="495">
        <f t="shared" si="11"/>
        <v>79.005892415890514</v>
      </c>
      <c r="H167" s="433"/>
      <c r="I167" s="487"/>
      <c r="J167" s="435" t="s">
        <v>430</v>
      </c>
      <c r="K167" s="502"/>
      <c r="L167" s="483" t="b">
        <f t="shared" si="12"/>
        <v>1</v>
      </c>
      <c r="M167" s="483" t="b">
        <f t="shared" si="13"/>
        <v>1</v>
      </c>
      <c r="N167" s="483" t="s">
        <v>871</v>
      </c>
      <c r="O167" s="49"/>
      <c r="P167" s="135"/>
      <c r="Q167" s="134"/>
      <c r="T167" s="102"/>
      <c r="V167" s="102"/>
      <c r="W167" s="102"/>
      <c r="X167" s="332"/>
    </row>
    <row r="168" spans="1:24" ht="47.1" customHeight="1" x14ac:dyDescent="0.25">
      <c r="A168" s="117"/>
      <c r="B168" s="409">
        <v>21</v>
      </c>
      <c r="C168" s="427" t="str">
        <f t="shared" si="10"/>
        <v/>
      </c>
      <c r="D168" s="501" t="str">
        <f ca="1">TEXT(IFERROR(INDEX('Overview - Section A'!$A$38:$A$45,MATCH(J168,'Overview - Section A'!$U$38:$U$45,0)),""),"d-mmm-yy") &amp;" to " &amp; TEXT(IFERROR(INDEX('Overview - Section A'!$E$38:$E$45,MATCH(J168,'Overview - Section A'!$U$38:$U$45,0)),""),"d-mmm-yy")</f>
        <v>d-janv-yy to d-juin-yy</v>
      </c>
      <c r="E168" s="569">
        <f>E169/2</f>
        <v>4364</v>
      </c>
      <c r="F168" s="430">
        <v>10775</v>
      </c>
      <c r="G168" s="495">
        <f t="shared" si="11"/>
        <v>40.501160092807424</v>
      </c>
      <c r="H168" s="433"/>
      <c r="I168" s="487"/>
      <c r="J168" s="435" t="s">
        <v>432</v>
      </c>
      <c r="K168" s="502"/>
      <c r="L168" s="483" t="b">
        <f t="shared" si="12"/>
        <v>1</v>
      </c>
      <c r="M168" s="483" t="b">
        <f t="shared" si="13"/>
        <v>1</v>
      </c>
      <c r="N168" s="483" t="s">
        <v>872</v>
      </c>
      <c r="O168" s="49"/>
      <c r="P168" s="135"/>
      <c r="Q168" s="134"/>
      <c r="T168" s="102"/>
      <c r="V168" s="102"/>
      <c r="W168" s="102"/>
      <c r="X168" s="332"/>
    </row>
    <row r="169" spans="1:24" ht="47.1" customHeight="1" x14ac:dyDescent="0.25">
      <c r="A169" s="117"/>
      <c r="B169" s="409">
        <v>21</v>
      </c>
      <c r="C169" s="427" t="str">
        <f t="shared" si="10"/>
        <v/>
      </c>
      <c r="D169" s="501" t="str">
        <f ca="1">TEXT(IFERROR(INDEX('Overview - Section A'!$A$38:$A$45,MATCH(J169,'Overview - Section A'!$U$38:$U$45,0)),""),"d-mmm-yy") &amp;" to " &amp; TEXT(IFERROR(INDEX('Overview - Section A'!$E$38:$E$45,MATCH(J169,'Overview - Section A'!$U$38:$U$45,0)),""),"d-mmm-yy")</f>
        <v>d-juil-yy to d-déc-yy</v>
      </c>
      <c r="E169" s="569">
        <v>8728</v>
      </c>
      <c r="F169" s="430">
        <v>10755</v>
      </c>
      <c r="G169" s="495">
        <f t="shared" si="11"/>
        <v>81.152952115295207</v>
      </c>
      <c r="H169" s="433"/>
      <c r="I169" s="487"/>
      <c r="J169" s="435" t="s">
        <v>434</v>
      </c>
      <c r="K169" s="502"/>
      <c r="L169" s="483" t="b">
        <f t="shared" si="12"/>
        <v>1</v>
      </c>
      <c r="M169" s="483" t="b">
        <f t="shared" si="13"/>
        <v>1</v>
      </c>
      <c r="N169" s="483" t="s">
        <v>873</v>
      </c>
      <c r="O169" s="49"/>
      <c r="P169" s="135"/>
      <c r="Q169" s="134"/>
      <c r="T169" s="102"/>
      <c r="V169" s="102"/>
      <c r="W169" s="102"/>
      <c r="X169" s="332"/>
    </row>
    <row r="170" spans="1:24" ht="47.1" customHeight="1" x14ac:dyDescent="0.25">
      <c r="A170" s="117"/>
      <c r="B170" s="409">
        <v>21</v>
      </c>
      <c r="C170" s="427" t="str">
        <f t="shared" si="10"/>
        <v/>
      </c>
      <c r="D170" s="501" t="str">
        <f ca="1">TEXT(IFERROR(INDEX('Overview - Section A'!$A$38:$A$45,MATCH(J170,'Overview - Section A'!$U$38:$U$45,0)),""),"d-mmm-yy") &amp;" to " &amp; TEXT(IFERROR(INDEX('Overview - Section A'!$E$38:$E$45,MATCH(J170,'Overview - Section A'!$U$38:$U$45,0)),""),"d-mmm-yy")</f>
        <v>d-janv-yy to d-juin-yy</v>
      </c>
      <c r="E170" s="569">
        <f>E171/2</f>
        <v>4579</v>
      </c>
      <c r="F170" s="430">
        <v>11034</v>
      </c>
      <c r="G170" s="495">
        <f t="shared" si="11"/>
        <v>41.499003081384814</v>
      </c>
      <c r="H170" s="433"/>
      <c r="I170" s="487"/>
      <c r="J170" s="435" t="s">
        <v>436</v>
      </c>
      <c r="K170" s="502"/>
      <c r="L170" s="483" t="b">
        <f t="shared" si="12"/>
        <v>1</v>
      </c>
      <c r="M170" s="483" t="b">
        <f t="shared" si="13"/>
        <v>1</v>
      </c>
      <c r="N170" s="483" t="s">
        <v>874</v>
      </c>
      <c r="O170" s="49"/>
      <c r="P170" s="135"/>
      <c r="Q170" s="134"/>
      <c r="T170" s="102"/>
      <c r="V170" s="102"/>
      <c r="W170" s="102"/>
      <c r="X170" s="332"/>
    </row>
    <row r="171" spans="1:24" ht="47.1" customHeight="1" x14ac:dyDescent="0.25">
      <c r="A171" s="117"/>
      <c r="B171" s="409">
        <v>21</v>
      </c>
      <c r="C171" s="427" t="str">
        <f t="shared" si="10"/>
        <v/>
      </c>
      <c r="D171" s="501" t="str">
        <f ca="1">TEXT(IFERROR(INDEX('Overview - Section A'!$A$38:$A$45,MATCH(J171,'Overview - Section A'!$U$38:$U$45,0)),""),"d-mmm-yy") &amp;" to " &amp; TEXT(IFERROR(INDEX('Overview - Section A'!$E$38:$E$45,MATCH(J171,'Overview - Section A'!$U$38:$U$45,0)),""),"d-mmm-yy")</f>
        <v>d-juil-yy to d-déc-yy</v>
      </c>
      <c r="E171" s="569">
        <v>9158</v>
      </c>
      <c r="F171" s="430">
        <v>11034</v>
      </c>
      <c r="G171" s="495">
        <f t="shared" si="11"/>
        <v>82.998006162769627</v>
      </c>
      <c r="H171" s="433"/>
      <c r="I171" s="487"/>
      <c r="J171" s="435" t="s">
        <v>438</v>
      </c>
      <c r="K171" s="502"/>
      <c r="L171" s="483" t="b">
        <f t="shared" si="12"/>
        <v>1</v>
      </c>
      <c r="M171" s="483" t="b">
        <f t="shared" si="13"/>
        <v>1</v>
      </c>
      <c r="N171" s="483" t="s">
        <v>875</v>
      </c>
      <c r="O171" s="49"/>
      <c r="P171" s="135"/>
      <c r="Q171" s="134"/>
      <c r="T171" s="102"/>
      <c r="V171" s="102"/>
      <c r="W171" s="102"/>
      <c r="X171" s="332"/>
    </row>
    <row r="172" spans="1:24" ht="47.1" customHeight="1" x14ac:dyDescent="0.25">
      <c r="A172" s="117"/>
      <c r="B172" s="409">
        <v>22</v>
      </c>
      <c r="C172" s="427" t="str">
        <f t="shared" si="10"/>
        <v>KP-3a(M): Nombre et pourcentage d'hommes ayant des rapports sexuels avec des hommes qui ont fait un test VIH et connaissent les résultats</v>
      </c>
      <c r="D172" s="501" t="str">
        <f ca="1">TEXT(IFERROR(INDEX('Overview - Section A'!$A$38:$A$45,MATCH(J172,'Overview - Section A'!$U$38:$U$45,0)),""),"d-mmm-yy") &amp;" to " &amp; TEXT(IFERROR(INDEX('Overview - Section A'!$E$38:$E$45,MATCH(J172,'Overview - Section A'!$U$38:$U$45,0)),""),"d-mmm-yy")</f>
        <v>d-janv-yy to d-juin-yy</v>
      </c>
      <c r="E172" s="430">
        <f>E173/2</f>
        <v>3524.8700000000003</v>
      </c>
      <c r="F172" s="430">
        <f>F166</f>
        <v>10522</v>
      </c>
      <c r="G172" s="495">
        <f t="shared" si="11"/>
        <v>33.5</v>
      </c>
      <c r="H172" s="433"/>
      <c r="I172" s="487"/>
      <c r="J172" s="435" t="s">
        <v>428</v>
      </c>
      <c r="K172" s="502"/>
      <c r="L172" s="483" t="b">
        <f t="shared" si="12"/>
        <v>1</v>
      </c>
      <c r="M172" s="483" t="b">
        <f t="shared" si="13"/>
        <v>1</v>
      </c>
      <c r="N172" s="483" t="s">
        <v>876</v>
      </c>
      <c r="O172" s="49"/>
      <c r="P172" s="135"/>
      <c r="Q172" s="134"/>
      <c r="T172" s="102"/>
      <c r="V172" s="102"/>
      <c r="W172" s="102"/>
      <c r="X172" s="332"/>
    </row>
    <row r="173" spans="1:24" ht="47.1" customHeight="1" x14ac:dyDescent="0.25">
      <c r="A173" s="117"/>
      <c r="B173" s="409">
        <v>22</v>
      </c>
      <c r="C173" s="427" t="str">
        <f t="shared" si="10"/>
        <v/>
      </c>
      <c r="D173" s="501" t="str">
        <f ca="1">TEXT(IFERROR(INDEX('Overview - Section A'!$A$38:$A$45,MATCH(J173,'Overview - Section A'!$U$38:$U$45,0)),""),"d-mmm-yy") &amp;" to " &amp; TEXT(IFERROR(INDEX('Overview - Section A'!$E$38:$E$45,MATCH(J173,'Overview - Section A'!$U$38:$U$45,0)),""),"d-mmm-yy")</f>
        <v>d-juil-yy to d-déc-yy</v>
      </c>
      <c r="E173" s="430">
        <f>F173*67%</f>
        <v>7049.7400000000007</v>
      </c>
      <c r="F173" s="569">
        <f t="shared" ref="F173:F177" si="15">F167</f>
        <v>10522</v>
      </c>
      <c r="G173" s="495">
        <f t="shared" si="11"/>
        <v>67</v>
      </c>
      <c r="H173" s="433"/>
      <c r="I173" s="487"/>
      <c r="J173" s="435" t="s">
        <v>430</v>
      </c>
      <c r="K173" s="502"/>
      <c r="L173" s="483" t="b">
        <f t="shared" si="12"/>
        <v>1</v>
      </c>
      <c r="M173" s="483" t="b">
        <f t="shared" si="13"/>
        <v>1</v>
      </c>
      <c r="N173" s="483" t="s">
        <v>877</v>
      </c>
      <c r="O173" s="49"/>
      <c r="P173" s="135"/>
      <c r="Q173" s="134"/>
      <c r="T173" s="102"/>
      <c r="V173" s="102"/>
      <c r="W173" s="102"/>
      <c r="X173" s="332"/>
    </row>
    <row r="174" spans="1:24" ht="47.1" customHeight="1" x14ac:dyDescent="0.25">
      <c r="A174" s="117"/>
      <c r="B174" s="409">
        <v>22</v>
      </c>
      <c r="C174" s="427" t="str">
        <f t="shared" ref="C174:C225" si="16">IF(B174=B173,"",VLOOKUP(B174,$A$10:$AA$42,27,FALSE))</f>
        <v/>
      </c>
      <c r="D174" s="501" t="str">
        <f ca="1">TEXT(IFERROR(INDEX('Overview - Section A'!$A$38:$A$45,MATCH(J174,'Overview - Section A'!$U$38:$U$45,0)),""),"d-mmm-yy") &amp;" to " &amp; TEXT(IFERROR(INDEX('Overview - Section A'!$E$38:$E$45,MATCH(J174,'Overview - Section A'!$U$38:$U$45,0)),""),"d-mmm-yy")</f>
        <v>d-janv-yy to d-juin-yy</v>
      </c>
      <c r="E174" s="430">
        <f>E175/2</f>
        <v>3656.7000000000003</v>
      </c>
      <c r="F174" s="569">
        <f t="shared" si="15"/>
        <v>10775</v>
      </c>
      <c r="G174" s="495">
        <f t="shared" ref="G174:G225" si="17">IF(IF(AND(E174="",F174=""),K174,IFERROR((E174/F174)*100,""))=0,"",IF(AND(E174="",F174=""),K174,IFERROR((E174/F174)*100,"")))</f>
        <v>33.936890951276105</v>
      </c>
      <c r="H174" s="433"/>
      <c r="I174" s="487"/>
      <c r="J174" s="435" t="s">
        <v>432</v>
      </c>
      <c r="K174" s="502"/>
      <c r="L174" s="483" t="b">
        <f t="shared" ref="L174:L225" si="18">IFERROR(TRUE,FALSE)</f>
        <v>1</v>
      </c>
      <c r="M174" s="483" t="b">
        <f t="shared" ref="M174:M225" si="19">IFERROR(IF(VLOOKUP(B174,$A$10:$AA$42,27,FALSE)&lt;&gt;"",TRUE,FALSE),FALSE)</f>
        <v>1</v>
      </c>
      <c r="N174" s="483" t="s">
        <v>878</v>
      </c>
      <c r="O174" s="49"/>
      <c r="P174" s="135"/>
      <c r="Q174" s="134"/>
      <c r="T174" s="102"/>
      <c r="V174" s="102"/>
      <c r="W174" s="102"/>
      <c r="X174" s="332"/>
    </row>
    <row r="175" spans="1:24" ht="47.1" customHeight="1" x14ac:dyDescent="0.25">
      <c r="A175" s="117"/>
      <c r="B175" s="409">
        <v>22</v>
      </c>
      <c r="C175" s="427" t="str">
        <f t="shared" si="16"/>
        <v/>
      </c>
      <c r="D175" s="501" t="str">
        <f ca="1">TEXT(IFERROR(INDEX('Overview - Section A'!$A$38:$A$45,MATCH(J175,'Overview - Section A'!$U$38:$U$45,0)),""),"d-mmm-yy") &amp;" to " &amp; TEXT(IFERROR(INDEX('Overview - Section A'!$E$38:$E$45,MATCH(J175,'Overview - Section A'!$U$38:$U$45,0)),""),"d-mmm-yy")</f>
        <v>d-juil-yy to d-déc-yy</v>
      </c>
      <c r="E175" s="569">
        <f>F175*68%</f>
        <v>7313.4000000000005</v>
      </c>
      <c r="F175" s="569">
        <f t="shared" si="15"/>
        <v>10755</v>
      </c>
      <c r="G175" s="495">
        <f t="shared" si="17"/>
        <v>68</v>
      </c>
      <c r="H175" s="433"/>
      <c r="I175" s="487"/>
      <c r="J175" s="435" t="s">
        <v>434</v>
      </c>
      <c r="K175" s="502"/>
      <c r="L175" s="483" t="b">
        <f t="shared" si="18"/>
        <v>1</v>
      </c>
      <c r="M175" s="483" t="b">
        <f t="shared" si="19"/>
        <v>1</v>
      </c>
      <c r="N175" s="483" t="s">
        <v>879</v>
      </c>
      <c r="O175" s="49"/>
      <c r="P175" s="135"/>
      <c r="Q175" s="134"/>
      <c r="T175" s="102"/>
      <c r="V175" s="102"/>
      <c r="W175" s="102"/>
      <c r="X175" s="332"/>
    </row>
    <row r="176" spans="1:24" ht="47.1" customHeight="1" x14ac:dyDescent="0.25">
      <c r="A176" s="117"/>
      <c r="B176" s="409">
        <v>22</v>
      </c>
      <c r="C176" s="427" t="str">
        <f t="shared" si="16"/>
        <v/>
      </c>
      <c r="D176" s="501" t="str">
        <f ca="1">TEXT(IFERROR(INDEX('Overview - Section A'!$A$38:$A$45,MATCH(J176,'Overview - Section A'!$U$38:$U$45,0)),""),"d-mmm-yy") &amp;" to " &amp; TEXT(IFERROR(INDEX('Overview - Section A'!$E$38:$E$45,MATCH(J176,'Overview - Section A'!$U$38:$U$45,0)),""),"d-mmm-yy")</f>
        <v>d-janv-yy to d-juin-yy</v>
      </c>
      <c r="E176" s="569">
        <f>E177/2</f>
        <v>3806.7299999999996</v>
      </c>
      <c r="F176" s="569">
        <f t="shared" si="15"/>
        <v>11034</v>
      </c>
      <c r="G176" s="495">
        <f t="shared" si="17"/>
        <v>34.5</v>
      </c>
      <c r="H176" s="433"/>
      <c r="I176" s="487"/>
      <c r="J176" s="435" t="s">
        <v>436</v>
      </c>
      <c r="K176" s="502"/>
      <c r="L176" s="483" t="b">
        <f t="shared" si="18"/>
        <v>1</v>
      </c>
      <c r="M176" s="483" t="b">
        <f t="shared" si="19"/>
        <v>1</v>
      </c>
      <c r="N176" s="483" t="s">
        <v>880</v>
      </c>
      <c r="O176" s="49"/>
      <c r="P176" s="135"/>
      <c r="Q176" s="134"/>
      <c r="T176" s="102"/>
      <c r="V176" s="102"/>
      <c r="W176" s="102"/>
      <c r="X176" s="332"/>
    </row>
    <row r="177" spans="1:24" ht="47.1" customHeight="1" x14ac:dyDescent="0.25">
      <c r="A177" s="117"/>
      <c r="B177" s="409">
        <v>22</v>
      </c>
      <c r="C177" s="427" t="str">
        <f t="shared" si="16"/>
        <v/>
      </c>
      <c r="D177" s="501" t="str">
        <f ca="1">TEXT(IFERROR(INDEX('Overview - Section A'!$A$38:$A$45,MATCH(J177,'Overview - Section A'!$U$38:$U$45,0)),""),"d-mmm-yy") &amp;" to " &amp; TEXT(IFERROR(INDEX('Overview - Section A'!$E$38:$E$45,MATCH(J177,'Overview - Section A'!$U$38:$U$45,0)),""),"d-mmm-yy")</f>
        <v>d-juil-yy to d-déc-yy</v>
      </c>
      <c r="E177" s="569">
        <f>F177*69%</f>
        <v>7613.4599999999991</v>
      </c>
      <c r="F177" s="569">
        <f t="shared" si="15"/>
        <v>11034</v>
      </c>
      <c r="G177" s="495">
        <f t="shared" si="17"/>
        <v>69</v>
      </c>
      <c r="H177" s="433"/>
      <c r="I177" s="487"/>
      <c r="J177" s="435" t="s">
        <v>438</v>
      </c>
      <c r="K177" s="502"/>
      <c r="L177" s="483" t="b">
        <f t="shared" si="18"/>
        <v>1</v>
      </c>
      <c r="M177" s="483" t="b">
        <f t="shared" si="19"/>
        <v>1</v>
      </c>
      <c r="N177" s="483" t="s">
        <v>881</v>
      </c>
      <c r="O177" s="49"/>
      <c r="P177" s="135"/>
      <c r="Q177" s="134"/>
      <c r="T177" s="102"/>
      <c r="V177" s="102"/>
      <c r="W177" s="102"/>
      <c r="X177" s="332"/>
    </row>
    <row r="178" spans="1:24" ht="47.1" customHeight="1" x14ac:dyDescent="0.25">
      <c r="A178" s="117"/>
      <c r="B178" s="409">
        <v>23</v>
      </c>
      <c r="C178" s="427" t="str">
        <f t="shared" si="16"/>
        <v>KP-1c(M): Pourcentage de professionnels du sexe ayant bénéficié de programmes de prévention du VIH- paquet de services définis</v>
      </c>
      <c r="D178" s="501" t="str">
        <f ca="1">TEXT(IFERROR(INDEX('Overview - Section A'!$A$38:$A$45,MATCH(J178,'Overview - Section A'!$U$38:$U$45,0)),""),"d-mmm-yy") &amp;" to " &amp; TEXT(IFERROR(INDEX('Overview - Section A'!$E$38:$E$45,MATCH(J178,'Overview - Section A'!$U$38:$U$45,0)),""),"d-mmm-yy")</f>
        <v>d-janv-yy to d-juin-yy</v>
      </c>
      <c r="E178" s="430">
        <f>E179/2</f>
        <v>24054.5</v>
      </c>
      <c r="F178" s="430">
        <v>57963</v>
      </c>
      <c r="G178" s="495">
        <f t="shared" si="17"/>
        <v>41.49974984041544</v>
      </c>
      <c r="H178" s="433"/>
      <c r="I178" s="487"/>
      <c r="J178" s="435" t="s">
        <v>428</v>
      </c>
      <c r="K178" s="502"/>
      <c r="L178" s="483" t="b">
        <f t="shared" si="18"/>
        <v>1</v>
      </c>
      <c r="M178" s="483" t="b">
        <f t="shared" si="19"/>
        <v>1</v>
      </c>
      <c r="N178" s="483" t="s">
        <v>882</v>
      </c>
      <c r="O178" s="49"/>
      <c r="P178" s="135"/>
      <c r="Q178" s="134"/>
      <c r="T178" s="102"/>
      <c r="V178" s="102"/>
      <c r="W178" s="102"/>
      <c r="X178" s="332"/>
    </row>
    <row r="179" spans="1:24" ht="47.1" customHeight="1" x14ac:dyDescent="0.25">
      <c r="A179" s="117"/>
      <c r="B179" s="409">
        <v>23</v>
      </c>
      <c r="C179" s="427" t="str">
        <f t="shared" si="16"/>
        <v/>
      </c>
      <c r="D179" s="501" t="str">
        <f ca="1">TEXT(IFERROR(INDEX('Overview - Section A'!$A$38:$A$45,MATCH(J179,'Overview - Section A'!$U$38:$U$45,0)),""),"d-mmm-yy") &amp;" to " &amp; TEXT(IFERROR(INDEX('Overview - Section A'!$E$38:$E$45,MATCH(J179,'Overview - Section A'!$U$38:$U$45,0)),""),"d-mmm-yy")</f>
        <v>d-juil-yy to d-déc-yy</v>
      </c>
      <c r="E179" s="430">
        <v>48109</v>
      </c>
      <c r="F179" s="430">
        <v>57963</v>
      </c>
      <c r="G179" s="495">
        <f t="shared" si="17"/>
        <v>82.99949968083088</v>
      </c>
      <c r="H179" s="433"/>
      <c r="I179" s="487"/>
      <c r="J179" s="435" t="s">
        <v>430</v>
      </c>
      <c r="K179" s="502"/>
      <c r="L179" s="483" t="b">
        <f t="shared" si="18"/>
        <v>1</v>
      </c>
      <c r="M179" s="483" t="b">
        <f t="shared" si="19"/>
        <v>1</v>
      </c>
      <c r="N179" s="483" t="s">
        <v>883</v>
      </c>
      <c r="O179" s="49"/>
      <c r="P179" s="135"/>
      <c r="Q179" s="134"/>
      <c r="T179" s="102"/>
      <c r="V179" s="102"/>
      <c r="W179" s="102"/>
      <c r="X179" s="332"/>
    </row>
    <row r="180" spans="1:24" ht="47.1" customHeight="1" x14ac:dyDescent="0.25">
      <c r="A180" s="117"/>
      <c r="B180" s="409">
        <v>23</v>
      </c>
      <c r="C180" s="427" t="str">
        <f t="shared" si="16"/>
        <v/>
      </c>
      <c r="D180" s="501" t="str">
        <f ca="1">TEXT(IFERROR(INDEX('Overview - Section A'!$A$38:$A$45,MATCH(J180,'Overview - Section A'!$U$38:$U$45,0)),""),"d-mmm-yy") &amp;" to " &amp; TEXT(IFERROR(INDEX('Overview - Section A'!$E$38:$E$45,MATCH(J180,'Overview - Section A'!$U$38:$U$45,0)),""),"d-mmm-yy")</f>
        <v>d-janv-yy to d-juin-yy</v>
      </c>
      <c r="E180" s="430">
        <f>E181/2</f>
        <v>25225.5</v>
      </c>
      <c r="F180" s="430">
        <v>59354</v>
      </c>
      <c r="G180" s="495">
        <f t="shared" si="17"/>
        <v>42.500084240320781</v>
      </c>
      <c r="H180" s="433"/>
      <c r="I180" s="487"/>
      <c r="J180" s="435" t="s">
        <v>432</v>
      </c>
      <c r="K180" s="502"/>
      <c r="L180" s="483" t="b">
        <f t="shared" si="18"/>
        <v>1</v>
      </c>
      <c r="M180" s="483" t="b">
        <f t="shared" si="19"/>
        <v>1</v>
      </c>
      <c r="N180" s="483" t="s">
        <v>884</v>
      </c>
      <c r="O180" s="49"/>
      <c r="P180" s="135"/>
      <c r="Q180" s="134"/>
      <c r="T180" s="102"/>
      <c r="V180" s="102"/>
      <c r="W180" s="102"/>
      <c r="X180" s="332"/>
    </row>
    <row r="181" spans="1:24" ht="47.1" customHeight="1" x14ac:dyDescent="0.25">
      <c r="A181" s="117"/>
      <c r="B181" s="409">
        <v>23</v>
      </c>
      <c r="C181" s="427" t="str">
        <f t="shared" si="16"/>
        <v/>
      </c>
      <c r="D181" s="501" t="str">
        <f ca="1">TEXT(IFERROR(INDEX('Overview - Section A'!$A$38:$A$45,MATCH(J181,'Overview - Section A'!$U$38:$U$45,0)),""),"d-mmm-yy") &amp;" to " &amp; TEXT(IFERROR(INDEX('Overview - Section A'!$E$38:$E$45,MATCH(J181,'Overview - Section A'!$U$38:$U$45,0)),""),"d-mmm-yy")</f>
        <v>d-juil-yy to d-déc-yy</v>
      </c>
      <c r="E181" s="569">
        <v>50451</v>
      </c>
      <c r="F181" s="430">
        <v>59354</v>
      </c>
      <c r="G181" s="495">
        <f t="shared" si="17"/>
        <v>85.000168480641562</v>
      </c>
      <c r="H181" s="433"/>
      <c r="I181" s="487"/>
      <c r="J181" s="435" t="s">
        <v>434</v>
      </c>
      <c r="K181" s="502"/>
      <c r="L181" s="483" t="b">
        <f t="shared" si="18"/>
        <v>1</v>
      </c>
      <c r="M181" s="483" t="b">
        <f t="shared" si="19"/>
        <v>1</v>
      </c>
      <c r="N181" s="483" t="s">
        <v>885</v>
      </c>
      <c r="O181" s="49"/>
      <c r="P181" s="135"/>
      <c r="Q181" s="134"/>
      <c r="T181" s="102"/>
      <c r="V181" s="102"/>
      <c r="W181" s="102"/>
      <c r="X181" s="332"/>
    </row>
    <row r="182" spans="1:24" ht="47.1" customHeight="1" x14ac:dyDescent="0.25">
      <c r="A182" s="117"/>
      <c r="B182" s="409">
        <v>23</v>
      </c>
      <c r="C182" s="427" t="str">
        <f t="shared" si="16"/>
        <v/>
      </c>
      <c r="D182" s="501" t="str">
        <f ca="1">TEXT(IFERROR(INDEX('Overview - Section A'!$A$38:$A$45,MATCH(J182,'Overview - Section A'!$U$38:$U$45,0)),""),"d-mmm-yy") &amp;" to " &amp; TEXT(IFERROR(INDEX('Overview - Section A'!$E$38:$E$45,MATCH(J182,'Overview - Section A'!$U$38:$U$45,0)),""),"d-mmm-yy")</f>
        <v>d-janv-yy to d-juin-yy</v>
      </c>
      <c r="E182" s="569">
        <f>E183/2</f>
        <v>26439</v>
      </c>
      <c r="F182" s="430">
        <v>60779</v>
      </c>
      <c r="G182" s="495">
        <f t="shared" si="17"/>
        <v>43.500222116191452</v>
      </c>
      <c r="H182" s="433"/>
      <c r="I182" s="487"/>
      <c r="J182" s="435" t="s">
        <v>436</v>
      </c>
      <c r="K182" s="502"/>
      <c r="L182" s="483" t="b">
        <f t="shared" si="18"/>
        <v>1</v>
      </c>
      <c r="M182" s="483" t="b">
        <f t="shared" si="19"/>
        <v>1</v>
      </c>
      <c r="N182" s="483" t="s">
        <v>886</v>
      </c>
      <c r="O182" s="49"/>
      <c r="P182" s="135"/>
      <c r="Q182" s="134"/>
      <c r="T182" s="102"/>
      <c r="V182" s="102"/>
      <c r="W182" s="102"/>
      <c r="X182" s="332"/>
    </row>
    <row r="183" spans="1:24" ht="47.1" customHeight="1" x14ac:dyDescent="0.25">
      <c r="A183" s="117"/>
      <c r="B183" s="409">
        <v>23</v>
      </c>
      <c r="C183" s="427" t="str">
        <f t="shared" si="16"/>
        <v/>
      </c>
      <c r="D183" s="501" t="str">
        <f ca="1">TEXT(IFERROR(INDEX('Overview - Section A'!$A$38:$A$45,MATCH(J183,'Overview - Section A'!$U$38:$U$45,0)),""),"d-mmm-yy") &amp;" to " &amp; TEXT(IFERROR(INDEX('Overview - Section A'!$E$38:$E$45,MATCH(J183,'Overview - Section A'!$U$38:$U$45,0)),""),"d-mmm-yy")</f>
        <v>d-juil-yy to d-déc-yy</v>
      </c>
      <c r="E183" s="569">
        <v>52878</v>
      </c>
      <c r="F183" s="430">
        <v>60779</v>
      </c>
      <c r="G183" s="495">
        <f t="shared" si="17"/>
        <v>87.000444232382904</v>
      </c>
      <c r="H183" s="433"/>
      <c r="I183" s="487"/>
      <c r="J183" s="435" t="s">
        <v>438</v>
      </c>
      <c r="K183" s="502"/>
      <c r="L183" s="483" t="b">
        <f t="shared" si="18"/>
        <v>1</v>
      </c>
      <c r="M183" s="483" t="b">
        <f t="shared" si="19"/>
        <v>1</v>
      </c>
      <c r="N183" s="483" t="s">
        <v>887</v>
      </c>
      <c r="O183" s="49"/>
      <c r="P183" s="135"/>
      <c r="Q183" s="134"/>
      <c r="T183" s="102"/>
      <c r="V183" s="102"/>
      <c r="W183" s="102"/>
      <c r="X183" s="332"/>
    </row>
    <row r="184" spans="1:24" ht="47.1" customHeight="1" x14ac:dyDescent="0.25">
      <c r="A184" s="117"/>
      <c r="B184" s="409">
        <v>24</v>
      </c>
      <c r="C184" s="427" t="str">
        <f t="shared" si="16"/>
        <v>KP-3c(M): Pourcentage de professionnels de sexe qui ont fait un test VIH au cours de la période de rapportage et qui connaissent les résultats</v>
      </c>
      <c r="D184" s="501" t="str">
        <f ca="1">TEXT(IFERROR(INDEX('Overview - Section A'!$A$38:$A$45,MATCH(J184,'Overview - Section A'!$U$38:$U$45,0)),""),"d-mmm-yy") &amp;" to " &amp; TEXT(IFERROR(INDEX('Overview - Section A'!$E$38:$E$45,MATCH(J184,'Overview - Section A'!$U$38:$U$45,0)),""),"d-mmm-yy")</f>
        <v>d-janv-yy to d-juin-yy</v>
      </c>
      <c r="E184" s="569">
        <f>E185/2</f>
        <v>20287.05</v>
      </c>
      <c r="F184" s="430">
        <f>F178</f>
        <v>57963</v>
      </c>
      <c r="G184" s="495">
        <f t="shared" si="17"/>
        <v>35</v>
      </c>
      <c r="H184" s="433"/>
      <c r="I184" s="487"/>
      <c r="J184" s="435" t="s">
        <v>428</v>
      </c>
      <c r="K184" s="502"/>
      <c r="L184" s="483" t="b">
        <f t="shared" si="18"/>
        <v>1</v>
      </c>
      <c r="M184" s="483" t="b">
        <f t="shared" si="19"/>
        <v>1</v>
      </c>
      <c r="N184" s="483" t="s">
        <v>888</v>
      </c>
      <c r="O184" s="49"/>
      <c r="P184" s="135"/>
      <c r="Q184" s="134"/>
      <c r="T184" s="102"/>
      <c r="V184" s="102"/>
      <c r="W184" s="102"/>
      <c r="X184" s="332"/>
    </row>
    <row r="185" spans="1:24" ht="47.1" customHeight="1" x14ac:dyDescent="0.25">
      <c r="A185" s="117"/>
      <c r="B185" s="409">
        <v>24</v>
      </c>
      <c r="C185" s="427" t="str">
        <f t="shared" si="16"/>
        <v/>
      </c>
      <c r="D185" s="501" t="str">
        <f ca="1">TEXT(IFERROR(INDEX('Overview - Section A'!$A$38:$A$45,MATCH(J185,'Overview - Section A'!$U$38:$U$45,0)),""),"d-mmm-yy") &amp;" to " &amp; TEXT(IFERROR(INDEX('Overview - Section A'!$E$38:$E$45,MATCH(J185,'Overview - Section A'!$U$38:$U$45,0)),""),"d-mmm-yy")</f>
        <v>d-juil-yy to d-déc-yy</v>
      </c>
      <c r="E185" s="569">
        <f>F185*70%</f>
        <v>40574.1</v>
      </c>
      <c r="F185" s="569">
        <f t="shared" ref="F185:F189" si="20">F179</f>
        <v>57963</v>
      </c>
      <c r="G185" s="495">
        <f t="shared" si="17"/>
        <v>70</v>
      </c>
      <c r="H185" s="433"/>
      <c r="I185" s="487"/>
      <c r="J185" s="435" t="s">
        <v>430</v>
      </c>
      <c r="K185" s="502"/>
      <c r="L185" s="483" t="b">
        <f t="shared" si="18"/>
        <v>1</v>
      </c>
      <c r="M185" s="483" t="b">
        <f t="shared" si="19"/>
        <v>1</v>
      </c>
      <c r="N185" s="483" t="s">
        <v>889</v>
      </c>
      <c r="O185" s="49"/>
      <c r="P185" s="135"/>
      <c r="Q185" s="134"/>
      <c r="T185" s="102"/>
      <c r="V185" s="102"/>
      <c r="W185" s="102"/>
      <c r="X185" s="332"/>
    </row>
    <row r="186" spans="1:24" ht="47.1" customHeight="1" x14ac:dyDescent="0.25">
      <c r="A186" s="117"/>
      <c r="B186" s="409">
        <v>24</v>
      </c>
      <c r="C186" s="427" t="str">
        <f t="shared" si="16"/>
        <v/>
      </c>
      <c r="D186" s="501" t="str">
        <f ca="1">TEXT(IFERROR(INDEX('Overview - Section A'!$A$38:$A$45,MATCH(J186,'Overview - Section A'!$U$38:$U$45,0)),""),"d-mmm-yy") &amp;" to " &amp; TEXT(IFERROR(INDEX('Overview - Section A'!$E$38:$E$45,MATCH(J186,'Overview - Section A'!$U$38:$U$45,0)),""),"d-mmm-yy")</f>
        <v>d-janv-yy to d-juin-yy</v>
      </c>
      <c r="E186" s="569">
        <f>E187/2</f>
        <v>21070.67</v>
      </c>
      <c r="F186" s="569">
        <f t="shared" si="20"/>
        <v>59354</v>
      </c>
      <c r="G186" s="495">
        <f t="shared" si="17"/>
        <v>35.5</v>
      </c>
      <c r="H186" s="433"/>
      <c r="I186" s="487"/>
      <c r="J186" s="435" t="s">
        <v>432</v>
      </c>
      <c r="K186" s="502"/>
      <c r="L186" s="483" t="b">
        <f t="shared" si="18"/>
        <v>1</v>
      </c>
      <c r="M186" s="483" t="b">
        <f t="shared" si="19"/>
        <v>1</v>
      </c>
      <c r="N186" s="483" t="s">
        <v>890</v>
      </c>
      <c r="O186" s="49"/>
      <c r="P186" s="135"/>
      <c r="Q186" s="134"/>
      <c r="T186" s="102"/>
      <c r="V186" s="102"/>
      <c r="W186" s="102"/>
      <c r="X186" s="332"/>
    </row>
    <row r="187" spans="1:24" ht="47.1" customHeight="1" x14ac:dyDescent="0.25">
      <c r="A187" s="117"/>
      <c r="B187" s="409">
        <v>24</v>
      </c>
      <c r="C187" s="427" t="str">
        <f t="shared" si="16"/>
        <v/>
      </c>
      <c r="D187" s="501" t="str">
        <f ca="1">TEXT(IFERROR(INDEX('Overview - Section A'!$A$38:$A$45,MATCH(J187,'Overview - Section A'!$U$38:$U$45,0)),""),"d-mmm-yy") &amp;" to " &amp; TEXT(IFERROR(INDEX('Overview - Section A'!$E$38:$E$45,MATCH(J187,'Overview - Section A'!$U$38:$U$45,0)),""),"d-mmm-yy")</f>
        <v>d-juil-yy to d-déc-yy</v>
      </c>
      <c r="E187" s="569">
        <f>F187*71%</f>
        <v>42141.34</v>
      </c>
      <c r="F187" s="569">
        <f t="shared" si="20"/>
        <v>59354</v>
      </c>
      <c r="G187" s="495">
        <f t="shared" si="17"/>
        <v>71</v>
      </c>
      <c r="H187" s="433"/>
      <c r="I187" s="487"/>
      <c r="J187" s="435" t="s">
        <v>434</v>
      </c>
      <c r="K187" s="502"/>
      <c r="L187" s="483" t="b">
        <f t="shared" si="18"/>
        <v>1</v>
      </c>
      <c r="M187" s="483" t="b">
        <f t="shared" si="19"/>
        <v>1</v>
      </c>
      <c r="N187" s="483" t="s">
        <v>891</v>
      </c>
      <c r="O187" s="49"/>
      <c r="P187" s="135"/>
      <c r="Q187" s="134"/>
      <c r="T187" s="102"/>
      <c r="V187" s="102"/>
      <c r="W187" s="102"/>
      <c r="X187" s="332"/>
    </row>
    <row r="188" spans="1:24" ht="47.1" customHeight="1" x14ac:dyDescent="0.25">
      <c r="A188" s="117"/>
      <c r="B188" s="409">
        <v>24</v>
      </c>
      <c r="C188" s="427" t="str">
        <f t="shared" si="16"/>
        <v/>
      </c>
      <c r="D188" s="501" t="str">
        <f ca="1">TEXT(IFERROR(INDEX('Overview - Section A'!$A$38:$A$45,MATCH(J188,'Overview - Section A'!$U$38:$U$45,0)),""),"d-mmm-yy") &amp;" to " &amp; TEXT(IFERROR(INDEX('Overview - Section A'!$E$38:$E$45,MATCH(J188,'Overview - Section A'!$U$38:$U$45,0)),""),"d-mmm-yy")</f>
        <v>d-janv-yy to d-juin-yy</v>
      </c>
      <c r="E188" s="569">
        <f>E189/2</f>
        <v>21880.44</v>
      </c>
      <c r="F188" s="569">
        <f t="shared" si="20"/>
        <v>60779</v>
      </c>
      <c r="G188" s="495">
        <f t="shared" si="17"/>
        <v>36</v>
      </c>
      <c r="H188" s="433"/>
      <c r="I188" s="487"/>
      <c r="J188" s="435" t="s">
        <v>436</v>
      </c>
      <c r="K188" s="502"/>
      <c r="L188" s="483" t="b">
        <f t="shared" si="18"/>
        <v>1</v>
      </c>
      <c r="M188" s="483" t="b">
        <f t="shared" si="19"/>
        <v>1</v>
      </c>
      <c r="N188" s="483" t="s">
        <v>892</v>
      </c>
      <c r="O188" s="49"/>
      <c r="P188" s="135"/>
      <c r="Q188" s="134"/>
      <c r="T188" s="102"/>
      <c r="V188" s="102"/>
      <c r="W188" s="102"/>
      <c r="X188" s="332"/>
    </row>
    <row r="189" spans="1:24" ht="47.1" customHeight="1" x14ac:dyDescent="0.25">
      <c r="A189" s="117"/>
      <c r="B189" s="409">
        <v>24</v>
      </c>
      <c r="C189" s="427" t="str">
        <f t="shared" si="16"/>
        <v/>
      </c>
      <c r="D189" s="501" t="str">
        <f ca="1">TEXT(IFERROR(INDEX('Overview - Section A'!$A$38:$A$45,MATCH(J189,'Overview - Section A'!$U$38:$U$45,0)),""),"d-mmm-yy") &amp;" to " &amp; TEXT(IFERROR(INDEX('Overview - Section A'!$E$38:$E$45,MATCH(J189,'Overview - Section A'!$U$38:$U$45,0)),""),"d-mmm-yy")</f>
        <v>d-juil-yy to d-déc-yy</v>
      </c>
      <c r="E189" s="569">
        <f>F189*72%</f>
        <v>43760.88</v>
      </c>
      <c r="F189" s="569">
        <f t="shared" si="20"/>
        <v>60779</v>
      </c>
      <c r="G189" s="495">
        <f t="shared" si="17"/>
        <v>72</v>
      </c>
      <c r="H189" s="433"/>
      <c r="I189" s="487"/>
      <c r="J189" s="435" t="s">
        <v>438</v>
      </c>
      <c r="K189" s="502"/>
      <c r="L189" s="483" t="b">
        <f t="shared" si="18"/>
        <v>1</v>
      </c>
      <c r="M189" s="483" t="b">
        <f t="shared" si="19"/>
        <v>1</v>
      </c>
      <c r="N189" s="483" t="s">
        <v>893</v>
      </c>
      <c r="O189" s="49"/>
      <c r="P189" s="135"/>
      <c r="Q189" s="134"/>
      <c r="T189" s="102"/>
      <c r="V189" s="102"/>
      <c r="W189" s="102"/>
      <c r="X189" s="332"/>
    </row>
    <row r="190" spans="1:24" ht="47.1" customHeight="1" x14ac:dyDescent="0.25">
      <c r="A190" s="117"/>
      <c r="B190" s="409">
        <v>25</v>
      </c>
      <c r="C190" s="427" t="str">
        <f t="shared" si="16"/>
        <v/>
      </c>
      <c r="D190" s="501" t="str">
        <f ca="1">TEXT(IFERROR(INDEX('Overview - Section A'!$A$38:$A$45,MATCH(J190,'Overview - Section A'!$U$38:$U$45,0)),""),"d-mmm-yy") &amp;" to " &amp; TEXT(IFERROR(INDEX('Overview - Section A'!$E$38:$E$45,MATCH(J190,'Overview - Section A'!$U$38:$U$45,0)),""),"d-mmm-yy")</f>
        <v>d-janv-yy to d-juin-yy</v>
      </c>
      <c r="E190" s="429"/>
      <c r="F190" s="430"/>
      <c r="G190" s="495" t="str">
        <f t="shared" si="17"/>
        <v/>
      </c>
      <c r="H190" s="433"/>
      <c r="I190" s="487"/>
      <c r="J190" s="435" t="s">
        <v>428</v>
      </c>
      <c r="K190" s="502"/>
      <c r="L190" s="483" t="b">
        <f t="shared" si="18"/>
        <v>1</v>
      </c>
      <c r="M190" s="483" t="b">
        <f t="shared" si="19"/>
        <v>0</v>
      </c>
      <c r="N190" s="483" t="s">
        <v>894</v>
      </c>
      <c r="O190" s="49"/>
      <c r="P190" s="135"/>
      <c r="Q190" s="134"/>
      <c r="T190" s="102"/>
      <c r="V190" s="102"/>
      <c r="W190" s="102"/>
      <c r="X190" s="332"/>
    </row>
    <row r="191" spans="1:24" ht="47.1" customHeight="1" x14ac:dyDescent="0.25">
      <c r="A191" s="117"/>
      <c r="B191" s="409">
        <v>25</v>
      </c>
      <c r="C191" s="427" t="str">
        <f t="shared" si="16"/>
        <v/>
      </c>
      <c r="D191" s="501" t="str">
        <f ca="1">TEXT(IFERROR(INDEX('Overview - Section A'!$A$38:$A$45,MATCH(J191,'Overview - Section A'!$U$38:$U$45,0)),""),"d-mmm-yy") &amp;" to " &amp; TEXT(IFERROR(INDEX('Overview - Section A'!$E$38:$E$45,MATCH(J191,'Overview - Section A'!$U$38:$U$45,0)),""),"d-mmm-yy")</f>
        <v>d-juil-yy to d-déc-yy</v>
      </c>
      <c r="E191" s="429"/>
      <c r="F191" s="430"/>
      <c r="G191" s="495" t="str">
        <f t="shared" si="17"/>
        <v/>
      </c>
      <c r="H191" s="433"/>
      <c r="I191" s="487"/>
      <c r="J191" s="435" t="s">
        <v>430</v>
      </c>
      <c r="K191" s="502"/>
      <c r="L191" s="483" t="b">
        <f t="shared" si="18"/>
        <v>1</v>
      </c>
      <c r="M191" s="483" t="b">
        <f t="shared" si="19"/>
        <v>0</v>
      </c>
      <c r="N191" s="483" t="s">
        <v>895</v>
      </c>
      <c r="O191" s="49"/>
      <c r="P191" s="135"/>
      <c r="Q191" s="134"/>
      <c r="T191" s="102"/>
      <c r="V191" s="102"/>
      <c r="W191" s="102"/>
      <c r="X191" s="332"/>
    </row>
    <row r="192" spans="1:24" ht="47.1" customHeight="1" x14ac:dyDescent="0.25">
      <c r="A192" s="117"/>
      <c r="B192" s="409">
        <v>25</v>
      </c>
      <c r="C192" s="427" t="str">
        <f t="shared" si="16"/>
        <v/>
      </c>
      <c r="D192" s="501" t="str">
        <f ca="1">TEXT(IFERROR(INDEX('Overview - Section A'!$A$38:$A$45,MATCH(J192,'Overview - Section A'!$U$38:$U$45,0)),""),"d-mmm-yy") &amp;" to " &amp; TEXT(IFERROR(INDEX('Overview - Section A'!$E$38:$E$45,MATCH(J192,'Overview - Section A'!$U$38:$U$45,0)),""),"d-mmm-yy")</f>
        <v>d-janv-yy to d-juin-yy</v>
      </c>
      <c r="E192" s="429"/>
      <c r="F192" s="430"/>
      <c r="G192" s="495" t="str">
        <f t="shared" si="17"/>
        <v/>
      </c>
      <c r="H192" s="433"/>
      <c r="I192" s="487"/>
      <c r="J192" s="435" t="s">
        <v>432</v>
      </c>
      <c r="K192" s="502"/>
      <c r="L192" s="483" t="b">
        <f t="shared" si="18"/>
        <v>1</v>
      </c>
      <c r="M192" s="483" t="b">
        <f t="shared" si="19"/>
        <v>0</v>
      </c>
      <c r="N192" s="483" t="s">
        <v>896</v>
      </c>
      <c r="O192" s="49"/>
      <c r="P192" s="135"/>
      <c r="Q192" s="134"/>
      <c r="T192" s="102"/>
      <c r="V192" s="102"/>
      <c r="W192" s="102"/>
      <c r="X192" s="332"/>
    </row>
    <row r="193" spans="1:24" ht="47.1" customHeight="1" x14ac:dyDescent="0.25">
      <c r="A193" s="117"/>
      <c r="B193" s="409">
        <v>25</v>
      </c>
      <c r="C193" s="427" t="str">
        <f t="shared" si="16"/>
        <v/>
      </c>
      <c r="D193" s="501" t="str">
        <f ca="1">TEXT(IFERROR(INDEX('Overview - Section A'!$A$38:$A$45,MATCH(J193,'Overview - Section A'!$U$38:$U$45,0)),""),"d-mmm-yy") &amp;" to " &amp; TEXT(IFERROR(INDEX('Overview - Section A'!$E$38:$E$45,MATCH(J193,'Overview - Section A'!$U$38:$U$45,0)),""),"d-mmm-yy")</f>
        <v>d-juil-yy to d-déc-yy</v>
      </c>
      <c r="E193" s="429"/>
      <c r="F193" s="430"/>
      <c r="G193" s="495" t="str">
        <f t="shared" si="17"/>
        <v/>
      </c>
      <c r="H193" s="433"/>
      <c r="I193" s="487"/>
      <c r="J193" s="435" t="s">
        <v>434</v>
      </c>
      <c r="K193" s="502"/>
      <c r="L193" s="483" t="b">
        <f t="shared" si="18"/>
        <v>1</v>
      </c>
      <c r="M193" s="483" t="b">
        <f t="shared" si="19"/>
        <v>0</v>
      </c>
      <c r="N193" s="483" t="s">
        <v>897</v>
      </c>
      <c r="O193" s="49"/>
      <c r="P193" s="135"/>
      <c r="Q193" s="134"/>
      <c r="T193" s="102"/>
      <c r="V193" s="102"/>
      <c r="W193" s="102"/>
      <c r="X193" s="332"/>
    </row>
    <row r="194" spans="1:24" ht="47.1" customHeight="1" x14ac:dyDescent="0.25">
      <c r="A194" s="117"/>
      <c r="B194" s="409">
        <v>25</v>
      </c>
      <c r="C194" s="427" t="str">
        <f t="shared" si="16"/>
        <v/>
      </c>
      <c r="D194" s="501" t="str">
        <f ca="1">TEXT(IFERROR(INDEX('Overview - Section A'!$A$38:$A$45,MATCH(J194,'Overview - Section A'!$U$38:$U$45,0)),""),"d-mmm-yy") &amp;" to " &amp; TEXT(IFERROR(INDEX('Overview - Section A'!$E$38:$E$45,MATCH(J194,'Overview - Section A'!$U$38:$U$45,0)),""),"d-mmm-yy")</f>
        <v>d-janv-yy to d-juin-yy</v>
      </c>
      <c r="E194" s="429"/>
      <c r="F194" s="430"/>
      <c r="G194" s="495" t="str">
        <f t="shared" si="17"/>
        <v/>
      </c>
      <c r="H194" s="433"/>
      <c r="I194" s="487"/>
      <c r="J194" s="435" t="s">
        <v>436</v>
      </c>
      <c r="K194" s="502"/>
      <c r="L194" s="483" t="b">
        <f t="shared" si="18"/>
        <v>1</v>
      </c>
      <c r="M194" s="483" t="b">
        <f t="shared" si="19"/>
        <v>0</v>
      </c>
      <c r="N194" s="483" t="s">
        <v>898</v>
      </c>
      <c r="O194" s="49"/>
      <c r="P194" s="135"/>
      <c r="Q194" s="134"/>
      <c r="T194" s="102"/>
      <c r="V194" s="102"/>
      <c r="W194" s="102"/>
      <c r="X194" s="332"/>
    </row>
    <row r="195" spans="1:24" ht="47.1" customHeight="1" x14ac:dyDescent="0.25">
      <c r="A195" s="117"/>
      <c r="B195" s="409">
        <v>25</v>
      </c>
      <c r="C195" s="427" t="str">
        <f t="shared" si="16"/>
        <v/>
      </c>
      <c r="D195" s="501" t="str">
        <f ca="1">TEXT(IFERROR(INDEX('Overview - Section A'!$A$38:$A$45,MATCH(J195,'Overview - Section A'!$U$38:$U$45,0)),""),"d-mmm-yy") &amp;" to " &amp; TEXT(IFERROR(INDEX('Overview - Section A'!$E$38:$E$45,MATCH(J195,'Overview - Section A'!$U$38:$U$45,0)),""),"d-mmm-yy")</f>
        <v>d-juil-yy to d-déc-yy</v>
      </c>
      <c r="E195" s="429"/>
      <c r="F195" s="430"/>
      <c r="G195" s="495" t="str">
        <f t="shared" si="17"/>
        <v/>
      </c>
      <c r="H195" s="433"/>
      <c r="I195" s="487"/>
      <c r="J195" s="435" t="s">
        <v>438</v>
      </c>
      <c r="K195" s="502"/>
      <c r="L195" s="483" t="b">
        <f t="shared" si="18"/>
        <v>1</v>
      </c>
      <c r="M195" s="483" t="b">
        <f t="shared" si="19"/>
        <v>0</v>
      </c>
      <c r="N195" s="483" t="s">
        <v>899</v>
      </c>
      <c r="O195" s="49"/>
      <c r="P195" s="135"/>
      <c r="Q195" s="134"/>
      <c r="T195" s="102"/>
      <c r="V195" s="102"/>
      <c r="W195" s="102"/>
      <c r="X195" s="332"/>
    </row>
    <row r="196" spans="1:24" ht="47.1" customHeight="1" x14ac:dyDescent="0.25">
      <c r="A196" s="117"/>
      <c r="B196" s="409">
        <v>26</v>
      </c>
      <c r="C196" s="427" t="str">
        <f t="shared" si="16"/>
        <v/>
      </c>
      <c r="D196" s="501" t="str">
        <f ca="1">TEXT(IFERROR(INDEX('Overview - Section A'!$A$38:$A$45,MATCH(J196,'Overview - Section A'!$U$38:$U$45,0)),""),"d-mmm-yy") &amp;" to " &amp; TEXT(IFERROR(INDEX('Overview - Section A'!$E$38:$E$45,MATCH(J196,'Overview - Section A'!$U$38:$U$45,0)),""),"d-mmm-yy")</f>
        <v>d-janv-yy to d-juin-yy</v>
      </c>
      <c r="E196" s="429"/>
      <c r="F196" s="430"/>
      <c r="G196" s="495" t="str">
        <f t="shared" si="17"/>
        <v/>
      </c>
      <c r="H196" s="433"/>
      <c r="I196" s="487"/>
      <c r="J196" s="435" t="s">
        <v>428</v>
      </c>
      <c r="K196" s="502"/>
      <c r="L196" s="483" t="b">
        <f t="shared" si="18"/>
        <v>1</v>
      </c>
      <c r="M196" s="483" t="b">
        <f t="shared" si="19"/>
        <v>0</v>
      </c>
      <c r="N196" s="483" t="s">
        <v>900</v>
      </c>
      <c r="O196" s="49"/>
      <c r="P196" s="135"/>
      <c r="Q196" s="134"/>
      <c r="T196" s="102"/>
      <c r="V196" s="102"/>
      <c r="W196" s="102"/>
      <c r="X196" s="332"/>
    </row>
    <row r="197" spans="1:24" ht="47.1" customHeight="1" x14ac:dyDescent="0.25">
      <c r="A197" s="117"/>
      <c r="B197" s="409">
        <v>26</v>
      </c>
      <c r="C197" s="427" t="str">
        <f t="shared" si="16"/>
        <v/>
      </c>
      <c r="D197" s="501" t="str">
        <f ca="1">TEXT(IFERROR(INDEX('Overview - Section A'!$A$38:$A$45,MATCH(J197,'Overview - Section A'!$U$38:$U$45,0)),""),"d-mmm-yy") &amp;" to " &amp; TEXT(IFERROR(INDEX('Overview - Section A'!$E$38:$E$45,MATCH(J197,'Overview - Section A'!$U$38:$U$45,0)),""),"d-mmm-yy")</f>
        <v>d-juil-yy to d-déc-yy</v>
      </c>
      <c r="E197" s="429"/>
      <c r="F197" s="430"/>
      <c r="G197" s="495" t="str">
        <f t="shared" si="17"/>
        <v/>
      </c>
      <c r="H197" s="433"/>
      <c r="I197" s="487"/>
      <c r="J197" s="435" t="s">
        <v>430</v>
      </c>
      <c r="K197" s="502"/>
      <c r="L197" s="483" t="b">
        <f t="shared" si="18"/>
        <v>1</v>
      </c>
      <c r="M197" s="483" t="b">
        <f t="shared" si="19"/>
        <v>0</v>
      </c>
      <c r="N197" s="483" t="s">
        <v>901</v>
      </c>
      <c r="O197" s="49"/>
      <c r="P197" s="135"/>
      <c r="Q197" s="134"/>
      <c r="T197" s="102"/>
      <c r="V197" s="102"/>
      <c r="W197" s="102"/>
      <c r="X197" s="332"/>
    </row>
    <row r="198" spans="1:24" ht="47.1" customHeight="1" x14ac:dyDescent="0.25">
      <c r="A198" s="117"/>
      <c r="B198" s="409">
        <v>26</v>
      </c>
      <c r="C198" s="427" t="str">
        <f t="shared" si="16"/>
        <v/>
      </c>
      <c r="D198" s="501" t="str">
        <f ca="1">TEXT(IFERROR(INDEX('Overview - Section A'!$A$38:$A$45,MATCH(J198,'Overview - Section A'!$U$38:$U$45,0)),""),"d-mmm-yy") &amp;" to " &amp; TEXT(IFERROR(INDEX('Overview - Section A'!$E$38:$E$45,MATCH(J198,'Overview - Section A'!$U$38:$U$45,0)),""),"d-mmm-yy")</f>
        <v>d-janv-yy to d-juin-yy</v>
      </c>
      <c r="E198" s="429"/>
      <c r="F198" s="430"/>
      <c r="G198" s="495" t="str">
        <f t="shared" si="17"/>
        <v/>
      </c>
      <c r="H198" s="433"/>
      <c r="I198" s="487"/>
      <c r="J198" s="435" t="s">
        <v>432</v>
      </c>
      <c r="K198" s="502"/>
      <c r="L198" s="483" t="b">
        <f t="shared" si="18"/>
        <v>1</v>
      </c>
      <c r="M198" s="483" t="b">
        <f t="shared" si="19"/>
        <v>0</v>
      </c>
      <c r="N198" s="483" t="s">
        <v>902</v>
      </c>
      <c r="O198" s="49"/>
      <c r="P198" s="135"/>
      <c r="Q198" s="134"/>
      <c r="T198" s="102"/>
      <c r="V198" s="102"/>
      <c r="W198" s="102"/>
      <c r="X198" s="332"/>
    </row>
    <row r="199" spans="1:24" ht="47.1" customHeight="1" x14ac:dyDescent="0.25">
      <c r="A199" s="117"/>
      <c r="B199" s="409">
        <v>26</v>
      </c>
      <c r="C199" s="427" t="str">
        <f t="shared" si="16"/>
        <v/>
      </c>
      <c r="D199" s="501" t="str">
        <f ca="1">TEXT(IFERROR(INDEX('Overview - Section A'!$A$38:$A$45,MATCH(J199,'Overview - Section A'!$U$38:$U$45,0)),""),"d-mmm-yy") &amp;" to " &amp; TEXT(IFERROR(INDEX('Overview - Section A'!$E$38:$E$45,MATCH(J199,'Overview - Section A'!$U$38:$U$45,0)),""),"d-mmm-yy")</f>
        <v>d-juil-yy to d-déc-yy</v>
      </c>
      <c r="E199" s="429"/>
      <c r="F199" s="430"/>
      <c r="G199" s="495" t="str">
        <f t="shared" si="17"/>
        <v/>
      </c>
      <c r="H199" s="433"/>
      <c r="I199" s="487"/>
      <c r="J199" s="435" t="s">
        <v>434</v>
      </c>
      <c r="K199" s="502"/>
      <c r="L199" s="483" t="b">
        <f t="shared" si="18"/>
        <v>1</v>
      </c>
      <c r="M199" s="483" t="b">
        <f t="shared" si="19"/>
        <v>0</v>
      </c>
      <c r="N199" s="483" t="s">
        <v>903</v>
      </c>
      <c r="O199" s="49"/>
      <c r="P199" s="135"/>
      <c r="Q199" s="134"/>
      <c r="T199" s="102"/>
      <c r="V199" s="102"/>
      <c r="W199" s="102"/>
      <c r="X199" s="332"/>
    </row>
    <row r="200" spans="1:24" ht="47.1" customHeight="1" x14ac:dyDescent="0.25">
      <c r="A200" s="117"/>
      <c r="B200" s="409">
        <v>26</v>
      </c>
      <c r="C200" s="427" t="str">
        <f t="shared" si="16"/>
        <v/>
      </c>
      <c r="D200" s="501" t="str">
        <f ca="1">TEXT(IFERROR(INDEX('Overview - Section A'!$A$38:$A$45,MATCH(J200,'Overview - Section A'!$U$38:$U$45,0)),""),"d-mmm-yy") &amp;" to " &amp; TEXT(IFERROR(INDEX('Overview - Section A'!$E$38:$E$45,MATCH(J200,'Overview - Section A'!$U$38:$U$45,0)),""),"d-mmm-yy")</f>
        <v>d-janv-yy to d-juin-yy</v>
      </c>
      <c r="E200" s="429"/>
      <c r="F200" s="430"/>
      <c r="G200" s="495" t="str">
        <f t="shared" si="17"/>
        <v/>
      </c>
      <c r="H200" s="433"/>
      <c r="I200" s="487"/>
      <c r="J200" s="435" t="s">
        <v>436</v>
      </c>
      <c r="K200" s="502"/>
      <c r="L200" s="483" t="b">
        <f t="shared" si="18"/>
        <v>1</v>
      </c>
      <c r="M200" s="483" t="b">
        <f t="shared" si="19"/>
        <v>0</v>
      </c>
      <c r="N200" s="483" t="s">
        <v>904</v>
      </c>
      <c r="O200" s="49"/>
      <c r="P200" s="135"/>
      <c r="Q200" s="134"/>
      <c r="T200" s="102"/>
      <c r="V200" s="102"/>
      <c r="W200" s="102"/>
      <c r="X200" s="332"/>
    </row>
    <row r="201" spans="1:24" ht="47.1" customHeight="1" x14ac:dyDescent="0.25">
      <c r="A201" s="117"/>
      <c r="B201" s="409">
        <v>26</v>
      </c>
      <c r="C201" s="427" t="str">
        <f t="shared" si="16"/>
        <v/>
      </c>
      <c r="D201" s="501" t="str">
        <f ca="1">TEXT(IFERROR(INDEX('Overview - Section A'!$A$38:$A$45,MATCH(J201,'Overview - Section A'!$U$38:$U$45,0)),""),"d-mmm-yy") &amp;" to " &amp; TEXT(IFERROR(INDEX('Overview - Section A'!$E$38:$E$45,MATCH(J201,'Overview - Section A'!$U$38:$U$45,0)),""),"d-mmm-yy")</f>
        <v>d-juil-yy to d-déc-yy</v>
      </c>
      <c r="E201" s="429"/>
      <c r="F201" s="430"/>
      <c r="G201" s="495" t="str">
        <f t="shared" si="17"/>
        <v/>
      </c>
      <c r="H201" s="433"/>
      <c r="I201" s="487"/>
      <c r="J201" s="435" t="s">
        <v>438</v>
      </c>
      <c r="K201" s="502"/>
      <c r="L201" s="483" t="b">
        <f t="shared" si="18"/>
        <v>1</v>
      </c>
      <c r="M201" s="483" t="b">
        <f t="shared" si="19"/>
        <v>0</v>
      </c>
      <c r="N201" s="483" t="s">
        <v>905</v>
      </c>
      <c r="O201" s="49"/>
      <c r="P201" s="135"/>
      <c r="Q201" s="134"/>
      <c r="T201" s="102"/>
      <c r="V201" s="102"/>
      <c r="W201" s="102"/>
      <c r="X201" s="332"/>
    </row>
    <row r="202" spans="1:24" ht="47.1" customHeight="1" x14ac:dyDescent="0.25">
      <c r="A202" s="117"/>
      <c r="B202" s="409">
        <v>27</v>
      </c>
      <c r="C202" s="427" t="str">
        <f t="shared" si="16"/>
        <v/>
      </c>
      <c r="D202" s="501" t="str">
        <f ca="1">TEXT(IFERROR(INDEX('Overview - Section A'!$A$38:$A$45,MATCH(J202,'Overview - Section A'!$U$38:$U$45,0)),""),"d-mmm-yy") &amp;" to " &amp; TEXT(IFERROR(INDEX('Overview - Section A'!$E$38:$E$45,MATCH(J202,'Overview - Section A'!$U$38:$U$45,0)),""),"d-mmm-yy")</f>
        <v>d-janv-yy to d-juin-yy</v>
      </c>
      <c r="E202" s="429"/>
      <c r="F202" s="430"/>
      <c r="G202" s="495" t="str">
        <f t="shared" si="17"/>
        <v/>
      </c>
      <c r="H202" s="433"/>
      <c r="I202" s="487"/>
      <c r="J202" s="435" t="s">
        <v>428</v>
      </c>
      <c r="K202" s="502"/>
      <c r="L202" s="483" t="b">
        <f t="shared" si="18"/>
        <v>1</v>
      </c>
      <c r="M202" s="483" t="b">
        <f t="shared" si="19"/>
        <v>0</v>
      </c>
      <c r="N202" s="483" t="s">
        <v>906</v>
      </c>
      <c r="O202" s="49"/>
      <c r="P202" s="135"/>
      <c r="Q202" s="134"/>
      <c r="T202" s="102"/>
      <c r="V202" s="102"/>
      <c r="W202" s="102"/>
      <c r="X202" s="332"/>
    </row>
    <row r="203" spans="1:24" ht="47.1" customHeight="1" x14ac:dyDescent="0.25">
      <c r="A203" s="117"/>
      <c r="B203" s="409">
        <v>27</v>
      </c>
      <c r="C203" s="427" t="str">
        <f t="shared" si="16"/>
        <v/>
      </c>
      <c r="D203" s="501" t="str">
        <f ca="1">TEXT(IFERROR(INDEX('Overview - Section A'!$A$38:$A$45,MATCH(J203,'Overview - Section A'!$U$38:$U$45,0)),""),"d-mmm-yy") &amp;" to " &amp; TEXT(IFERROR(INDEX('Overview - Section A'!$E$38:$E$45,MATCH(J203,'Overview - Section A'!$U$38:$U$45,0)),""),"d-mmm-yy")</f>
        <v>d-juil-yy to d-déc-yy</v>
      </c>
      <c r="E203" s="429"/>
      <c r="F203" s="430"/>
      <c r="G203" s="495" t="str">
        <f t="shared" si="17"/>
        <v/>
      </c>
      <c r="H203" s="433"/>
      <c r="I203" s="487"/>
      <c r="J203" s="435" t="s">
        <v>430</v>
      </c>
      <c r="K203" s="502"/>
      <c r="L203" s="483" t="b">
        <f t="shared" si="18"/>
        <v>1</v>
      </c>
      <c r="M203" s="483" t="b">
        <f t="shared" si="19"/>
        <v>0</v>
      </c>
      <c r="N203" s="483" t="s">
        <v>907</v>
      </c>
      <c r="O203" s="49"/>
      <c r="P203" s="135"/>
      <c r="Q203" s="134"/>
      <c r="T203" s="102"/>
      <c r="V203" s="102"/>
      <c r="W203" s="102"/>
      <c r="X203" s="332"/>
    </row>
    <row r="204" spans="1:24" ht="47.1" customHeight="1" x14ac:dyDescent="0.25">
      <c r="A204" s="117"/>
      <c r="B204" s="409">
        <v>27</v>
      </c>
      <c r="C204" s="427" t="str">
        <f t="shared" si="16"/>
        <v/>
      </c>
      <c r="D204" s="501" t="str">
        <f ca="1">TEXT(IFERROR(INDEX('Overview - Section A'!$A$38:$A$45,MATCH(J204,'Overview - Section A'!$U$38:$U$45,0)),""),"d-mmm-yy") &amp;" to " &amp; TEXT(IFERROR(INDEX('Overview - Section A'!$E$38:$E$45,MATCH(J204,'Overview - Section A'!$U$38:$U$45,0)),""),"d-mmm-yy")</f>
        <v>d-janv-yy to d-juin-yy</v>
      </c>
      <c r="E204" s="429"/>
      <c r="F204" s="430"/>
      <c r="G204" s="495" t="str">
        <f t="shared" si="17"/>
        <v/>
      </c>
      <c r="H204" s="433"/>
      <c r="I204" s="487"/>
      <c r="J204" s="435" t="s">
        <v>432</v>
      </c>
      <c r="K204" s="502"/>
      <c r="L204" s="483" t="b">
        <f t="shared" si="18"/>
        <v>1</v>
      </c>
      <c r="M204" s="483" t="b">
        <f t="shared" si="19"/>
        <v>0</v>
      </c>
      <c r="N204" s="483" t="s">
        <v>908</v>
      </c>
      <c r="O204" s="49"/>
      <c r="P204" s="135"/>
      <c r="Q204" s="134"/>
      <c r="T204" s="102"/>
      <c r="V204" s="102"/>
      <c r="W204" s="102"/>
      <c r="X204" s="332"/>
    </row>
    <row r="205" spans="1:24" ht="47.1" customHeight="1" x14ac:dyDescent="0.25">
      <c r="A205" s="117"/>
      <c r="B205" s="409">
        <v>27</v>
      </c>
      <c r="C205" s="427" t="str">
        <f t="shared" si="16"/>
        <v/>
      </c>
      <c r="D205" s="501" t="str">
        <f ca="1">TEXT(IFERROR(INDEX('Overview - Section A'!$A$38:$A$45,MATCH(J205,'Overview - Section A'!$U$38:$U$45,0)),""),"d-mmm-yy") &amp;" to " &amp; TEXT(IFERROR(INDEX('Overview - Section A'!$E$38:$E$45,MATCH(J205,'Overview - Section A'!$U$38:$U$45,0)),""),"d-mmm-yy")</f>
        <v>d-juil-yy to d-déc-yy</v>
      </c>
      <c r="E205" s="429"/>
      <c r="F205" s="430"/>
      <c r="G205" s="495" t="str">
        <f t="shared" si="17"/>
        <v/>
      </c>
      <c r="H205" s="433"/>
      <c r="I205" s="487"/>
      <c r="J205" s="435" t="s">
        <v>434</v>
      </c>
      <c r="K205" s="502"/>
      <c r="L205" s="483" t="b">
        <f t="shared" si="18"/>
        <v>1</v>
      </c>
      <c r="M205" s="483" t="b">
        <f t="shared" si="19"/>
        <v>0</v>
      </c>
      <c r="N205" s="483" t="s">
        <v>909</v>
      </c>
      <c r="O205" s="49"/>
      <c r="P205" s="135"/>
      <c r="Q205" s="134"/>
      <c r="T205" s="102"/>
      <c r="V205" s="102"/>
      <c r="W205" s="102"/>
      <c r="X205" s="332"/>
    </row>
    <row r="206" spans="1:24" ht="47.1" customHeight="1" x14ac:dyDescent="0.25">
      <c r="A206" s="117"/>
      <c r="B206" s="409">
        <v>27</v>
      </c>
      <c r="C206" s="427" t="str">
        <f t="shared" si="16"/>
        <v/>
      </c>
      <c r="D206" s="501" t="str">
        <f ca="1">TEXT(IFERROR(INDEX('Overview - Section A'!$A$38:$A$45,MATCH(J206,'Overview - Section A'!$U$38:$U$45,0)),""),"d-mmm-yy") &amp;" to " &amp; TEXT(IFERROR(INDEX('Overview - Section A'!$E$38:$E$45,MATCH(J206,'Overview - Section A'!$U$38:$U$45,0)),""),"d-mmm-yy")</f>
        <v>d-janv-yy to d-juin-yy</v>
      </c>
      <c r="E206" s="429"/>
      <c r="F206" s="430"/>
      <c r="G206" s="495" t="str">
        <f t="shared" si="17"/>
        <v/>
      </c>
      <c r="H206" s="433"/>
      <c r="I206" s="487"/>
      <c r="J206" s="435" t="s">
        <v>436</v>
      </c>
      <c r="K206" s="502"/>
      <c r="L206" s="483" t="b">
        <f t="shared" si="18"/>
        <v>1</v>
      </c>
      <c r="M206" s="483" t="b">
        <f t="shared" si="19"/>
        <v>0</v>
      </c>
      <c r="N206" s="483" t="s">
        <v>910</v>
      </c>
      <c r="O206" s="49"/>
      <c r="P206" s="135"/>
      <c r="Q206" s="134"/>
      <c r="T206" s="102"/>
      <c r="V206" s="102"/>
      <c r="W206" s="102"/>
      <c r="X206" s="332"/>
    </row>
    <row r="207" spans="1:24" ht="47.1" customHeight="1" x14ac:dyDescent="0.25">
      <c r="A207" s="117"/>
      <c r="B207" s="409">
        <v>27</v>
      </c>
      <c r="C207" s="427" t="str">
        <f t="shared" si="16"/>
        <v/>
      </c>
      <c r="D207" s="501" t="str">
        <f ca="1">TEXT(IFERROR(INDEX('Overview - Section A'!$A$38:$A$45,MATCH(J207,'Overview - Section A'!$U$38:$U$45,0)),""),"d-mmm-yy") &amp;" to " &amp; TEXT(IFERROR(INDEX('Overview - Section A'!$E$38:$E$45,MATCH(J207,'Overview - Section A'!$U$38:$U$45,0)),""),"d-mmm-yy")</f>
        <v>d-juil-yy to d-déc-yy</v>
      </c>
      <c r="E207" s="429"/>
      <c r="F207" s="430"/>
      <c r="G207" s="495" t="str">
        <f t="shared" si="17"/>
        <v/>
      </c>
      <c r="H207" s="433"/>
      <c r="I207" s="487"/>
      <c r="J207" s="435" t="s">
        <v>438</v>
      </c>
      <c r="K207" s="502"/>
      <c r="L207" s="483" t="b">
        <f t="shared" si="18"/>
        <v>1</v>
      </c>
      <c r="M207" s="483" t="b">
        <f t="shared" si="19"/>
        <v>0</v>
      </c>
      <c r="N207" s="483" t="s">
        <v>911</v>
      </c>
      <c r="O207" s="49"/>
      <c r="P207" s="135"/>
      <c r="Q207" s="134"/>
      <c r="T207" s="102"/>
      <c r="V207" s="102"/>
      <c r="W207" s="102"/>
      <c r="X207" s="332"/>
    </row>
    <row r="208" spans="1:24" ht="47.1" customHeight="1" x14ac:dyDescent="0.25">
      <c r="A208" s="117"/>
      <c r="B208" s="409">
        <v>28</v>
      </c>
      <c r="C208" s="427" t="str">
        <f t="shared" si="16"/>
        <v/>
      </c>
      <c r="D208" s="501" t="str">
        <f ca="1">TEXT(IFERROR(INDEX('Overview - Section A'!$A$38:$A$45,MATCH(J208,'Overview - Section A'!$U$38:$U$45,0)),""),"d-mmm-yy") &amp;" to " &amp; TEXT(IFERROR(INDEX('Overview - Section A'!$E$38:$E$45,MATCH(J208,'Overview - Section A'!$U$38:$U$45,0)),""),"d-mmm-yy")</f>
        <v>d-janv-yy to d-juin-yy</v>
      </c>
      <c r="E208" s="429"/>
      <c r="F208" s="430"/>
      <c r="G208" s="495" t="str">
        <f t="shared" si="17"/>
        <v/>
      </c>
      <c r="H208" s="433"/>
      <c r="I208" s="487"/>
      <c r="J208" s="435" t="s">
        <v>428</v>
      </c>
      <c r="K208" s="502"/>
      <c r="L208" s="483" t="b">
        <f t="shared" si="18"/>
        <v>1</v>
      </c>
      <c r="M208" s="483" t="b">
        <f t="shared" si="19"/>
        <v>0</v>
      </c>
      <c r="N208" s="483" t="s">
        <v>912</v>
      </c>
      <c r="O208" s="49"/>
      <c r="P208" s="135"/>
      <c r="Q208" s="134"/>
      <c r="T208" s="102"/>
      <c r="V208" s="102"/>
      <c r="W208" s="102"/>
      <c r="X208" s="332"/>
    </row>
    <row r="209" spans="1:24" ht="47.1" customHeight="1" x14ac:dyDescent="0.25">
      <c r="A209" s="117"/>
      <c r="B209" s="409">
        <v>28</v>
      </c>
      <c r="C209" s="427" t="str">
        <f t="shared" si="16"/>
        <v/>
      </c>
      <c r="D209" s="501" t="str">
        <f ca="1">TEXT(IFERROR(INDEX('Overview - Section A'!$A$38:$A$45,MATCH(J209,'Overview - Section A'!$U$38:$U$45,0)),""),"d-mmm-yy") &amp;" to " &amp; TEXT(IFERROR(INDEX('Overview - Section A'!$E$38:$E$45,MATCH(J209,'Overview - Section A'!$U$38:$U$45,0)),""),"d-mmm-yy")</f>
        <v>d-juil-yy to d-déc-yy</v>
      </c>
      <c r="E209" s="429"/>
      <c r="F209" s="430"/>
      <c r="G209" s="495" t="str">
        <f t="shared" si="17"/>
        <v/>
      </c>
      <c r="H209" s="433"/>
      <c r="I209" s="487"/>
      <c r="J209" s="435" t="s">
        <v>430</v>
      </c>
      <c r="K209" s="502"/>
      <c r="L209" s="483" t="b">
        <f t="shared" si="18"/>
        <v>1</v>
      </c>
      <c r="M209" s="483" t="b">
        <f t="shared" si="19"/>
        <v>0</v>
      </c>
      <c r="N209" s="483" t="s">
        <v>913</v>
      </c>
      <c r="O209" s="49"/>
      <c r="P209" s="135"/>
      <c r="Q209" s="134"/>
      <c r="T209" s="102"/>
      <c r="V209" s="102"/>
      <c r="W209" s="102"/>
      <c r="X209" s="332"/>
    </row>
    <row r="210" spans="1:24" ht="47.1" customHeight="1" x14ac:dyDescent="0.25">
      <c r="A210" s="117"/>
      <c r="B210" s="409">
        <v>28</v>
      </c>
      <c r="C210" s="427" t="str">
        <f t="shared" si="16"/>
        <v/>
      </c>
      <c r="D210" s="501" t="str">
        <f ca="1">TEXT(IFERROR(INDEX('Overview - Section A'!$A$38:$A$45,MATCH(J210,'Overview - Section A'!$U$38:$U$45,0)),""),"d-mmm-yy") &amp;" to " &amp; TEXT(IFERROR(INDEX('Overview - Section A'!$E$38:$E$45,MATCH(J210,'Overview - Section A'!$U$38:$U$45,0)),""),"d-mmm-yy")</f>
        <v>d-janv-yy to d-juin-yy</v>
      </c>
      <c r="E210" s="429"/>
      <c r="F210" s="430"/>
      <c r="G210" s="495" t="str">
        <f t="shared" si="17"/>
        <v/>
      </c>
      <c r="H210" s="433"/>
      <c r="I210" s="487"/>
      <c r="J210" s="435" t="s">
        <v>432</v>
      </c>
      <c r="K210" s="502"/>
      <c r="L210" s="483" t="b">
        <f t="shared" si="18"/>
        <v>1</v>
      </c>
      <c r="M210" s="483" t="b">
        <f t="shared" si="19"/>
        <v>0</v>
      </c>
      <c r="N210" s="483" t="s">
        <v>914</v>
      </c>
      <c r="O210" s="49"/>
      <c r="P210" s="135"/>
      <c r="Q210" s="134"/>
      <c r="T210" s="102"/>
      <c r="V210" s="102"/>
      <c r="W210" s="102"/>
      <c r="X210" s="332"/>
    </row>
    <row r="211" spans="1:24" ht="47.1" customHeight="1" x14ac:dyDescent="0.25">
      <c r="A211" s="117"/>
      <c r="B211" s="409">
        <v>28</v>
      </c>
      <c r="C211" s="427" t="str">
        <f t="shared" si="16"/>
        <v/>
      </c>
      <c r="D211" s="501" t="str">
        <f ca="1">TEXT(IFERROR(INDEX('Overview - Section A'!$A$38:$A$45,MATCH(J211,'Overview - Section A'!$U$38:$U$45,0)),""),"d-mmm-yy") &amp;" to " &amp; TEXT(IFERROR(INDEX('Overview - Section A'!$E$38:$E$45,MATCH(J211,'Overview - Section A'!$U$38:$U$45,0)),""),"d-mmm-yy")</f>
        <v>d-juil-yy to d-déc-yy</v>
      </c>
      <c r="E211" s="429"/>
      <c r="F211" s="430"/>
      <c r="G211" s="495" t="str">
        <f t="shared" si="17"/>
        <v/>
      </c>
      <c r="H211" s="433"/>
      <c r="I211" s="487"/>
      <c r="J211" s="435" t="s">
        <v>434</v>
      </c>
      <c r="K211" s="502"/>
      <c r="L211" s="483" t="b">
        <f t="shared" si="18"/>
        <v>1</v>
      </c>
      <c r="M211" s="483" t="b">
        <f t="shared" si="19"/>
        <v>0</v>
      </c>
      <c r="N211" s="483" t="s">
        <v>915</v>
      </c>
      <c r="O211" s="49"/>
      <c r="P211" s="135"/>
      <c r="Q211" s="134"/>
      <c r="T211" s="102"/>
      <c r="V211" s="102"/>
      <c r="W211" s="102"/>
      <c r="X211" s="332"/>
    </row>
    <row r="212" spans="1:24" ht="47.1" customHeight="1" x14ac:dyDescent="0.25">
      <c r="A212" s="117"/>
      <c r="B212" s="409">
        <v>28</v>
      </c>
      <c r="C212" s="427" t="str">
        <f t="shared" si="16"/>
        <v/>
      </c>
      <c r="D212" s="501" t="str">
        <f ca="1">TEXT(IFERROR(INDEX('Overview - Section A'!$A$38:$A$45,MATCH(J212,'Overview - Section A'!$U$38:$U$45,0)),""),"d-mmm-yy") &amp;" to " &amp; TEXT(IFERROR(INDEX('Overview - Section A'!$E$38:$E$45,MATCH(J212,'Overview - Section A'!$U$38:$U$45,0)),""),"d-mmm-yy")</f>
        <v>d-janv-yy to d-juin-yy</v>
      </c>
      <c r="E212" s="429"/>
      <c r="F212" s="430"/>
      <c r="G212" s="495" t="str">
        <f t="shared" si="17"/>
        <v/>
      </c>
      <c r="H212" s="433"/>
      <c r="I212" s="487"/>
      <c r="J212" s="435" t="s">
        <v>436</v>
      </c>
      <c r="K212" s="502"/>
      <c r="L212" s="483" t="b">
        <f t="shared" si="18"/>
        <v>1</v>
      </c>
      <c r="M212" s="483" t="b">
        <f t="shared" si="19"/>
        <v>0</v>
      </c>
      <c r="N212" s="483" t="s">
        <v>916</v>
      </c>
      <c r="O212" s="49"/>
      <c r="P212" s="135"/>
      <c r="Q212" s="134"/>
      <c r="T212" s="102"/>
      <c r="V212" s="102"/>
      <c r="W212" s="102"/>
      <c r="X212" s="332"/>
    </row>
    <row r="213" spans="1:24" ht="47.1" customHeight="1" x14ac:dyDescent="0.25">
      <c r="A213" s="117"/>
      <c r="B213" s="409">
        <v>28</v>
      </c>
      <c r="C213" s="427" t="str">
        <f t="shared" si="16"/>
        <v/>
      </c>
      <c r="D213" s="501" t="str">
        <f ca="1">TEXT(IFERROR(INDEX('Overview - Section A'!$A$38:$A$45,MATCH(J213,'Overview - Section A'!$U$38:$U$45,0)),""),"d-mmm-yy") &amp;" to " &amp; TEXT(IFERROR(INDEX('Overview - Section A'!$E$38:$E$45,MATCH(J213,'Overview - Section A'!$U$38:$U$45,0)),""),"d-mmm-yy")</f>
        <v>d-juil-yy to d-déc-yy</v>
      </c>
      <c r="E213" s="429"/>
      <c r="F213" s="430"/>
      <c r="G213" s="495" t="str">
        <f t="shared" si="17"/>
        <v/>
      </c>
      <c r="H213" s="433"/>
      <c r="I213" s="487"/>
      <c r="J213" s="435" t="s">
        <v>438</v>
      </c>
      <c r="K213" s="502"/>
      <c r="L213" s="483" t="b">
        <f t="shared" si="18"/>
        <v>1</v>
      </c>
      <c r="M213" s="483" t="b">
        <f t="shared" si="19"/>
        <v>0</v>
      </c>
      <c r="N213" s="483" t="s">
        <v>917</v>
      </c>
      <c r="O213" s="49"/>
      <c r="P213" s="135"/>
      <c r="Q213" s="134"/>
      <c r="T213" s="102"/>
      <c r="V213" s="102"/>
      <c r="W213" s="102"/>
      <c r="X213" s="332"/>
    </row>
    <row r="214" spans="1:24" ht="47.1" customHeight="1" x14ac:dyDescent="0.25">
      <c r="A214" s="117"/>
      <c r="B214" s="409">
        <v>29</v>
      </c>
      <c r="C214" s="427" t="str">
        <f t="shared" si="16"/>
        <v/>
      </c>
      <c r="D214" s="501" t="str">
        <f ca="1">TEXT(IFERROR(INDEX('Overview - Section A'!$A$38:$A$45,MATCH(J214,'Overview - Section A'!$U$38:$U$45,0)),""),"d-mmm-yy") &amp;" to " &amp; TEXT(IFERROR(INDEX('Overview - Section A'!$E$38:$E$45,MATCH(J214,'Overview - Section A'!$U$38:$U$45,0)),""),"d-mmm-yy")</f>
        <v>d-janv-yy to d-juin-yy</v>
      </c>
      <c r="E214" s="429"/>
      <c r="F214" s="430"/>
      <c r="G214" s="495" t="str">
        <f t="shared" si="17"/>
        <v/>
      </c>
      <c r="H214" s="433"/>
      <c r="I214" s="487"/>
      <c r="J214" s="435" t="s">
        <v>428</v>
      </c>
      <c r="K214" s="502"/>
      <c r="L214" s="483" t="b">
        <f t="shared" si="18"/>
        <v>1</v>
      </c>
      <c r="M214" s="483" t="b">
        <f t="shared" si="19"/>
        <v>0</v>
      </c>
      <c r="N214" s="483" t="s">
        <v>918</v>
      </c>
      <c r="O214" s="49"/>
      <c r="P214" s="135"/>
      <c r="Q214" s="134"/>
      <c r="T214" s="102"/>
      <c r="V214" s="102"/>
      <c r="W214" s="102"/>
      <c r="X214" s="332"/>
    </row>
    <row r="215" spans="1:24" ht="47.1" customHeight="1" x14ac:dyDescent="0.25">
      <c r="A215" s="117"/>
      <c r="B215" s="409">
        <v>29</v>
      </c>
      <c r="C215" s="427" t="str">
        <f t="shared" si="16"/>
        <v/>
      </c>
      <c r="D215" s="501" t="str">
        <f ca="1">TEXT(IFERROR(INDEX('Overview - Section A'!$A$38:$A$45,MATCH(J215,'Overview - Section A'!$U$38:$U$45,0)),""),"d-mmm-yy") &amp;" to " &amp; TEXT(IFERROR(INDEX('Overview - Section A'!$E$38:$E$45,MATCH(J215,'Overview - Section A'!$U$38:$U$45,0)),""),"d-mmm-yy")</f>
        <v>d-juil-yy to d-déc-yy</v>
      </c>
      <c r="E215" s="429"/>
      <c r="F215" s="430"/>
      <c r="G215" s="495" t="str">
        <f t="shared" si="17"/>
        <v/>
      </c>
      <c r="H215" s="433"/>
      <c r="I215" s="487"/>
      <c r="J215" s="435" t="s">
        <v>430</v>
      </c>
      <c r="K215" s="502"/>
      <c r="L215" s="483" t="b">
        <f t="shared" si="18"/>
        <v>1</v>
      </c>
      <c r="M215" s="483" t="b">
        <f t="shared" si="19"/>
        <v>0</v>
      </c>
      <c r="N215" s="483" t="s">
        <v>919</v>
      </c>
      <c r="O215" s="49"/>
      <c r="P215" s="135"/>
      <c r="Q215" s="134"/>
      <c r="T215" s="102"/>
      <c r="V215" s="102"/>
      <c r="W215" s="102"/>
      <c r="X215" s="332"/>
    </row>
    <row r="216" spans="1:24" ht="47.1" customHeight="1" x14ac:dyDescent="0.25">
      <c r="A216" s="117"/>
      <c r="B216" s="409">
        <v>29</v>
      </c>
      <c r="C216" s="427" t="str">
        <f t="shared" si="16"/>
        <v/>
      </c>
      <c r="D216" s="501" t="str">
        <f ca="1">TEXT(IFERROR(INDEX('Overview - Section A'!$A$38:$A$45,MATCH(J216,'Overview - Section A'!$U$38:$U$45,0)),""),"d-mmm-yy") &amp;" to " &amp; TEXT(IFERROR(INDEX('Overview - Section A'!$E$38:$E$45,MATCH(J216,'Overview - Section A'!$U$38:$U$45,0)),""),"d-mmm-yy")</f>
        <v>d-janv-yy to d-juin-yy</v>
      </c>
      <c r="E216" s="429"/>
      <c r="F216" s="430"/>
      <c r="G216" s="495" t="str">
        <f t="shared" si="17"/>
        <v/>
      </c>
      <c r="H216" s="433"/>
      <c r="I216" s="487"/>
      <c r="J216" s="435" t="s">
        <v>432</v>
      </c>
      <c r="K216" s="502"/>
      <c r="L216" s="483" t="b">
        <f t="shared" si="18"/>
        <v>1</v>
      </c>
      <c r="M216" s="483" t="b">
        <f t="shared" si="19"/>
        <v>0</v>
      </c>
      <c r="N216" s="483" t="s">
        <v>920</v>
      </c>
      <c r="O216" s="49"/>
      <c r="P216" s="135"/>
      <c r="Q216" s="134"/>
      <c r="T216" s="102"/>
      <c r="V216" s="102"/>
      <c r="W216" s="102"/>
      <c r="X216" s="332"/>
    </row>
    <row r="217" spans="1:24" ht="47.1" customHeight="1" x14ac:dyDescent="0.25">
      <c r="A217" s="117"/>
      <c r="B217" s="409">
        <v>29</v>
      </c>
      <c r="C217" s="427" t="str">
        <f t="shared" si="16"/>
        <v/>
      </c>
      <c r="D217" s="501" t="str">
        <f ca="1">TEXT(IFERROR(INDEX('Overview - Section A'!$A$38:$A$45,MATCH(J217,'Overview - Section A'!$U$38:$U$45,0)),""),"d-mmm-yy") &amp;" to " &amp; TEXT(IFERROR(INDEX('Overview - Section A'!$E$38:$E$45,MATCH(J217,'Overview - Section A'!$U$38:$U$45,0)),""),"d-mmm-yy")</f>
        <v>d-juil-yy to d-déc-yy</v>
      </c>
      <c r="E217" s="429"/>
      <c r="F217" s="430"/>
      <c r="G217" s="495" t="str">
        <f t="shared" si="17"/>
        <v/>
      </c>
      <c r="H217" s="433"/>
      <c r="I217" s="487"/>
      <c r="J217" s="435" t="s">
        <v>434</v>
      </c>
      <c r="K217" s="502"/>
      <c r="L217" s="483" t="b">
        <f t="shared" si="18"/>
        <v>1</v>
      </c>
      <c r="M217" s="483" t="b">
        <f t="shared" si="19"/>
        <v>0</v>
      </c>
      <c r="N217" s="483" t="s">
        <v>921</v>
      </c>
      <c r="O217" s="49"/>
      <c r="P217" s="135"/>
      <c r="Q217" s="134"/>
      <c r="T217" s="102"/>
      <c r="V217" s="102"/>
      <c r="W217" s="102"/>
      <c r="X217" s="332"/>
    </row>
    <row r="218" spans="1:24" ht="47.1" customHeight="1" x14ac:dyDescent="0.25">
      <c r="A218" s="117"/>
      <c r="B218" s="409">
        <v>29</v>
      </c>
      <c r="C218" s="427" t="str">
        <f t="shared" si="16"/>
        <v/>
      </c>
      <c r="D218" s="501" t="str">
        <f ca="1">TEXT(IFERROR(INDEX('Overview - Section A'!$A$38:$A$45,MATCH(J218,'Overview - Section A'!$U$38:$U$45,0)),""),"d-mmm-yy") &amp;" to " &amp; TEXT(IFERROR(INDEX('Overview - Section A'!$E$38:$E$45,MATCH(J218,'Overview - Section A'!$U$38:$U$45,0)),""),"d-mmm-yy")</f>
        <v>d-janv-yy to d-juin-yy</v>
      </c>
      <c r="E218" s="429"/>
      <c r="F218" s="430"/>
      <c r="G218" s="495" t="str">
        <f t="shared" si="17"/>
        <v/>
      </c>
      <c r="H218" s="433"/>
      <c r="I218" s="487"/>
      <c r="J218" s="435" t="s">
        <v>436</v>
      </c>
      <c r="K218" s="502"/>
      <c r="L218" s="483" t="b">
        <f t="shared" si="18"/>
        <v>1</v>
      </c>
      <c r="M218" s="483" t="b">
        <f t="shared" si="19"/>
        <v>0</v>
      </c>
      <c r="N218" s="483" t="s">
        <v>922</v>
      </c>
      <c r="O218" s="49"/>
      <c r="P218" s="135"/>
      <c r="Q218" s="134"/>
      <c r="T218" s="102"/>
      <c r="V218" s="102"/>
      <c r="W218" s="102"/>
      <c r="X218" s="332"/>
    </row>
    <row r="219" spans="1:24" ht="47.1" customHeight="1" x14ac:dyDescent="0.25">
      <c r="A219" s="117"/>
      <c r="B219" s="409">
        <v>29</v>
      </c>
      <c r="C219" s="427" t="str">
        <f t="shared" si="16"/>
        <v/>
      </c>
      <c r="D219" s="501" t="str">
        <f ca="1">TEXT(IFERROR(INDEX('Overview - Section A'!$A$38:$A$45,MATCH(J219,'Overview - Section A'!$U$38:$U$45,0)),""),"d-mmm-yy") &amp;" to " &amp; TEXT(IFERROR(INDEX('Overview - Section A'!$E$38:$E$45,MATCH(J219,'Overview - Section A'!$U$38:$U$45,0)),""),"d-mmm-yy")</f>
        <v>d-juil-yy to d-déc-yy</v>
      </c>
      <c r="E219" s="429"/>
      <c r="F219" s="430"/>
      <c r="G219" s="495" t="str">
        <f t="shared" si="17"/>
        <v/>
      </c>
      <c r="H219" s="433"/>
      <c r="I219" s="487"/>
      <c r="J219" s="435" t="s">
        <v>438</v>
      </c>
      <c r="K219" s="502"/>
      <c r="L219" s="483" t="b">
        <f t="shared" si="18"/>
        <v>1</v>
      </c>
      <c r="M219" s="483" t="b">
        <f t="shared" si="19"/>
        <v>0</v>
      </c>
      <c r="N219" s="483" t="s">
        <v>923</v>
      </c>
      <c r="O219" s="49"/>
      <c r="P219" s="135"/>
      <c r="Q219" s="134"/>
      <c r="T219" s="102"/>
      <c r="V219" s="102"/>
      <c r="W219" s="102"/>
      <c r="X219" s="332"/>
    </row>
    <row r="220" spans="1:24" ht="47.1" customHeight="1" x14ac:dyDescent="0.25">
      <c r="A220" s="117"/>
      <c r="B220" s="409">
        <v>30</v>
      </c>
      <c r="C220" s="427" t="str">
        <f t="shared" si="16"/>
        <v/>
      </c>
      <c r="D220" s="501" t="str">
        <f ca="1">TEXT(IFERROR(INDEX('Overview - Section A'!$A$38:$A$45,MATCH(J220,'Overview - Section A'!$U$38:$U$45,0)),""),"d-mmm-yy") &amp;" to " &amp; TEXT(IFERROR(INDEX('Overview - Section A'!$E$38:$E$45,MATCH(J220,'Overview - Section A'!$U$38:$U$45,0)),""),"d-mmm-yy")</f>
        <v>d-janv-yy to d-juin-yy</v>
      </c>
      <c r="E220" s="429"/>
      <c r="F220" s="430"/>
      <c r="G220" s="495" t="str">
        <f t="shared" si="17"/>
        <v/>
      </c>
      <c r="H220" s="433"/>
      <c r="I220" s="487"/>
      <c r="J220" s="435" t="s">
        <v>428</v>
      </c>
      <c r="K220" s="502"/>
      <c r="L220" s="483" t="b">
        <f t="shared" si="18"/>
        <v>1</v>
      </c>
      <c r="M220" s="483" t="b">
        <f t="shared" si="19"/>
        <v>0</v>
      </c>
      <c r="N220" s="483" t="s">
        <v>924</v>
      </c>
      <c r="O220" s="49"/>
      <c r="P220" s="135"/>
      <c r="Q220" s="134"/>
      <c r="T220" s="102"/>
      <c r="V220" s="102"/>
      <c r="W220" s="102"/>
      <c r="X220" s="332"/>
    </row>
    <row r="221" spans="1:24" ht="47.1" customHeight="1" x14ac:dyDescent="0.25">
      <c r="A221" s="117"/>
      <c r="B221" s="409">
        <v>30</v>
      </c>
      <c r="C221" s="427" t="str">
        <f t="shared" si="16"/>
        <v/>
      </c>
      <c r="D221" s="501" t="str">
        <f ca="1">TEXT(IFERROR(INDEX('Overview - Section A'!$A$38:$A$45,MATCH(J221,'Overview - Section A'!$U$38:$U$45,0)),""),"d-mmm-yy") &amp;" to " &amp; TEXT(IFERROR(INDEX('Overview - Section A'!$E$38:$E$45,MATCH(J221,'Overview - Section A'!$U$38:$U$45,0)),""),"d-mmm-yy")</f>
        <v>d-juil-yy to d-déc-yy</v>
      </c>
      <c r="E221" s="429"/>
      <c r="F221" s="430"/>
      <c r="G221" s="495" t="str">
        <f t="shared" si="17"/>
        <v/>
      </c>
      <c r="H221" s="433"/>
      <c r="I221" s="487"/>
      <c r="J221" s="435" t="s">
        <v>430</v>
      </c>
      <c r="K221" s="502"/>
      <c r="L221" s="483" t="b">
        <f t="shared" si="18"/>
        <v>1</v>
      </c>
      <c r="M221" s="483" t="b">
        <f t="shared" si="19"/>
        <v>0</v>
      </c>
      <c r="N221" s="483" t="s">
        <v>925</v>
      </c>
      <c r="O221" s="49"/>
      <c r="P221" s="135"/>
      <c r="Q221" s="134"/>
      <c r="T221" s="102"/>
      <c r="V221" s="102"/>
      <c r="W221" s="102"/>
      <c r="X221" s="332"/>
    </row>
    <row r="222" spans="1:24" ht="47.1" customHeight="1" x14ac:dyDescent="0.25">
      <c r="A222" s="117"/>
      <c r="B222" s="409">
        <v>30</v>
      </c>
      <c r="C222" s="427" t="str">
        <f t="shared" si="16"/>
        <v/>
      </c>
      <c r="D222" s="501" t="str">
        <f ca="1">TEXT(IFERROR(INDEX('Overview - Section A'!$A$38:$A$45,MATCH(J222,'Overview - Section A'!$U$38:$U$45,0)),""),"d-mmm-yy") &amp;" to " &amp; TEXT(IFERROR(INDEX('Overview - Section A'!$E$38:$E$45,MATCH(J222,'Overview - Section A'!$U$38:$U$45,0)),""),"d-mmm-yy")</f>
        <v>d-janv-yy to d-juin-yy</v>
      </c>
      <c r="E222" s="429"/>
      <c r="F222" s="430"/>
      <c r="G222" s="495" t="str">
        <f t="shared" si="17"/>
        <v/>
      </c>
      <c r="H222" s="433"/>
      <c r="I222" s="487"/>
      <c r="J222" s="435" t="s">
        <v>432</v>
      </c>
      <c r="K222" s="502"/>
      <c r="L222" s="483" t="b">
        <f t="shared" si="18"/>
        <v>1</v>
      </c>
      <c r="M222" s="483" t="b">
        <f t="shared" si="19"/>
        <v>0</v>
      </c>
      <c r="N222" s="483" t="s">
        <v>926</v>
      </c>
      <c r="O222" s="49"/>
      <c r="P222" s="135"/>
      <c r="Q222" s="134"/>
      <c r="T222" s="102"/>
      <c r="V222" s="102"/>
      <c r="W222" s="102"/>
      <c r="X222" s="332"/>
    </row>
    <row r="223" spans="1:24" ht="47.1" customHeight="1" x14ac:dyDescent="0.25">
      <c r="A223" s="117"/>
      <c r="B223" s="409">
        <v>30</v>
      </c>
      <c r="C223" s="427" t="str">
        <f t="shared" si="16"/>
        <v/>
      </c>
      <c r="D223" s="501" t="str">
        <f ca="1">TEXT(IFERROR(INDEX('Overview - Section A'!$A$38:$A$45,MATCH(J223,'Overview - Section A'!$U$38:$U$45,0)),""),"d-mmm-yy") &amp;" to " &amp; TEXT(IFERROR(INDEX('Overview - Section A'!$E$38:$E$45,MATCH(J223,'Overview - Section A'!$U$38:$U$45,0)),""),"d-mmm-yy")</f>
        <v>d-juil-yy to d-déc-yy</v>
      </c>
      <c r="E223" s="429"/>
      <c r="F223" s="430"/>
      <c r="G223" s="495" t="str">
        <f t="shared" si="17"/>
        <v/>
      </c>
      <c r="H223" s="433"/>
      <c r="I223" s="487"/>
      <c r="J223" s="435" t="s">
        <v>434</v>
      </c>
      <c r="K223" s="502"/>
      <c r="L223" s="483" t="b">
        <f t="shared" si="18"/>
        <v>1</v>
      </c>
      <c r="M223" s="483" t="b">
        <f t="shared" si="19"/>
        <v>0</v>
      </c>
      <c r="N223" s="483" t="s">
        <v>927</v>
      </c>
      <c r="O223" s="49"/>
      <c r="P223" s="135"/>
      <c r="Q223" s="134"/>
      <c r="T223" s="102"/>
      <c r="V223" s="102"/>
      <c r="W223" s="102"/>
      <c r="X223" s="332"/>
    </row>
    <row r="224" spans="1:24" ht="47.1" customHeight="1" x14ac:dyDescent="0.25">
      <c r="A224" s="117"/>
      <c r="B224" s="409">
        <v>30</v>
      </c>
      <c r="C224" s="427" t="str">
        <f t="shared" si="16"/>
        <v/>
      </c>
      <c r="D224" s="501" t="str">
        <f ca="1">TEXT(IFERROR(INDEX('Overview - Section A'!$A$38:$A$45,MATCH(J224,'Overview - Section A'!$U$38:$U$45,0)),""),"d-mmm-yy") &amp;" to " &amp; TEXT(IFERROR(INDEX('Overview - Section A'!$E$38:$E$45,MATCH(J224,'Overview - Section A'!$U$38:$U$45,0)),""),"d-mmm-yy")</f>
        <v>d-janv-yy to d-juin-yy</v>
      </c>
      <c r="E224" s="429"/>
      <c r="F224" s="430"/>
      <c r="G224" s="495" t="str">
        <f t="shared" si="17"/>
        <v/>
      </c>
      <c r="H224" s="433"/>
      <c r="I224" s="487"/>
      <c r="J224" s="435" t="s">
        <v>436</v>
      </c>
      <c r="K224" s="502"/>
      <c r="L224" s="483" t="b">
        <f t="shared" si="18"/>
        <v>1</v>
      </c>
      <c r="M224" s="483" t="b">
        <f t="shared" si="19"/>
        <v>0</v>
      </c>
      <c r="N224" s="483" t="s">
        <v>928</v>
      </c>
      <c r="O224" s="49"/>
      <c r="P224" s="135"/>
      <c r="Q224" s="134"/>
      <c r="T224" s="102"/>
      <c r="V224" s="102"/>
      <c r="W224" s="102"/>
      <c r="X224" s="332"/>
    </row>
    <row r="225" spans="1:24" ht="47.1" customHeight="1" x14ac:dyDescent="0.25">
      <c r="A225" s="117"/>
      <c r="B225" s="409">
        <v>30</v>
      </c>
      <c r="C225" s="427" t="str">
        <f t="shared" si="16"/>
        <v/>
      </c>
      <c r="D225" s="501" t="str">
        <f ca="1">TEXT(IFERROR(INDEX('Overview - Section A'!$A$38:$A$45,MATCH(J225,'Overview - Section A'!$U$38:$U$45,0)),""),"d-mmm-yy") &amp;" to " &amp; TEXT(IFERROR(INDEX('Overview - Section A'!$E$38:$E$45,MATCH(J225,'Overview - Section A'!$U$38:$U$45,0)),""),"d-mmm-yy")</f>
        <v>d-juil-yy to d-déc-yy</v>
      </c>
      <c r="E225" s="429"/>
      <c r="F225" s="430"/>
      <c r="G225" s="495" t="str">
        <f t="shared" si="17"/>
        <v/>
      </c>
      <c r="H225" s="433"/>
      <c r="I225" s="487"/>
      <c r="J225" s="435" t="s">
        <v>438</v>
      </c>
      <c r="K225" s="502"/>
      <c r="L225" s="483" t="b">
        <f t="shared" si="18"/>
        <v>1</v>
      </c>
      <c r="M225" s="483" t="b">
        <f t="shared" si="19"/>
        <v>0</v>
      </c>
      <c r="N225" s="483" t="s">
        <v>929</v>
      </c>
      <c r="O225" s="49"/>
      <c r="P225" s="135"/>
      <c r="Q225" s="134"/>
      <c r="T225" s="102"/>
      <c r="V225" s="102"/>
      <c r="W225" s="102"/>
      <c r="X225" s="332"/>
    </row>
    <row r="226" spans="1:24" ht="2.1" customHeight="1" thickBot="1" x14ac:dyDescent="0.3">
      <c r="B226" s="63"/>
      <c r="C226" s="64"/>
      <c r="D226" s="64"/>
      <c r="E226" s="64"/>
      <c r="F226" s="64"/>
      <c r="G226" s="64"/>
      <c r="H226" s="64"/>
      <c r="I226" s="64"/>
      <c r="J226" s="64"/>
      <c r="K226" s="64"/>
      <c r="L226" s="64"/>
      <c r="M226" s="64"/>
      <c r="N226" s="64"/>
      <c r="O226" s="59"/>
      <c r="P226" s="135"/>
      <c r="Q226" s="134"/>
      <c r="T226" s="102"/>
      <c r="U226" s="102"/>
      <c r="V226" s="102"/>
      <c r="W226" s="102"/>
      <c r="X226" s="332"/>
    </row>
    <row r="227" spans="1:24" x14ac:dyDescent="0.25">
      <c r="P227" s="134"/>
      <c r="Q227" s="134"/>
      <c r="T227" s="315"/>
      <c r="U227" s="127"/>
      <c r="V227" s="127"/>
      <c r="W227" s="127"/>
      <c r="X227" s="332"/>
    </row>
    <row r="228" spans="1:24" x14ac:dyDescent="0.25">
      <c r="P228" s="134"/>
      <c r="Q228" s="134"/>
      <c r="T228" s="102"/>
      <c r="U228" s="102"/>
      <c r="V228" s="102"/>
      <c r="W228" s="102"/>
      <c r="X228" s="332"/>
    </row>
    <row r="229" spans="1:24" x14ac:dyDescent="0.25">
      <c r="T229" s="102"/>
      <c r="U229" s="102"/>
      <c r="V229" s="102"/>
      <c r="W229" s="102"/>
      <c r="X229" s="332"/>
    </row>
    <row r="230" spans="1:24" x14ac:dyDescent="0.25">
      <c r="T230" s="102"/>
      <c r="U230" s="102"/>
      <c r="V230" s="102"/>
      <c r="W230" s="102"/>
      <c r="X230" s="332"/>
    </row>
    <row r="231" spans="1:24" x14ac:dyDescent="0.25">
      <c r="T231" s="102"/>
      <c r="U231" s="102"/>
      <c r="V231" s="102"/>
      <c r="W231" s="102"/>
      <c r="X231" s="332"/>
    </row>
    <row r="234" spans="1:24" x14ac:dyDescent="0.25">
      <c r="A234" s="65" t="s">
        <v>53</v>
      </c>
    </row>
  </sheetData>
  <sheetProtection algorithmName="SHA-512" hashValue="hn5Ryj6McxfF6TZDuCjq6JfMU2A2Iiw2zLIN3mLtqJAI558DRw/nWU8kRl46LmK0qCvWjD1eF1BJtbcReLB+Sg==" saltValue="vNqDldiDRtqMJeg9g45r+A==" spinCount="100000" sheet="1" objects="1" scenarios="1" formatCells="0" sort="0" autoFilter="0"/>
  <mergeCells count="3">
    <mergeCell ref="B43:H43"/>
    <mergeCell ref="A1:V2"/>
    <mergeCell ref="A8:AU8"/>
  </mergeCells>
  <conditionalFormatting sqref="B45:D225">
    <cfRule type="expression" dxfId="76" priority="12">
      <formula>MOD($B45,2)=0</formula>
    </cfRule>
    <cfRule type="expression" dxfId="75" priority="13">
      <formula>MOD($B45,2)=1</formula>
    </cfRule>
  </conditionalFormatting>
  <conditionalFormatting sqref="C10:D22 C25:D40 C23:C24">
    <cfRule type="expression" dxfId="74" priority="10">
      <formula>AND($D10&lt;&gt;"",$C10&lt;&gt;"")</formula>
    </cfRule>
  </conditionalFormatting>
  <conditionalFormatting sqref="A10:AU10 A11:D14 G11:O14 Q11:V14 X11:AR14 AT11:AU14">
    <cfRule type="expression" dxfId="73" priority="6">
      <formula>$AF10:$AF41="[Record ID]"</formula>
    </cfRule>
  </conditionalFormatting>
  <conditionalFormatting sqref="B45:H63 B64:D69 G64:H69 B70:H105 B106:D111 G106:H111 B112:H225">
    <cfRule type="expression" dxfId="72" priority="5">
      <formula>$N45:$N226="[Record ID]"</formula>
    </cfRule>
  </conditionalFormatting>
  <conditionalFormatting sqref="A15:D22 A35:AU40 A23:C24 A25:D34 G15:O34 Q15:V34 AT15:AU22 AU23:AU24 AT25:AU34 X15:AR34">
    <cfRule type="expression" dxfId="71" priority="37">
      <formula>$AF15:$AF226="[Record ID]"</formula>
    </cfRule>
  </conditionalFormatting>
  <conditionalFormatting sqref="D23">
    <cfRule type="expression" dxfId="70" priority="2">
      <formula>AND($D23&lt;&gt;"",$C23&lt;&gt;"")</formula>
    </cfRule>
  </conditionalFormatting>
  <conditionalFormatting sqref="D24">
    <cfRule type="expression" dxfId="69" priority="1">
      <formula>AND($D24&lt;&gt;"",$C24&lt;&gt;"")</formula>
    </cfRule>
  </conditionalFormatting>
  <dataValidations count="20">
    <dataValidation type="list" allowBlank="1" showInputMessage="1" showErrorMessage="1" sqref="R10:R40" xr:uid="{00000000-0002-0000-0400-000000000000}">
      <formula1>Subset</formula1>
    </dataValidation>
    <dataValidation type="custom" allowBlank="1" showInputMessage="1" showErrorMessage="1" errorTitle="Coverage Indicators" error="Cannot have a Standard Indicator and Custom Indicator on same line" sqref="D10:D40" xr:uid="{00000000-0002-0000-0400-000001000000}">
      <formula1>C10=""</formula1>
    </dataValidation>
    <dataValidation type="list" allowBlank="1" showInputMessage="1" showErrorMessage="1" sqref="B10:B40" xr:uid="{00000000-0002-0000-0400-000002000000}">
      <formula1>Coverage_Module</formula1>
    </dataValidation>
    <dataValidation type="list" allowBlank="1" showInputMessage="1" showErrorMessage="1" sqref="C10:C40" xr:uid="{00000000-0002-0000-0400-000003000000}">
      <formula1>OFFSET(CoverageStart,MATCH(X10,CoverageColumn,0)-1,2,COUNTIF(CoverageColumn,X10),1)</formula1>
    </dataValidation>
    <dataValidation type="list" allowBlank="1" showInputMessage="1" showErrorMessage="1" sqref="S10:S40" xr:uid="{00000000-0002-0000-0400-000004000000}">
      <formula1>ResponsiblePR</formula1>
    </dataValidation>
    <dataValidation type="list" allowBlank="1" showInputMessage="1" showErrorMessage="1" sqref="T10:T40" xr:uid="{00000000-0002-0000-0400-000005000000}">
      <formula1>Country</formula1>
    </dataValidation>
    <dataValidation type="decimal" allowBlank="1" showInputMessage="1" showErrorMessage="1" errorTitle="X-Author for Excel" error="Please enter a valid numeric value. Valid range for Coverage Indicator Number is -1E+18 to 1E+18." promptTitle="X-Author for Excel" sqref="A10:A40 B45:B225" xr:uid="{00000000-0002-0000-0400-000006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40" xr:uid="{00000000-0002-0000-0400-000007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40" xr:uid="{00000000-0002-0000-0400-000008000000}">
      <formula1>-10000000000</formula1>
      <formula2>10000000000</formula2>
    </dataValidation>
    <dataValidation type="list" allowBlank="1" showInputMessage="1" showErrorMessage="1" errorTitle="X-Author for Excel" error="Please select a value from the drop-down." promptTitle="X-Author for Excel" sqref="H10:H40" xr:uid="{00000000-0002-0000-0400-000009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V10:V40" xr:uid="{00000000-0002-0000-0400-00000A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225" xr:uid="{00000000-0002-0000-0400-00000B000000}">
      <formula1>"TRUE,FALSE"</formula1>
    </dataValidation>
    <dataValidation type="custom" allowBlank="1" showInputMessage="1" showErrorMessage="1" errorTitle="X-Author for Excel" error="Id and Lookup fields are not editable." promptTitle="X-Author for Excel" sqref="AV10:AV40 AE10:AH40 N45:N225 J45:J225" xr:uid="{00000000-0002-0000-0400-00000C000000}">
      <formula1>""</formula1>
    </dataValidation>
    <dataValidation type="decimal" allowBlank="1" showInputMessage="1" showErrorMessage="1" errorTitle="X-Author for Excel" error="Please enter a valid numeric value. Valid range for Baseline % is -99999.99 to 99999.99." promptTitle="X-Author for Excel" sqref="AL10:AL40" xr:uid="{00000000-0002-0000-0400-00000D000000}">
      <formula1>-99999.99</formula1>
      <formula2>99999.99</formula2>
    </dataValidation>
    <dataValidation type="list" allowBlank="1" showInputMessage="1" showErrorMessage="1" errorTitle="X-Author for Excel" error="Please select a value from the drop-down." promptTitle="X-Author for Excel" sqref="AP10:AP40" xr:uid="{00000000-0002-0000-0400-00000E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AU10:AU40" xr:uid="{00000000-0002-0000-0400-00000F000000}">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45:E225" xr:uid="{00000000-0002-0000-0400-000010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45:F225" xr:uid="{00000000-0002-0000-0400-000011000000}">
      <formula1>-10000000000</formula1>
      <formula2>10000000000</formula2>
    </dataValidation>
    <dataValidation type="list" allowBlank="1" showInputMessage="1" showErrorMessage="1" errorTitle="X-Author for Excel" error="Please select a value from the drop-down." promptTitle="X-Author for Excel" sqref="H45:H225" xr:uid="{00000000-0002-0000-0400-000012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45:K225" xr:uid="{00000000-0002-0000-0400-000013000000}">
      <formula1>-99999.9</formula1>
      <formula2>99999.9</formula2>
    </dataValidation>
  </dataValidations>
  <hyperlinks>
    <hyperlink ref="A234" location="'Coverage Indicators - Section D'!A4" display="'Coverage Indicators - Section D'!A4" xr:uid="{00000000-0004-0000-0400-000000000000}"/>
    <hyperlink ref="B4" location="_fba43122_7879_4bc6_ab59_ece879d4dafd" display="Coverage Indicators" xr:uid="{00000000-0004-0000-0400-000001000000}"/>
    <hyperlink ref="C4" location="_779b0207_1267_4760_b2e2_850e0608884a" display="Coverage Indicator Targets" xr:uid="{00000000-0004-0000-0400-000002000000}"/>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1" id="{0B2CCBC0-1F1D-4D86-B497-1C748EC8E20D}">
            <xm:f>INDEX('Overview - Section A'!$E$36:$E$37,MATCH($J45,'Overview - Section A'!$I$36:$I$37,0))&gt;'Overview - Section A'!$E$8</xm:f>
            <x14:dxf>
              <font>
                <color theme="0" tint="-0.24994659260841701"/>
              </font>
              <fill>
                <patternFill>
                  <bgColor theme="0" tint="-0.24994659260841701"/>
                </patternFill>
              </fill>
            </x14:dxf>
          </x14:cfRule>
          <xm:sqref>B226:H226 H45:H225 B45:F63 B64:D69 B70:F105 B106:D111 B112:F225</xm:sqref>
        </x14:conditionalFormatting>
        <x14:conditionalFormatting xmlns:xm="http://schemas.microsoft.com/office/excel/2006/main">
          <x14:cfRule type="expression" priority="9" id="{069419CD-2F1B-40A1-B75F-C0ADD7C1C706}">
            <xm:f>INDEX('Overview - Section A'!$E$36:$E$37,MATCH($J45,'Overview - Section A'!$I$36:$I$37,0))&gt;'Overview - Section A'!$E$8</xm:f>
            <x14:dxf>
              <font>
                <color theme="0" tint="-0.24994659260841701"/>
              </font>
              <fill>
                <patternFill>
                  <bgColor theme="0" tint="-0.24994659260841701"/>
                </patternFill>
              </fill>
            </x14:dxf>
          </x14:cfRule>
          <xm:sqref>G45:G225</xm:sqref>
        </x14:conditionalFormatting>
        <x14:conditionalFormatting xmlns:xm="http://schemas.microsoft.com/office/excel/2006/main">
          <x14:cfRule type="expression" priority="8" id="{D9AA6774-401A-400F-8247-E43514CF4FC8}">
            <xm:f>INDEX('Overview - Section A'!$E$36:$E$37,MATCH($J10,'Overview - Section A'!$I$36:$I$37,0))&gt;'Overview - Section A'!$E$8</xm:f>
            <x14:dxf>
              <font>
                <color theme="0" tint="-0.24994659260841701"/>
              </font>
              <fill>
                <patternFill>
                  <bgColor theme="0" tint="-0.24994659260841701"/>
                </patternFill>
              </fill>
            </x14:dxf>
          </x14:cfRule>
          <xm:sqref>G10:G40</xm:sqref>
        </x14:conditionalFormatting>
        <x14:conditionalFormatting xmlns:xm="http://schemas.microsoft.com/office/excel/2006/main">
          <x14:cfRule type="expression" priority="7" id="{04AAFA15-D3CA-41BE-98A9-8DA47183B4D4}">
            <xm:f>OR('Overview - Section A'!$AN$5="Grant Making", 'Overview - Section A'!$AN$5="Grant Revision")</xm:f>
            <x14:dxf>
              <font>
                <color theme="0" tint="-0.24994659260841701"/>
              </font>
              <fill>
                <patternFill>
                  <bgColor theme="0" tint="-0.24994659260841701"/>
                </patternFill>
              </fill>
              <border>
                <left/>
                <right/>
                <top/>
                <bottom/>
              </border>
            </x14:dxf>
          </x14:cfRule>
          <xm:sqref>S9:S40</xm:sqref>
        </x14:conditionalFormatting>
        <x14:conditionalFormatting xmlns:xm="http://schemas.microsoft.com/office/excel/2006/main">
          <x14:cfRule type="expression" priority="4" id="{F05F1541-34FF-4952-BEB6-2A09A9FF2E1E}">
            <xm:f>INDEX('\\UNDPGVAS004\Profiles$\Users\dragicevic\AppData\Local\Microsoft\Windows\Temporary Internet Files\Content.Outlook\E25N05F8\[Copy of BDI-Z-MOH_CP_06_09_2017_TB FM 29sept2017.xlsx]Overview - Section A'!#REF!,MATCH($J64,'\\UNDPGVAS004\Profiles$\Users\dragicevic\AppData\Local\Microsoft\Windows\Temporary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E64:F69</xm:sqref>
        </x14:conditionalFormatting>
        <x14:conditionalFormatting xmlns:xm="http://schemas.microsoft.com/office/excel/2006/main">
          <x14:cfRule type="expression" priority="3" id="{5E7045D0-3EC5-45B5-BCFC-C523B51909B0}">
            <xm:f>INDEX('\\UNDPGVAS004\Profiles$\Users\dragicevic\AppData\Local\Microsoft\Windows\Temporary Internet Files\Content.Outlook\E25N05F8\[Copy of BDI-Z-MOH_CP_06_09_2017_TB FM 29sept2017.xlsx]Overview - Section A'!#REF!,MATCH($J106,'\\UNDPGVAS004\Profiles$\Users\dragicevic\AppData\Local\Microsoft\Windows\Temporary Internet Files\Content.Outlook\E25N05F8\[Copy of BDI-Z-MOH_CP_06_09_2017_TB FM 29sept2017.xlsx]Overview - Section A'!#REF!,0))&gt;'\\UNDPGVAS004\Profiles$\Users\dragicevic\AppData\Local\Microsoft\Windows\Temporary Internet Files\Content.Outlook\E25N05F8\[Copy of BDI-Z-MOH_CP_06_09_2017_TB FM 29sept2017.xlsx]Overview - Section A'!#REF!</xm:f>
            <x14:dxf>
              <font>
                <color theme="0" tint="-0.24994659260841701"/>
              </font>
              <fill>
                <patternFill>
                  <bgColor theme="0" tint="-0.24994659260841701"/>
                </patternFill>
              </fill>
            </x14:dxf>
          </x14:cfRule>
          <xm:sqref>E106:F111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14000000}">
          <x14:formula1>
            <xm:f>'Picklist Mapping'!$A$3:$A$4</xm:f>
          </x14:formula1>
          <xm:sqref>U10:U40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631"/>
  <sheetViews>
    <sheetView showGridLines="0" view="pageBreakPreview" topLeftCell="A368" zoomScale="80" zoomScaleNormal="50" zoomScaleSheetLayoutView="80" workbookViewId="0">
      <selection activeCell="H334" sqref="H334"/>
    </sheetView>
  </sheetViews>
  <sheetFormatPr defaultColWidth="11" defaultRowHeight="15.75" x14ac:dyDescent="0.25"/>
  <cols>
    <col min="1" max="1" width="16.25" style="6" customWidth="1"/>
    <col min="2" max="2" width="30.625" style="6" customWidth="1"/>
    <col min="3" max="4" width="20.625" style="6" customWidth="1"/>
    <col min="5" max="6" width="12.125" style="6" customWidth="1"/>
    <col min="7" max="7" width="20.625" style="6" customWidth="1"/>
    <col min="8" max="8" width="56.25" style="6" customWidth="1"/>
    <col min="9" max="9" width="26.75" style="6" customWidth="1"/>
    <col min="10" max="10" width="50.125" style="6" customWidth="1"/>
    <col min="11" max="11" width="31.125" style="6" hidden="1" customWidth="1"/>
    <col min="12" max="12" width="21.875" style="6" hidden="1" customWidth="1"/>
    <col min="13" max="13" width="22.125" style="6" hidden="1" customWidth="1"/>
    <col min="14" max="14" width="10.625" style="6" hidden="1" customWidth="1"/>
    <col min="15" max="15" width="8.125" style="6" hidden="1" customWidth="1"/>
    <col min="16" max="16" width="20.625" style="6" hidden="1" customWidth="1"/>
    <col min="17" max="17" width="13.875" style="6" hidden="1" customWidth="1"/>
    <col min="18" max="18" width="0.375" style="6" customWidth="1"/>
    <col min="19" max="19" width="26.875" style="6" hidden="1" customWidth="1"/>
    <col min="20" max="20" width="0.625" style="6" customWidth="1"/>
    <col min="21" max="21" width="25.625" style="6" customWidth="1"/>
    <col min="22" max="22" width="44.375" style="6" customWidth="1"/>
    <col min="23" max="30" width="19.625" style="6" hidden="1" customWidth="1"/>
    <col min="31" max="31" width="22.375" style="6" hidden="1" customWidth="1"/>
    <col min="32" max="32" width="27.5" style="6" customWidth="1"/>
    <col min="33" max="33" width="88.625" style="6" customWidth="1"/>
    <col min="34" max="34" width="26.625" style="6" customWidth="1"/>
    <col min="35" max="35" width="20.375" style="6" customWidth="1"/>
    <col min="36" max="36" width="10.375" style="6" customWidth="1"/>
    <col min="37" max="37" width="4" style="6" customWidth="1"/>
    <col min="38" max="38" width="11" style="9" customWidth="1"/>
    <col min="39" max="39" width="28.625" style="9" customWidth="1"/>
    <col min="40" max="44" width="11" style="9"/>
    <col min="45" max="16384" width="11" style="6"/>
  </cols>
  <sheetData>
    <row r="1" spans="1:39" ht="21" x14ac:dyDescent="0.35">
      <c r="A1" s="598" t="s">
        <v>324</v>
      </c>
      <c r="B1" s="599"/>
      <c r="C1" s="599"/>
      <c r="D1" s="599"/>
      <c r="E1" s="599"/>
      <c r="F1" s="599"/>
      <c r="G1" s="599"/>
      <c r="H1" s="599"/>
      <c r="I1" s="599"/>
      <c r="J1" s="600"/>
      <c r="K1" s="380"/>
      <c r="L1" s="380"/>
      <c r="M1" s="380"/>
      <c r="N1" s="380"/>
      <c r="O1" s="380"/>
      <c r="P1" s="380"/>
      <c r="Q1" s="380"/>
      <c r="R1" s="380"/>
      <c r="S1" s="380"/>
      <c r="T1" s="380"/>
      <c r="W1" s="325"/>
      <c r="X1" s="325"/>
      <c r="Y1" s="325"/>
      <c r="Z1" s="325"/>
      <c r="AA1" s="325"/>
      <c r="AB1" s="325"/>
      <c r="AC1" s="327"/>
      <c r="AD1" s="370"/>
    </row>
    <row r="2" spans="1:39" ht="21.75" thickBot="1" x14ac:dyDescent="0.4">
      <c r="A2" s="601"/>
      <c r="B2" s="602"/>
      <c r="C2" s="602"/>
      <c r="D2" s="602"/>
      <c r="E2" s="602"/>
      <c r="F2" s="602"/>
      <c r="G2" s="602"/>
      <c r="H2" s="602"/>
      <c r="I2" s="602"/>
      <c r="J2" s="603"/>
      <c r="K2" s="380"/>
      <c r="L2" s="380"/>
      <c r="M2" s="380"/>
      <c r="N2" s="380"/>
      <c r="O2" s="380"/>
      <c r="P2" s="380"/>
      <c r="Q2" s="380"/>
      <c r="R2" s="380"/>
      <c r="S2" s="380"/>
      <c r="T2" s="380"/>
      <c r="W2" s="125"/>
      <c r="X2" s="125"/>
      <c r="Y2" s="125"/>
      <c r="Z2" s="125"/>
      <c r="AA2" s="125"/>
      <c r="AB2" s="125"/>
      <c r="AC2" s="125"/>
      <c r="AD2" s="125"/>
    </row>
    <row r="3" spans="1:39" ht="16.5" thickBot="1" x14ac:dyDescent="0.3"/>
    <row r="4" spans="1:39" ht="44.25" customHeight="1" thickBot="1" x14ac:dyDescent="0.3">
      <c r="A4" s="42" t="s">
        <v>11</v>
      </c>
      <c r="B4" s="32" t="s">
        <v>10</v>
      </c>
      <c r="C4" s="355" t="s">
        <v>298</v>
      </c>
      <c r="D4" s="355" t="s">
        <v>299</v>
      </c>
    </row>
    <row r="5" spans="1:39" ht="35.25" customHeight="1" thickBot="1" x14ac:dyDescent="0.3"/>
    <row r="6" spans="1:39" ht="30.75" customHeight="1" thickBot="1" x14ac:dyDescent="0.3">
      <c r="A6" s="606" t="s">
        <v>299</v>
      </c>
      <c r="B6" s="607"/>
      <c r="C6" s="607"/>
      <c r="D6" s="607"/>
      <c r="E6" s="607"/>
      <c r="F6" s="607"/>
      <c r="G6" s="607"/>
      <c r="H6" s="607"/>
      <c r="I6" s="118"/>
      <c r="J6" s="118"/>
      <c r="K6" s="118"/>
      <c r="L6" s="118"/>
      <c r="M6" s="118"/>
      <c r="N6" s="118"/>
      <c r="O6" s="106"/>
      <c r="P6" s="329"/>
      <c r="Q6" s="329"/>
      <c r="R6" s="48"/>
    </row>
    <row r="7" spans="1:39" ht="49.5" customHeight="1" x14ac:dyDescent="0.25">
      <c r="A7" s="402" t="s">
        <v>263</v>
      </c>
      <c r="B7" s="404" t="s">
        <v>300</v>
      </c>
      <c r="C7" s="404" t="s">
        <v>301</v>
      </c>
      <c r="D7" s="404" t="s">
        <v>302</v>
      </c>
      <c r="E7" s="402" t="s">
        <v>266</v>
      </c>
      <c r="F7" s="402" t="s">
        <v>267</v>
      </c>
      <c r="G7" s="402" t="s">
        <v>268</v>
      </c>
      <c r="H7" s="402" t="s">
        <v>271</v>
      </c>
      <c r="I7" s="404" t="s">
        <v>219</v>
      </c>
      <c r="J7" s="404" t="s">
        <v>220</v>
      </c>
      <c r="K7" s="521">
        <v>0</v>
      </c>
      <c r="L7" s="521" t="s">
        <v>72</v>
      </c>
      <c r="M7" s="426" t="s">
        <v>153</v>
      </c>
      <c r="N7" s="426" t="s">
        <v>28</v>
      </c>
      <c r="O7" s="426" t="s">
        <v>30</v>
      </c>
      <c r="P7" s="426" t="s">
        <v>171</v>
      </c>
      <c r="Q7" s="508" t="s">
        <v>320</v>
      </c>
      <c r="R7" s="383"/>
      <c r="AM7" s="119"/>
    </row>
    <row r="8" spans="1:39" ht="47.1" hidden="1" customHeight="1" x14ac:dyDescent="0.25">
      <c r="A8" s="409" t="s">
        <v>49</v>
      </c>
      <c r="B8" s="427" t="str">
        <f>IFERROR(VLOOKUP(A8,'Impact Indicators - Section B'!$A$9:$S$27,19,FALSE),"")</f>
        <v/>
      </c>
      <c r="C8" s="522" t="str">
        <f t="array" ref="C8">IFERROR(IF(INDEX('Disaggregation Records'!$E$3:$E$56,MATCH(LEFT(L8,255),LEFT('Disaggregation Records'!$D$3:$D$56,255),0))=0,"",INDEX('Disaggregation Records'!$E$3:$E$56,MATCH(LEFT(L8,255),LEFT('Disaggregation Records'!$D$3:$D$56,255),0))),"")</f>
        <v/>
      </c>
      <c r="D8" s="522" t="str">
        <f t="array" ref="D8">IFERROR(IF(INDEX('Disaggregation Records'!$F$3:$F$56,MATCH(LEFT(L8,255),LEFT('Disaggregation Records'!$D$3:$D$56,255),0))=0,"",INDEX('Disaggregation Records'!$F$3:$F$56,MATCH(LEFT(L8,255),LEFT('Disaggregation Records'!$D$3:$D$56,255),0))),"")</f>
        <v/>
      </c>
      <c r="E8" s="412" t="str">
        <f t="array" ref="E8">IFERROR(IF(INDEX('Disaggregation Data'!$K$3:$K$154,MATCH(LEFT(M8,255),LEFT('Disaggregation Data'!$J$3:$J$154,255),0))=0,"",INDEX('Disaggregation Data'!$K$3:$K$154,MATCH(LEFT(M8,255),LEFT('Disaggregation Data'!$J$3:$J$154,255),0))),"")</f>
        <v/>
      </c>
      <c r="F8" s="412" t="str">
        <f t="array" ref="F8">IFERROR(IF(INDEX('Disaggregation Data'!$L$3:$L$154,MATCH(LEFT(M8,255),LEFT('Disaggregation Data'!$J$3:$J$154,255),0))=0,"",INDEX('Disaggregation Data'!$L$3:$L$154,MATCH(LEFT(M8,255),LEFT('Disaggregation Data'!$J$3:$J$154,255),0))),"")</f>
        <v/>
      </c>
      <c r="G8" s="412" t="str">
        <f t="array" ref="G8">IFERROR(IF(INDEX('Disaggregation Data'!$O$3:$O$154,MATCH(LEFT(M8,255),LEFT('Disaggregation Data'!$J$3:$J$154,255),0))=0,"",INDEX('Disaggregation Data'!$O$3:$O$154,MATCH(LEFT(M8,255),LEFT('Disaggregation Data'!$J$3:$J$154,255),0))),"")</f>
        <v/>
      </c>
      <c r="H8" s="411" t="str">
        <f t="array" ref="H8">IFERROR(IF(INDEX('Disaggregation Data'!$P$3:$P$154,MATCH(LEFT(M8,255),LEFT('Disaggregation Data'!$J$3:$J$154,255),0))=0,"",INDEX('Disaggregation Data'!$P$3:$P$154,MATCH(LEFT(M8,255),LEFT('Disaggregation Data'!$J$3:$J$154,255),0))),"")</f>
        <v/>
      </c>
      <c r="I8" s="412" t="str">
        <f t="array" ref="I8">IFERROR(IF(INDEX('Disaggregation Data'!$M$3:$M$154,MATCH(LEFT(M8,255),LEFT('Disaggregation Data'!$J$3:$J$154,255),0))=0,"",INDEX('Disaggregation Data'!$M$3:$M$154,MATCH(LEFT(M8,255),LEFT('Disaggregation Data'!$J$3:$J$154,255),0))),"")</f>
        <v/>
      </c>
      <c r="J8" s="411" t="str">
        <f t="array" ref="J8">IFERROR(IF(INDEX('Disaggregation Data'!$N$3:$N$154,MATCH(LEFT(M8,255),LEFT('Disaggregation Data'!$J$3:$J$154,255),0))=0,"",INDEX('Disaggregation Data'!$N$3:$N$154,MATCH(LEFT(M8,255),LEFT('Disaggregation Data'!$J$3:$J$154,255),0))),"")</f>
        <v/>
      </c>
      <c r="K8" s="503">
        <f>IF(B8=B7,K7+1,0)</f>
        <v>0</v>
      </c>
      <c r="L8" s="503" t="str">
        <f>IF(B8&lt;&gt;"",B8&amp;"-"&amp;K8,"")</f>
        <v/>
      </c>
      <c r="M8" s="503" t="str">
        <f>IF(B8&lt;&gt;"",B8&amp;C8&amp;D8,"")</f>
        <v/>
      </c>
      <c r="N8" s="483" t="b">
        <f>IFERROR(IF(B8&lt;&gt;"",TRUE,FALSE),"")</f>
        <v>0</v>
      </c>
      <c r="O8" s="488" t="s">
        <v>29</v>
      </c>
      <c r="P8" s="523" t="str">
        <f t="array" ref="P8">IFERROR(IF(INDEX('Disaggregation Records'!$G$3:$G$56,MATCH(LEFT(L8,255),LEFT('Disaggregation Records'!$D$3:$D$56,255),0))=0,"",INDEX('Disaggregation Records'!$G$3:$G$56,MATCH(LEFT(L8,255),LEFT('Disaggregation Records'!$D$3:$D$56,255),0))),"")</f>
        <v/>
      </c>
      <c r="Q8" s="524" t="s">
        <v>29</v>
      </c>
      <c r="R8" s="383"/>
    </row>
    <row r="9" spans="1:39" ht="47.1" customHeight="1" x14ac:dyDescent="0.25">
      <c r="A9" s="409">
        <v>1</v>
      </c>
      <c r="B9" s="427" t="str">
        <f>IFERROR(VLOOKUP(A9,'Impact Indicators - Section B'!$A$9:$S$27,19,FALSE),"")</f>
        <v/>
      </c>
      <c r="C9" s="522" t="str">
        <f t="array" ref="C9">IFERROR(IF(INDEX('Disaggregation Records'!$E$3:$E$56,MATCH(LEFT(L9,255),LEFT('Disaggregation Records'!$D$3:$D$56,255),0))=0,"",INDEX('Disaggregation Records'!$E$3:$E$56,MATCH(LEFT(L9,255),LEFT('Disaggregation Records'!$D$3:$D$56,255),0))),"")</f>
        <v/>
      </c>
      <c r="D9" s="522" t="str">
        <f t="array" ref="D9">IFERROR(IF(INDEX('Disaggregation Records'!$F$3:$F$56,MATCH(LEFT(L9,255),LEFT('Disaggregation Records'!$D$3:$D$56,255),0))=0,"",INDEX('Disaggregation Records'!$F$3:$F$56,MATCH(LEFT(L9,255),LEFT('Disaggregation Records'!$D$3:$D$56,255),0))),"")</f>
        <v/>
      </c>
      <c r="E9" s="412" t="str">
        <f t="array" ref="E9">IFERROR(IF(INDEX('Disaggregation Data'!$K$3:$K$154,MATCH(LEFT(M9,255),LEFT('Disaggregation Data'!$J$3:$J$154,255),0))=0,"",INDEX('Disaggregation Data'!$K$3:$K$154,MATCH(LEFT(M9,255),LEFT('Disaggregation Data'!$J$3:$J$154,255),0))),"")</f>
        <v/>
      </c>
      <c r="F9" s="412" t="str">
        <f t="array" ref="F9">IFERROR(IF(INDEX('Disaggregation Data'!$L$3:$L$154,MATCH(LEFT(M9,255),LEFT('Disaggregation Data'!$J$3:$J$154,255),0))=0,"",INDEX('Disaggregation Data'!$L$3:$L$154,MATCH(LEFT(M9,255),LEFT('Disaggregation Data'!$J$3:$J$154,255),0))),"")</f>
        <v/>
      </c>
      <c r="G9" s="412" t="str">
        <f t="array" ref="G9">IFERROR(IF(INDEX('Disaggregation Data'!$O$3:$O$154,MATCH(LEFT(M9,255),LEFT('Disaggregation Data'!$J$3:$J$154,255),0))=0,"",INDEX('Disaggregation Data'!$O$3:$O$154,MATCH(LEFT(M9,255),LEFT('Disaggregation Data'!$J$3:$J$154,255),0))),"")</f>
        <v/>
      </c>
      <c r="H9" s="411" t="str">
        <f t="array" ref="H9">IFERROR(IF(INDEX('Disaggregation Data'!$P$3:$P$154,MATCH(LEFT(M9,255),LEFT('Disaggregation Data'!$J$3:$J$154,255),0))=0,"",INDEX('Disaggregation Data'!$P$3:$P$154,MATCH(LEFT(M9,255),LEFT('Disaggregation Data'!$J$3:$J$154,255),0))),"")</f>
        <v/>
      </c>
      <c r="I9" s="412" t="str">
        <f t="array" ref="I9">IFERROR(IF(INDEX('Disaggregation Data'!$M$3:$M$154,MATCH(LEFT(M9,255),LEFT('Disaggregation Data'!$J$3:$J$154,255),0))=0,"",INDEX('Disaggregation Data'!$M$3:$M$154,MATCH(LEFT(M9,255),LEFT('Disaggregation Data'!$J$3:$J$154,255),0))),"")</f>
        <v/>
      </c>
      <c r="J9" s="411" t="str">
        <f t="array" ref="J9">IFERROR(IF(INDEX('Disaggregation Data'!$N$3:$N$154,MATCH(LEFT(M9,255),LEFT('Disaggregation Data'!$J$3:$J$154,255),0))=0,"",INDEX('Disaggregation Data'!$N$3:$N$154,MATCH(LEFT(M9,255),LEFT('Disaggregation Data'!$J$3:$J$154,255),0))),"")</f>
        <v/>
      </c>
      <c r="K9" s="503">
        <f t="shared" ref="K9:K72" si="0">IF(B9=B8,K8+1,0)</f>
        <v>1</v>
      </c>
      <c r="L9" s="503" t="str">
        <f t="shared" ref="L9:L72" si="1">IF(B9&lt;&gt;"",B9&amp;"-"&amp;K9,"")</f>
        <v/>
      </c>
      <c r="M9" s="503" t="str">
        <f t="shared" ref="M9:M72" si="2">IF(B9&lt;&gt;"",B9&amp;C9&amp;D9,"")</f>
        <v/>
      </c>
      <c r="N9" s="483" t="b">
        <f t="shared" ref="N9:N72" si="3">IFERROR(IF(B9&lt;&gt;"",TRUE,FALSE),"")</f>
        <v>0</v>
      </c>
      <c r="O9" s="488" t="s">
        <v>1490</v>
      </c>
      <c r="P9" s="523" t="str">
        <f t="array" ref="P9">IFERROR(IF(INDEX('Disaggregation Records'!$G$3:$G$56,MATCH(LEFT(L9,255),LEFT('Disaggregation Records'!$D$3:$D$56,255),0))=0,"",INDEX('Disaggregation Records'!$G$3:$G$56,MATCH(LEFT(L9,255),LEFT('Disaggregation Records'!$D$3:$D$56,255),0))),"")</f>
        <v/>
      </c>
      <c r="Q9" s="524" t="s">
        <v>413</v>
      </c>
      <c r="R9" s="383"/>
    </row>
    <row r="10" spans="1:39" ht="47.1" customHeight="1" x14ac:dyDescent="0.25">
      <c r="A10" s="409">
        <v>1</v>
      </c>
      <c r="B10" s="427" t="str">
        <f>IFERROR(VLOOKUP(A10,'Impact Indicators - Section B'!$A$9:$S$27,19,FALSE),"")</f>
        <v/>
      </c>
      <c r="C10" s="522" t="str">
        <f t="array" ref="C10">IFERROR(IF(INDEX('Disaggregation Records'!$E$3:$E$56,MATCH(LEFT(L10,255),LEFT('Disaggregation Records'!$D$3:$D$56,255),0))=0,"",INDEX('Disaggregation Records'!$E$3:$E$56,MATCH(LEFT(L10,255),LEFT('Disaggregation Records'!$D$3:$D$56,255),0))),"")</f>
        <v/>
      </c>
      <c r="D10" s="522" t="str">
        <f t="array" ref="D10">IFERROR(IF(INDEX('Disaggregation Records'!$F$3:$F$56,MATCH(LEFT(L10,255),LEFT('Disaggregation Records'!$D$3:$D$56,255),0))=0,"",INDEX('Disaggregation Records'!$F$3:$F$56,MATCH(LEFT(L10,255),LEFT('Disaggregation Records'!$D$3:$D$56,255),0))),"")</f>
        <v/>
      </c>
      <c r="E10" s="412" t="str">
        <f t="array" ref="E10">IFERROR(IF(INDEX('Disaggregation Data'!$K$3:$K$154,MATCH(LEFT(M10,255),LEFT('Disaggregation Data'!$J$3:$J$154,255),0))=0,"",INDEX('Disaggregation Data'!$K$3:$K$154,MATCH(LEFT(M10,255),LEFT('Disaggregation Data'!$J$3:$J$154,255),0))),"")</f>
        <v/>
      </c>
      <c r="F10" s="412" t="str">
        <f t="array" ref="F10">IFERROR(IF(INDEX('Disaggregation Data'!$L$3:$L$154,MATCH(LEFT(M10,255),LEFT('Disaggregation Data'!$J$3:$J$154,255),0))=0,"",INDEX('Disaggregation Data'!$L$3:$L$154,MATCH(LEFT(M10,255),LEFT('Disaggregation Data'!$J$3:$J$154,255),0))),"")</f>
        <v/>
      </c>
      <c r="G10" s="412" t="str">
        <f t="array" ref="G10">IFERROR(IF(INDEX('Disaggregation Data'!$O$3:$O$154,MATCH(LEFT(M10,255),LEFT('Disaggregation Data'!$J$3:$J$154,255),0))=0,"",INDEX('Disaggregation Data'!$O$3:$O$154,MATCH(LEFT(M10,255),LEFT('Disaggregation Data'!$J$3:$J$154,255),0))),"")</f>
        <v/>
      </c>
      <c r="H10" s="411" t="str">
        <f t="array" ref="H10">IFERROR(IF(INDEX('Disaggregation Data'!$P$3:$P$154,MATCH(LEFT(M10,255),LEFT('Disaggregation Data'!$J$3:$J$154,255),0))=0,"",INDEX('Disaggregation Data'!$P$3:$P$154,MATCH(LEFT(M10,255),LEFT('Disaggregation Data'!$J$3:$J$154,255),0))),"")</f>
        <v/>
      </c>
      <c r="I10" s="412" t="str">
        <f t="array" ref="I10">IFERROR(IF(INDEX('Disaggregation Data'!$M$3:$M$154,MATCH(LEFT(M10,255),LEFT('Disaggregation Data'!$J$3:$J$154,255),0))=0,"",INDEX('Disaggregation Data'!$M$3:$M$154,MATCH(LEFT(M10,255),LEFT('Disaggregation Data'!$J$3:$J$154,255),0))),"")</f>
        <v/>
      </c>
      <c r="J10" s="411" t="str">
        <f t="array" ref="J10">IFERROR(IF(INDEX('Disaggregation Data'!$N$3:$N$154,MATCH(LEFT(M10,255),LEFT('Disaggregation Data'!$J$3:$J$154,255),0))=0,"",INDEX('Disaggregation Data'!$N$3:$N$154,MATCH(LEFT(M10,255),LEFT('Disaggregation Data'!$J$3:$J$154,255),0))),"")</f>
        <v/>
      </c>
      <c r="K10" s="503">
        <f t="shared" si="0"/>
        <v>2</v>
      </c>
      <c r="L10" s="503" t="str">
        <f t="shared" si="1"/>
        <v/>
      </c>
      <c r="M10" s="503" t="str">
        <f t="shared" si="2"/>
        <v/>
      </c>
      <c r="N10" s="483" t="b">
        <f t="shared" si="3"/>
        <v>0</v>
      </c>
      <c r="O10" s="488" t="s">
        <v>1491</v>
      </c>
      <c r="P10" s="523" t="str">
        <f t="array" ref="P10">IFERROR(IF(INDEX('Disaggregation Records'!$G$3:$G$56,MATCH(LEFT(L10,255),LEFT('Disaggregation Records'!$D$3:$D$56,255),0))=0,"",INDEX('Disaggregation Records'!$G$3:$G$56,MATCH(LEFT(L10,255),LEFT('Disaggregation Records'!$D$3:$D$56,255),0))),"")</f>
        <v/>
      </c>
      <c r="Q10" s="524" t="s">
        <v>413</v>
      </c>
      <c r="R10" s="383"/>
    </row>
    <row r="11" spans="1:39" ht="47.1" customHeight="1" x14ac:dyDescent="0.25">
      <c r="A11" s="409">
        <v>1</v>
      </c>
      <c r="B11" s="427" t="str">
        <f>IFERROR(VLOOKUP(A11,'Impact Indicators - Section B'!$A$9:$S$27,19,FALSE),"")</f>
        <v/>
      </c>
      <c r="C11" s="522" t="str">
        <f t="array" ref="C11">IFERROR(IF(INDEX('Disaggregation Records'!$E$3:$E$56,MATCH(LEFT(L11,255),LEFT('Disaggregation Records'!$D$3:$D$56,255),0))=0,"",INDEX('Disaggregation Records'!$E$3:$E$56,MATCH(LEFT(L11,255),LEFT('Disaggregation Records'!$D$3:$D$56,255),0))),"")</f>
        <v/>
      </c>
      <c r="D11" s="522" t="str">
        <f t="array" ref="D11">IFERROR(IF(INDEX('Disaggregation Records'!$F$3:$F$56,MATCH(LEFT(L11,255),LEFT('Disaggregation Records'!$D$3:$D$56,255),0))=0,"",INDEX('Disaggregation Records'!$F$3:$F$56,MATCH(LEFT(L11,255),LEFT('Disaggregation Records'!$D$3:$D$56,255),0))),"")</f>
        <v/>
      </c>
      <c r="E11" s="412" t="str">
        <f t="array" ref="E11">IFERROR(IF(INDEX('Disaggregation Data'!$K$3:$K$154,MATCH(LEFT(M11,255),LEFT('Disaggregation Data'!$J$3:$J$154,255),0))=0,"",INDEX('Disaggregation Data'!$K$3:$K$154,MATCH(LEFT(M11,255),LEFT('Disaggregation Data'!$J$3:$J$154,255),0))),"")</f>
        <v/>
      </c>
      <c r="F11" s="412" t="str">
        <f t="array" ref="F11">IFERROR(IF(INDEX('Disaggregation Data'!$L$3:$L$154,MATCH(LEFT(M11,255),LEFT('Disaggregation Data'!$J$3:$J$154,255),0))=0,"",INDEX('Disaggregation Data'!$L$3:$L$154,MATCH(LEFT(M11,255),LEFT('Disaggregation Data'!$J$3:$J$154,255),0))),"")</f>
        <v/>
      </c>
      <c r="G11" s="412" t="str">
        <f t="array" ref="G11">IFERROR(IF(INDEX('Disaggregation Data'!$O$3:$O$154,MATCH(LEFT(M11,255),LEFT('Disaggregation Data'!$J$3:$J$154,255),0))=0,"",INDEX('Disaggregation Data'!$O$3:$O$154,MATCH(LEFT(M11,255),LEFT('Disaggregation Data'!$J$3:$J$154,255),0))),"")</f>
        <v/>
      </c>
      <c r="H11" s="411" t="str">
        <f t="array" ref="H11">IFERROR(IF(INDEX('Disaggregation Data'!$P$3:$P$154,MATCH(LEFT(M11,255),LEFT('Disaggregation Data'!$J$3:$J$154,255),0))=0,"",INDEX('Disaggregation Data'!$P$3:$P$154,MATCH(LEFT(M11,255),LEFT('Disaggregation Data'!$J$3:$J$154,255),0))),"")</f>
        <v/>
      </c>
      <c r="I11" s="412" t="str">
        <f t="array" ref="I11">IFERROR(IF(INDEX('Disaggregation Data'!$M$3:$M$154,MATCH(LEFT(M11,255),LEFT('Disaggregation Data'!$J$3:$J$154,255),0))=0,"",INDEX('Disaggregation Data'!$M$3:$M$154,MATCH(LEFT(M11,255),LEFT('Disaggregation Data'!$J$3:$J$154,255),0))),"")</f>
        <v/>
      </c>
      <c r="J11" s="411" t="str">
        <f t="array" ref="J11">IFERROR(IF(INDEX('Disaggregation Data'!$N$3:$N$154,MATCH(LEFT(M11,255),LEFT('Disaggregation Data'!$J$3:$J$154,255),0))=0,"",INDEX('Disaggregation Data'!$N$3:$N$154,MATCH(LEFT(M11,255),LEFT('Disaggregation Data'!$J$3:$J$154,255),0))),"")</f>
        <v/>
      </c>
      <c r="K11" s="503">
        <f t="shared" si="0"/>
        <v>3</v>
      </c>
      <c r="L11" s="503" t="str">
        <f t="shared" si="1"/>
        <v/>
      </c>
      <c r="M11" s="503" t="str">
        <f t="shared" si="2"/>
        <v/>
      </c>
      <c r="N11" s="483" t="b">
        <f t="shared" si="3"/>
        <v>0</v>
      </c>
      <c r="O11" s="488" t="s">
        <v>1492</v>
      </c>
      <c r="P11" s="523" t="str">
        <f t="array" ref="P11">IFERROR(IF(INDEX('Disaggregation Records'!$G$3:$G$56,MATCH(LEFT(L11,255),LEFT('Disaggregation Records'!$D$3:$D$56,255),0))=0,"",INDEX('Disaggregation Records'!$G$3:$G$56,MATCH(LEFT(L11,255),LEFT('Disaggregation Records'!$D$3:$D$56,255),0))),"")</f>
        <v/>
      </c>
      <c r="Q11" s="524" t="s">
        <v>413</v>
      </c>
      <c r="R11" s="383"/>
    </row>
    <row r="12" spans="1:39" ht="47.1" customHeight="1" x14ac:dyDescent="0.25">
      <c r="A12" s="409">
        <v>1</v>
      </c>
      <c r="B12" s="427" t="str">
        <f>IFERROR(VLOOKUP(A12,'Impact Indicators - Section B'!$A$9:$S$27,19,FALSE),"")</f>
        <v/>
      </c>
      <c r="C12" s="522" t="str">
        <f t="array" ref="C12">IFERROR(IF(INDEX('Disaggregation Records'!$E$3:$E$56,MATCH(LEFT(L12,255),LEFT('Disaggregation Records'!$D$3:$D$56,255),0))=0,"",INDEX('Disaggregation Records'!$E$3:$E$56,MATCH(LEFT(L12,255),LEFT('Disaggregation Records'!$D$3:$D$56,255),0))),"")</f>
        <v/>
      </c>
      <c r="D12" s="522" t="str">
        <f t="array" ref="D12">IFERROR(IF(INDEX('Disaggregation Records'!$F$3:$F$56,MATCH(LEFT(L12,255),LEFT('Disaggregation Records'!$D$3:$D$56,255),0))=0,"",INDEX('Disaggregation Records'!$F$3:$F$56,MATCH(LEFT(L12,255),LEFT('Disaggregation Records'!$D$3:$D$56,255),0))),"")</f>
        <v/>
      </c>
      <c r="E12" s="412" t="str">
        <f t="array" ref="E12">IFERROR(IF(INDEX('Disaggregation Data'!$K$3:$K$154,MATCH(LEFT(M12,255),LEFT('Disaggregation Data'!$J$3:$J$154,255),0))=0,"",INDEX('Disaggregation Data'!$K$3:$K$154,MATCH(LEFT(M12,255),LEFT('Disaggregation Data'!$J$3:$J$154,255),0))),"")</f>
        <v/>
      </c>
      <c r="F12" s="412" t="str">
        <f t="array" ref="F12">IFERROR(IF(INDEX('Disaggregation Data'!$L$3:$L$154,MATCH(LEFT(M12,255),LEFT('Disaggregation Data'!$J$3:$J$154,255),0))=0,"",INDEX('Disaggregation Data'!$L$3:$L$154,MATCH(LEFT(M12,255),LEFT('Disaggregation Data'!$J$3:$J$154,255),0))),"")</f>
        <v/>
      </c>
      <c r="G12" s="412" t="str">
        <f t="array" ref="G12">IFERROR(IF(INDEX('Disaggregation Data'!$O$3:$O$154,MATCH(LEFT(M12,255),LEFT('Disaggregation Data'!$J$3:$J$154,255),0))=0,"",INDEX('Disaggregation Data'!$O$3:$O$154,MATCH(LEFT(M12,255),LEFT('Disaggregation Data'!$J$3:$J$154,255),0))),"")</f>
        <v/>
      </c>
      <c r="H12" s="411" t="str">
        <f t="array" ref="H12">IFERROR(IF(INDEX('Disaggregation Data'!$P$3:$P$154,MATCH(LEFT(M12,255),LEFT('Disaggregation Data'!$J$3:$J$154,255),0))=0,"",INDEX('Disaggregation Data'!$P$3:$P$154,MATCH(LEFT(M12,255),LEFT('Disaggregation Data'!$J$3:$J$154,255),0))),"")</f>
        <v/>
      </c>
      <c r="I12" s="412" t="str">
        <f t="array" ref="I12">IFERROR(IF(INDEX('Disaggregation Data'!$M$3:$M$154,MATCH(LEFT(M12,255),LEFT('Disaggregation Data'!$J$3:$J$154,255),0))=0,"",INDEX('Disaggregation Data'!$M$3:$M$154,MATCH(LEFT(M12,255),LEFT('Disaggregation Data'!$J$3:$J$154,255),0))),"")</f>
        <v/>
      </c>
      <c r="J12" s="411" t="str">
        <f t="array" ref="J12">IFERROR(IF(INDEX('Disaggregation Data'!$N$3:$N$154,MATCH(LEFT(M12,255),LEFT('Disaggregation Data'!$J$3:$J$154,255),0))=0,"",INDEX('Disaggregation Data'!$N$3:$N$154,MATCH(LEFT(M12,255),LEFT('Disaggregation Data'!$J$3:$J$154,255),0))),"")</f>
        <v/>
      </c>
      <c r="K12" s="503">
        <f t="shared" si="0"/>
        <v>4</v>
      </c>
      <c r="L12" s="503" t="str">
        <f t="shared" si="1"/>
        <v/>
      </c>
      <c r="M12" s="503" t="str">
        <f t="shared" si="2"/>
        <v/>
      </c>
      <c r="N12" s="483" t="b">
        <f t="shared" si="3"/>
        <v>0</v>
      </c>
      <c r="O12" s="488" t="s">
        <v>1493</v>
      </c>
      <c r="P12" s="523" t="str">
        <f t="array" ref="P12">IFERROR(IF(INDEX('Disaggregation Records'!$G$3:$G$56,MATCH(LEFT(L12,255),LEFT('Disaggregation Records'!$D$3:$D$56,255),0))=0,"",INDEX('Disaggregation Records'!$G$3:$G$56,MATCH(LEFT(L12,255),LEFT('Disaggregation Records'!$D$3:$D$56,255),0))),"")</f>
        <v/>
      </c>
      <c r="Q12" s="524" t="s">
        <v>413</v>
      </c>
      <c r="R12" s="383"/>
    </row>
    <row r="13" spans="1:39" ht="47.1" customHeight="1" x14ac:dyDescent="0.25">
      <c r="A13" s="409">
        <v>1</v>
      </c>
      <c r="B13" s="427" t="str">
        <f>IFERROR(VLOOKUP(A13,'Impact Indicators - Section B'!$A$9:$S$27,19,FALSE),"")</f>
        <v/>
      </c>
      <c r="C13" s="522" t="str">
        <f t="array" ref="C13">IFERROR(IF(INDEX('Disaggregation Records'!$E$3:$E$56,MATCH(LEFT(L13,255),LEFT('Disaggregation Records'!$D$3:$D$56,255),0))=0,"",INDEX('Disaggregation Records'!$E$3:$E$56,MATCH(LEFT(L13,255),LEFT('Disaggregation Records'!$D$3:$D$56,255),0))),"")</f>
        <v/>
      </c>
      <c r="D13" s="522" t="str">
        <f t="array" ref="D13">IFERROR(IF(INDEX('Disaggregation Records'!$F$3:$F$56,MATCH(LEFT(L13,255),LEFT('Disaggregation Records'!$D$3:$D$56,255),0))=0,"",INDEX('Disaggregation Records'!$F$3:$F$56,MATCH(LEFT(L13,255),LEFT('Disaggregation Records'!$D$3:$D$56,255),0))),"")</f>
        <v/>
      </c>
      <c r="E13" s="412" t="str">
        <f t="array" ref="E13">IFERROR(IF(INDEX('Disaggregation Data'!$K$3:$K$154,MATCH(LEFT(M13,255),LEFT('Disaggregation Data'!$J$3:$J$154,255),0))=0,"",INDEX('Disaggregation Data'!$K$3:$K$154,MATCH(LEFT(M13,255),LEFT('Disaggregation Data'!$J$3:$J$154,255),0))),"")</f>
        <v/>
      </c>
      <c r="F13" s="412" t="str">
        <f t="array" ref="F13">IFERROR(IF(INDEX('Disaggregation Data'!$L$3:$L$154,MATCH(LEFT(M13,255),LEFT('Disaggregation Data'!$J$3:$J$154,255),0))=0,"",INDEX('Disaggregation Data'!$L$3:$L$154,MATCH(LEFT(M13,255),LEFT('Disaggregation Data'!$J$3:$J$154,255),0))),"")</f>
        <v/>
      </c>
      <c r="G13" s="412" t="str">
        <f t="array" ref="G13">IFERROR(IF(INDEX('Disaggregation Data'!$O$3:$O$154,MATCH(LEFT(M13,255),LEFT('Disaggregation Data'!$J$3:$J$154,255),0))=0,"",INDEX('Disaggregation Data'!$O$3:$O$154,MATCH(LEFT(M13,255),LEFT('Disaggregation Data'!$J$3:$J$154,255),0))),"")</f>
        <v/>
      </c>
      <c r="H13" s="411" t="str">
        <f t="array" ref="H13">IFERROR(IF(INDEX('Disaggregation Data'!$P$3:$P$154,MATCH(LEFT(M13,255),LEFT('Disaggregation Data'!$J$3:$J$154,255),0))=0,"",INDEX('Disaggregation Data'!$P$3:$P$154,MATCH(LEFT(M13,255),LEFT('Disaggregation Data'!$J$3:$J$154,255),0))),"")</f>
        <v/>
      </c>
      <c r="I13" s="412" t="str">
        <f t="array" ref="I13">IFERROR(IF(INDEX('Disaggregation Data'!$M$3:$M$154,MATCH(LEFT(M13,255),LEFT('Disaggregation Data'!$J$3:$J$154,255),0))=0,"",INDEX('Disaggregation Data'!$M$3:$M$154,MATCH(LEFT(M13,255),LEFT('Disaggregation Data'!$J$3:$J$154,255),0))),"")</f>
        <v/>
      </c>
      <c r="J13" s="411" t="str">
        <f t="array" ref="J13">IFERROR(IF(INDEX('Disaggregation Data'!$N$3:$N$154,MATCH(LEFT(M13,255),LEFT('Disaggregation Data'!$J$3:$J$154,255),0))=0,"",INDEX('Disaggregation Data'!$N$3:$N$154,MATCH(LEFT(M13,255),LEFT('Disaggregation Data'!$J$3:$J$154,255),0))),"")</f>
        <v/>
      </c>
      <c r="K13" s="503">
        <f t="shared" si="0"/>
        <v>5</v>
      </c>
      <c r="L13" s="503" t="str">
        <f t="shared" si="1"/>
        <v/>
      </c>
      <c r="M13" s="503" t="str">
        <f t="shared" si="2"/>
        <v/>
      </c>
      <c r="N13" s="483" t="b">
        <f t="shared" si="3"/>
        <v>0</v>
      </c>
      <c r="O13" s="488" t="s">
        <v>1494</v>
      </c>
      <c r="P13" s="523" t="str">
        <f t="array" ref="P13">IFERROR(IF(INDEX('Disaggregation Records'!$G$3:$G$56,MATCH(LEFT(L13,255),LEFT('Disaggregation Records'!$D$3:$D$56,255),0))=0,"",INDEX('Disaggregation Records'!$G$3:$G$56,MATCH(LEFT(L13,255),LEFT('Disaggregation Records'!$D$3:$D$56,255),0))),"")</f>
        <v/>
      </c>
      <c r="Q13" s="524" t="s">
        <v>413</v>
      </c>
      <c r="R13" s="383"/>
    </row>
    <row r="14" spans="1:39" ht="47.1" customHeight="1" x14ac:dyDescent="0.25">
      <c r="A14" s="409">
        <v>1</v>
      </c>
      <c r="B14" s="427" t="str">
        <f>IFERROR(VLOOKUP(A14,'Impact Indicators - Section B'!$A$9:$S$27,19,FALSE),"")</f>
        <v/>
      </c>
      <c r="C14" s="522" t="str">
        <f t="array" ref="C14">IFERROR(IF(INDEX('Disaggregation Records'!$E$3:$E$56,MATCH(LEFT(L14,255),LEFT('Disaggregation Records'!$D$3:$D$56,255),0))=0,"",INDEX('Disaggregation Records'!$E$3:$E$56,MATCH(LEFT(L14,255),LEFT('Disaggregation Records'!$D$3:$D$56,255),0))),"")</f>
        <v/>
      </c>
      <c r="D14" s="522" t="str">
        <f t="array" ref="D14">IFERROR(IF(INDEX('Disaggregation Records'!$F$3:$F$56,MATCH(LEFT(L14,255),LEFT('Disaggregation Records'!$D$3:$D$56,255),0))=0,"",INDEX('Disaggregation Records'!$F$3:$F$56,MATCH(LEFT(L14,255),LEFT('Disaggregation Records'!$D$3:$D$56,255),0))),"")</f>
        <v/>
      </c>
      <c r="E14" s="412" t="str">
        <f t="array" ref="E14">IFERROR(IF(INDEX('Disaggregation Data'!$K$3:$K$154,MATCH(LEFT(M14,255),LEFT('Disaggregation Data'!$J$3:$J$154,255),0))=0,"",INDEX('Disaggregation Data'!$K$3:$K$154,MATCH(LEFT(M14,255),LEFT('Disaggregation Data'!$J$3:$J$154,255),0))),"")</f>
        <v/>
      </c>
      <c r="F14" s="412" t="str">
        <f t="array" ref="F14">IFERROR(IF(INDEX('Disaggregation Data'!$L$3:$L$154,MATCH(LEFT(M14,255),LEFT('Disaggregation Data'!$J$3:$J$154,255),0))=0,"",INDEX('Disaggregation Data'!$L$3:$L$154,MATCH(LEFT(M14,255),LEFT('Disaggregation Data'!$J$3:$J$154,255),0))),"")</f>
        <v/>
      </c>
      <c r="G14" s="412" t="str">
        <f t="array" ref="G14">IFERROR(IF(INDEX('Disaggregation Data'!$O$3:$O$154,MATCH(LEFT(M14,255),LEFT('Disaggregation Data'!$J$3:$J$154,255),0))=0,"",INDEX('Disaggregation Data'!$O$3:$O$154,MATCH(LEFT(M14,255),LEFT('Disaggregation Data'!$J$3:$J$154,255),0))),"")</f>
        <v/>
      </c>
      <c r="H14" s="411" t="str">
        <f t="array" ref="H14">IFERROR(IF(INDEX('Disaggregation Data'!$P$3:$P$154,MATCH(LEFT(M14,255),LEFT('Disaggregation Data'!$J$3:$J$154,255),0))=0,"",INDEX('Disaggregation Data'!$P$3:$P$154,MATCH(LEFT(M14,255),LEFT('Disaggregation Data'!$J$3:$J$154,255),0))),"")</f>
        <v/>
      </c>
      <c r="I14" s="412" t="str">
        <f t="array" ref="I14">IFERROR(IF(INDEX('Disaggregation Data'!$M$3:$M$154,MATCH(LEFT(M14,255),LEFT('Disaggregation Data'!$J$3:$J$154,255),0))=0,"",INDEX('Disaggregation Data'!$M$3:$M$154,MATCH(LEFT(M14,255),LEFT('Disaggregation Data'!$J$3:$J$154,255),0))),"")</f>
        <v/>
      </c>
      <c r="J14" s="411" t="str">
        <f t="array" ref="J14">IFERROR(IF(INDEX('Disaggregation Data'!$N$3:$N$154,MATCH(LEFT(M14,255),LEFT('Disaggregation Data'!$J$3:$J$154,255),0))=0,"",INDEX('Disaggregation Data'!$N$3:$N$154,MATCH(LEFT(M14,255),LEFT('Disaggregation Data'!$J$3:$J$154,255),0))),"")</f>
        <v/>
      </c>
      <c r="K14" s="503">
        <f t="shared" si="0"/>
        <v>6</v>
      </c>
      <c r="L14" s="503" t="str">
        <f t="shared" si="1"/>
        <v/>
      </c>
      <c r="M14" s="503" t="str">
        <f t="shared" si="2"/>
        <v/>
      </c>
      <c r="N14" s="483" t="b">
        <f t="shared" si="3"/>
        <v>0</v>
      </c>
      <c r="O14" s="488" t="s">
        <v>1495</v>
      </c>
      <c r="P14" s="523" t="str">
        <f t="array" ref="P14">IFERROR(IF(INDEX('Disaggregation Records'!$G$3:$G$56,MATCH(LEFT(L14,255),LEFT('Disaggregation Records'!$D$3:$D$56,255),0))=0,"",INDEX('Disaggregation Records'!$G$3:$G$56,MATCH(LEFT(L14,255),LEFT('Disaggregation Records'!$D$3:$D$56,255),0))),"")</f>
        <v/>
      </c>
      <c r="Q14" s="524" t="s">
        <v>413</v>
      </c>
      <c r="R14" s="383"/>
    </row>
    <row r="15" spans="1:39" ht="47.1" customHeight="1" x14ac:dyDescent="0.25">
      <c r="A15" s="409">
        <v>1</v>
      </c>
      <c r="B15" s="427" t="str">
        <f>IFERROR(VLOOKUP(A15,'Impact Indicators - Section B'!$A$9:$S$27,19,FALSE),"")</f>
        <v/>
      </c>
      <c r="C15" s="522" t="str">
        <f t="array" ref="C15">IFERROR(IF(INDEX('Disaggregation Records'!$E$3:$E$56,MATCH(LEFT(L15,255),LEFT('Disaggregation Records'!$D$3:$D$56,255),0))=0,"",INDEX('Disaggregation Records'!$E$3:$E$56,MATCH(LEFT(L15,255),LEFT('Disaggregation Records'!$D$3:$D$56,255),0))),"")</f>
        <v/>
      </c>
      <c r="D15" s="522" t="str">
        <f t="array" ref="D15">IFERROR(IF(INDEX('Disaggregation Records'!$F$3:$F$56,MATCH(LEFT(L15,255),LEFT('Disaggregation Records'!$D$3:$D$56,255),0))=0,"",INDEX('Disaggregation Records'!$F$3:$F$56,MATCH(LEFT(L15,255),LEFT('Disaggregation Records'!$D$3:$D$56,255),0))),"")</f>
        <v/>
      </c>
      <c r="E15" s="412" t="str">
        <f t="array" ref="E15">IFERROR(IF(INDEX('Disaggregation Data'!$K$3:$K$154,MATCH(LEFT(M15,255),LEFT('Disaggregation Data'!$J$3:$J$154,255),0))=0,"",INDEX('Disaggregation Data'!$K$3:$K$154,MATCH(LEFT(M15,255),LEFT('Disaggregation Data'!$J$3:$J$154,255),0))),"")</f>
        <v/>
      </c>
      <c r="F15" s="412" t="str">
        <f t="array" ref="F15">IFERROR(IF(INDEX('Disaggregation Data'!$L$3:$L$154,MATCH(LEFT(M15,255),LEFT('Disaggregation Data'!$J$3:$J$154,255),0))=0,"",INDEX('Disaggregation Data'!$L$3:$L$154,MATCH(LEFT(M15,255),LEFT('Disaggregation Data'!$J$3:$J$154,255),0))),"")</f>
        <v/>
      </c>
      <c r="G15" s="412" t="str">
        <f t="array" ref="G15">IFERROR(IF(INDEX('Disaggregation Data'!$O$3:$O$154,MATCH(LEFT(M15,255),LEFT('Disaggregation Data'!$J$3:$J$154,255),0))=0,"",INDEX('Disaggregation Data'!$O$3:$O$154,MATCH(LEFT(M15,255),LEFT('Disaggregation Data'!$J$3:$J$154,255),0))),"")</f>
        <v/>
      </c>
      <c r="H15" s="411" t="str">
        <f t="array" ref="H15">IFERROR(IF(INDEX('Disaggregation Data'!$P$3:$P$154,MATCH(LEFT(M15,255),LEFT('Disaggregation Data'!$J$3:$J$154,255),0))=0,"",INDEX('Disaggregation Data'!$P$3:$P$154,MATCH(LEFT(M15,255),LEFT('Disaggregation Data'!$J$3:$J$154,255),0))),"")</f>
        <v/>
      </c>
      <c r="I15" s="412" t="str">
        <f t="array" ref="I15">IFERROR(IF(INDEX('Disaggregation Data'!$M$3:$M$154,MATCH(LEFT(M15,255),LEFT('Disaggregation Data'!$J$3:$J$154,255),0))=0,"",INDEX('Disaggregation Data'!$M$3:$M$154,MATCH(LEFT(M15,255),LEFT('Disaggregation Data'!$J$3:$J$154,255),0))),"")</f>
        <v/>
      </c>
      <c r="J15" s="411" t="str">
        <f t="array" ref="J15">IFERROR(IF(INDEX('Disaggregation Data'!$N$3:$N$154,MATCH(LEFT(M15,255),LEFT('Disaggregation Data'!$J$3:$J$154,255),0))=0,"",INDEX('Disaggregation Data'!$N$3:$N$154,MATCH(LEFT(M15,255),LEFT('Disaggregation Data'!$J$3:$J$154,255),0))),"")</f>
        <v/>
      </c>
      <c r="K15" s="503">
        <f t="shared" si="0"/>
        <v>7</v>
      </c>
      <c r="L15" s="503" t="str">
        <f t="shared" si="1"/>
        <v/>
      </c>
      <c r="M15" s="503" t="str">
        <f t="shared" si="2"/>
        <v/>
      </c>
      <c r="N15" s="483" t="b">
        <f t="shared" si="3"/>
        <v>0</v>
      </c>
      <c r="O15" s="488" t="s">
        <v>1496</v>
      </c>
      <c r="P15" s="523" t="str">
        <f t="array" ref="P15">IFERROR(IF(INDEX('Disaggregation Records'!$G$3:$G$56,MATCH(LEFT(L15,255),LEFT('Disaggregation Records'!$D$3:$D$56,255),0))=0,"",INDEX('Disaggregation Records'!$G$3:$G$56,MATCH(LEFT(L15,255),LEFT('Disaggregation Records'!$D$3:$D$56,255),0))),"")</f>
        <v/>
      </c>
      <c r="Q15" s="524" t="s">
        <v>413</v>
      </c>
      <c r="R15" s="383"/>
    </row>
    <row r="16" spans="1:39" ht="47.1" customHeight="1" x14ac:dyDescent="0.25">
      <c r="A16" s="409">
        <v>1</v>
      </c>
      <c r="B16" s="427" t="str">
        <f>IFERROR(VLOOKUP(A16,'Impact Indicators - Section B'!$A$9:$S$27,19,FALSE),"")</f>
        <v/>
      </c>
      <c r="C16" s="522" t="str">
        <f t="array" ref="C16">IFERROR(IF(INDEX('Disaggregation Records'!$E$3:$E$56,MATCH(LEFT(L16,255),LEFT('Disaggregation Records'!$D$3:$D$56,255),0))=0,"",INDEX('Disaggregation Records'!$E$3:$E$56,MATCH(LEFT(L16,255),LEFT('Disaggregation Records'!$D$3:$D$56,255),0))),"")</f>
        <v/>
      </c>
      <c r="D16" s="522" t="str">
        <f t="array" ref="D16">IFERROR(IF(INDEX('Disaggregation Records'!$F$3:$F$56,MATCH(LEFT(L16,255),LEFT('Disaggregation Records'!$D$3:$D$56,255),0))=0,"",INDEX('Disaggregation Records'!$F$3:$F$56,MATCH(LEFT(L16,255),LEFT('Disaggregation Records'!$D$3:$D$56,255),0))),"")</f>
        <v/>
      </c>
      <c r="E16" s="412" t="str">
        <f t="array" ref="E16">IFERROR(IF(INDEX('Disaggregation Data'!$K$3:$K$154,MATCH(LEFT(M16,255),LEFT('Disaggregation Data'!$J$3:$J$154,255),0))=0,"",INDEX('Disaggregation Data'!$K$3:$K$154,MATCH(LEFT(M16,255),LEFT('Disaggregation Data'!$J$3:$J$154,255),0))),"")</f>
        <v/>
      </c>
      <c r="F16" s="412" t="str">
        <f t="array" ref="F16">IFERROR(IF(INDEX('Disaggregation Data'!$L$3:$L$154,MATCH(LEFT(M16,255),LEFT('Disaggregation Data'!$J$3:$J$154,255),0))=0,"",INDEX('Disaggregation Data'!$L$3:$L$154,MATCH(LEFT(M16,255),LEFT('Disaggregation Data'!$J$3:$J$154,255),0))),"")</f>
        <v/>
      </c>
      <c r="G16" s="412" t="str">
        <f t="array" ref="G16">IFERROR(IF(INDEX('Disaggregation Data'!$O$3:$O$154,MATCH(LEFT(M16,255),LEFT('Disaggregation Data'!$J$3:$J$154,255),0))=0,"",INDEX('Disaggregation Data'!$O$3:$O$154,MATCH(LEFT(M16,255),LEFT('Disaggregation Data'!$J$3:$J$154,255),0))),"")</f>
        <v/>
      </c>
      <c r="H16" s="411" t="str">
        <f t="array" ref="H16">IFERROR(IF(INDEX('Disaggregation Data'!$P$3:$P$154,MATCH(LEFT(M16,255),LEFT('Disaggregation Data'!$J$3:$J$154,255),0))=0,"",INDEX('Disaggregation Data'!$P$3:$P$154,MATCH(LEFT(M16,255),LEFT('Disaggregation Data'!$J$3:$J$154,255),0))),"")</f>
        <v/>
      </c>
      <c r="I16" s="412" t="str">
        <f t="array" ref="I16">IFERROR(IF(INDEX('Disaggregation Data'!$M$3:$M$154,MATCH(LEFT(M16,255),LEFT('Disaggregation Data'!$J$3:$J$154,255),0))=0,"",INDEX('Disaggregation Data'!$M$3:$M$154,MATCH(LEFT(M16,255),LEFT('Disaggregation Data'!$J$3:$J$154,255),0))),"")</f>
        <v/>
      </c>
      <c r="J16" s="411" t="str">
        <f t="array" ref="J16">IFERROR(IF(INDEX('Disaggregation Data'!$N$3:$N$154,MATCH(LEFT(M16,255),LEFT('Disaggregation Data'!$J$3:$J$154,255),0))=0,"",INDEX('Disaggregation Data'!$N$3:$N$154,MATCH(LEFT(M16,255),LEFT('Disaggregation Data'!$J$3:$J$154,255),0))),"")</f>
        <v/>
      </c>
      <c r="K16" s="503">
        <f t="shared" si="0"/>
        <v>8</v>
      </c>
      <c r="L16" s="503" t="str">
        <f t="shared" si="1"/>
        <v/>
      </c>
      <c r="M16" s="503" t="str">
        <f t="shared" si="2"/>
        <v/>
      </c>
      <c r="N16" s="483" t="b">
        <f t="shared" si="3"/>
        <v>0</v>
      </c>
      <c r="O16" s="488" t="s">
        <v>1497</v>
      </c>
      <c r="P16" s="523" t="str">
        <f t="array" ref="P16">IFERROR(IF(INDEX('Disaggregation Records'!$G$3:$G$56,MATCH(LEFT(L16,255),LEFT('Disaggregation Records'!$D$3:$D$56,255),0))=0,"",INDEX('Disaggregation Records'!$G$3:$G$56,MATCH(LEFT(L16,255),LEFT('Disaggregation Records'!$D$3:$D$56,255),0))),"")</f>
        <v/>
      </c>
      <c r="Q16" s="524" t="s">
        <v>413</v>
      </c>
      <c r="R16" s="383"/>
    </row>
    <row r="17" spans="1:18" ht="47.1" customHeight="1" x14ac:dyDescent="0.25">
      <c r="A17" s="409">
        <v>1</v>
      </c>
      <c r="B17" s="427" t="str">
        <f>IFERROR(VLOOKUP(A17,'Impact Indicators - Section B'!$A$9:$S$27,19,FALSE),"")</f>
        <v/>
      </c>
      <c r="C17" s="522" t="str">
        <f t="array" ref="C17">IFERROR(IF(INDEX('Disaggregation Records'!$E$3:$E$56,MATCH(LEFT(L17,255),LEFT('Disaggregation Records'!$D$3:$D$56,255),0))=0,"",INDEX('Disaggregation Records'!$E$3:$E$56,MATCH(LEFT(L17,255),LEFT('Disaggregation Records'!$D$3:$D$56,255),0))),"")</f>
        <v/>
      </c>
      <c r="D17" s="522" t="str">
        <f t="array" ref="D17">IFERROR(IF(INDEX('Disaggregation Records'!$F$3:$F$56,MATCH(LEFT(L17,255),LEFT('Disaggregation Records'!$D$3:$D$56,255),0))=0,"",INDEX('Disaggregation Records'!$F$3:$F$56,MATCH(LEFT(L17,255),LEFT('Disaggregation Records'!$D$3:$D$56,255),0))),"")</f>
        <v/>
      </c>
      <c r="E17" s="412" t="str">
        <f t="array" ref="E17">IFERROR(IF(INDEX('Disaggregation Data'!$K$3:$K$154,MATCH(LEFT(M17,255),LEFT('Disaggregation Data'!$J$3:$J$154,255),0))=0,"",INDEX('Disaggregation Data'!$K$3:$K$154,MATCH(LEFT(M17,255),LEFT('Disaggregation Data'!$J$3:$J$154,255),0))),"")</f>
        <v/>
      </c>
      <c r="F17" s="412" t="str">
        <f t="array" ref="F17">IFERROR(IF(INDEX('Disaggregation Data'!$L$3:$L$154,MATCH(LEFT(M17,255),LEFT('Disaggregation Data'!$J$3:$J$154,255),0))=0,"",INDEX('Disaggregation Data'!$L$3:$L$154,MATCH(LEFT(M17,255),LEFT('Disaggregation Data'!$J$3:$J$154,255),0))),"")</f>
        <v/>
      </c>
      <c r="G17" s="412" t="str">
        <f t="array" ref="G17">IFERROR(IF(INDEX('Disaggregation Data'!$O$3:$O$154,MATCH(LEFT(M17,255),LEFT('Disaggregation Data'!$J$3:$J$154,255),0))=0,"",INDEX('Disaggregation Data'!$O$3:$O$154,MATCH(LEFT(M17,255),LEFT('Disaggregation Data'!$J$3:$J$154,255),0))),"")</f>
        <v/>
      </c>
      <c r="H17" s="411" t="str">
        <f t="array" ref="H17">IFERROR(IF(INDEX('Disaggregation Data'!$P$3:$P$154,MATCH(LEFT(M17,255),LEFT('Disaggregation Data'!$J$3:$J$154,255),0))=0,"",INDEX('Disaggregation Data'!$P$3:$P$154,MATCH(LEFT(M17,255),LEFT('Disaggregation Data'!$J$3:$J$154,255),0))),"")</f>
        <v/>
      </c>
      <c r="I17" s="412" t="str">
        <f t="array" ref="I17">IFERROR(IF(INDEX('Disaggregation Data'!$M$3:$M$154,MATCH(LEFT(M17,255),LEFT('Disaggregation Data'!$J$3:$J$154,255),0))=0,"",INDEX('Disaggregation Data'!$M$3:$M$154,MATCH(LEFT(M17,255),LEFT('Disaggregation Data'!$J$3:$J$154,255),0))),"")</f>
        <v/>
      </c>
      <c r="J17" s="411" t="str">
        <f t="array" ref="J17">IFERROR(IF(INDEX('Disaggregation Data'!$N$3:$N$154,MATCH(LEFT(M17,255),LEFT('Disaggregation Data'!$J$3:$J$154,255),0))=0,"",INDEX('Disaggregation Data'!$N$3:$N$154,MATCH(LEFT(M17,255),LEFT('Disaggregation Data'!$J$3:$J$154,255),0))),"")</f>
        <v/>
      </c>
      <c r="K17" s="503">
        <f t="shared" si="0"/>
        <v>9</v>
      </c>
      <c r="L17" s="503" t="str">
        <f t="shared" si="1"/>
        <v/>
      </c>
      <c r="M17" s="503" t="str">
        <f t="shared" si="2"/>
        <v/>
      </c>
      <c r="N17" s="483" t="b">
        <f t="shared" si="3"/>
        <v>0</v>
      </c>
      <c r="O17" s="488" t="s">
        <v>1498</v>
      </c>
      <c r="P17" s="523" t="str">
        <f t="array" ref="P17">IFERROR(IF(INDEX('Disaggregation Records'!$G$3:$G$56,MATCH(LEFT(L17,255),LEFT('Disaggregation Records'!$D$3:$D$56,255),0))=0,"",INDEX('Disaggregation Records'!$G$3:$G$56,MATCH(LEFT(L17,255),LEFT('Disaggregation Records'!$D$3:$D$56,255),0))),"")</f>
        <v/>
      </c>
      <c r="Q17" s="524" t="s">
        <v>413</v>
      </c>
      <c r="R17" s="383"/>
    </row>
    <row r="18" spans="1:18" ht="47.1" customHeight="1" x14ac:dyDescent="0.25">
      <c r="A18" s="409">
        <v>1</v>
      </c>
      <c r="B18" s="427" t="str">
        <f>IFERROR(VLOOKUP(A18,'Impact Indicators - Section B'!$A$9:$S$27,19,FALSE),"")</f>
        <v/>
      </c>
      <c r="C18" s="522" t="str">
        <f t="array" ref="C18">IFERROR(IF(INDEX('Disaggregation Records'!$E$3:$E$56,MATCH(LEFT(L18,255),LEFT('Disaggregation Records'!$D$3:$D$56,255),0))=0,"",INDEX('Disaggregation Records'!$E$3:$E$56,MATCH(LEFT(L18,255),LEFT('Disaggregation Records'!$D$3:$D$56,255),0))),"")</f>
        <v/>
      </c>
      <c r="D18" s="522" t="str">
        <f t="array" ref="D18">IFERROR(IF(INDEX('Disaggregation Records'!$F$3:$F$56,MATCH(LEFT(L18,255),LEFT('Disaggregation Records'!$D$3:$D$56,255),0))=0,"",INDEX('Disaggregation Records'!$F$3:$F$56,MATCH(LEFT(L18,255),LEFT('Disaggregation Records'!$D$3:$D$56,255),0))),"")</f>
        <v/>
      </c>
      <c r="E18" s="412" t="str">
        <f t="array" ref="E18">IFERROR(IF(INDEX('Disaggregation Data'!$K$3:$K$154,MATCH(LEFT(M18,255),LEFT('Disaggregation Data'!$J$3:$J$154,255),0))=0,"",INDEX('Disaggregation Data'!$K$3:$K$154,MATCH(LEFT(M18,255),LEFT('Disaggregation Data'!$J$3:$J$154,255),0))),"")</f>
        <v/>
      </c>
      <c r="F18" s="412" t="str">
        <f t="array" ref="F18">IFERROR(IF(INDEX('Disaggregation Data'!$L$3:$L$154,MATCH(LEFT(M18,255),LEFT('Disaggregation Data'!$J$3:$J$154,255),0))=0,"",INDEX('Disaggregation Data'!$L$3:$L$154,MATCH(LEFT(M18,255),LEFT('Disaggregation Data'!$J$3:$J$154,255),0))),"")</f>
        <v/>
      </c>
      <c r="G18" s="412" t="str">
        <f t="array" ref="G18">IFERROR(IF(INDEX('Disaggregation Data'!$O$3:$O$154,MATCH(LEFT(M18,255),LEFT('Disaggregation Data'!$J$3:$J$154,255),0))=0,"",INDEX('Disaggregation Data'!$O$3:$O$154,MATCH(LEFT(M18,255),LEFT('Disaggregation Data'!$J$3:$J$154,255),0))),"")</f>
        <v/>
      </c>
      <c r="H18" s="411" t="str">
        <f t="array" ref="H18">IFERROR(IF(INDEX('Disaggregation Data'!$P$3:$P$154,MATCH(LEFT(M18,255),LEFT('Disaggregation Data'!$J$3:$J$154,255),0))=0,"",INDEX('Disaggregation Data'!$P$3:$P$154,MATCH(LEFT(M18,255),LEFT('Disaggregation Data'!$J$3:$J$154,255),0))),"")</f>
        <v/>
      </c>
      <c r="I18" s="412" t="str">
        <f t="array" ref="I18">IFERROR(IF(INDEX('Disaggregation Data'!$M$3:$M$154,MATCH(LEFT(M18,255),LEFT('Disaggregation Data'!$J$3:$J$154,255),0))=0,"",INDEX('Disaggregation Data'!$M$3:$M$154,MATCH(LEFT(M18,255),LEFT('Disaggregation Data'!$J$3:$J$154,255),0))),"")</f>
        <v/>
      </c>
      <c r="J18" s="411" t="str">
        <f t="array" ref="J18">IFERROR(IF(INDEX('Disaggregation Data'!$N$3:$N$154,MATCH(LEFT(M18,255),LEFT('Disaggregation Data'!$J$3:$J$154,255),0))=0,"",INDEX('Disaggregation Data'!$N$3:$N$154,MATCH(LEFT(M18,255),LEFT('Disaggregation Data'!$J$3:$J$154,255),0))),"")</f>
        <v/>
      </c>
      <c r="K18" s="503">
        <f t="shared" si="0"/>
        <v>10</v>
      </c>
      <c r="L18" s="503" t="str">
        <f t="shared" si="1"/>
        <v/>
      </c>
      <c r="M18" s="503" t="str">
        <f t="shared" si="2"/>
        <v/>
      </c>
      <c r="N18" s="483" t="b">
        <f t="shared" si="3"/>
        <v>0</v>
      </c>
      <c r="O18" s="488" t="s">
        <v>1499</v>
      </c>
      <c r="P18" s="523" t="str">
        <f t="array" ref="P18">IFERROR(IF(INDEX('Disaggregation Records'!$G$3:$G$56,MATCH(LEFT(L18,255),LEFT('Disaggregation Records'!$D$3:$D$56,255),0))=0,"",INDEX('Disaggregation Records'!$G$3:$G$56,MATCH(LEFT(L18,255),LEFT('Disaggregation Records'!$D$3:$D$56,255),0))),"")</f>
        <v/>
      </c>
      <c r="Q18" s="524" t="s">
        <v>413</v>
      </c>
      <c r="R18" s="383"/>
    </row>
    <row r="19" spans="1:18" ht="47.1" customHeight="1" x14ac:dyDescent="0.25">
      <c r="A19" s="409">
        <v>2</v>
      </c>
      <c r="B19" s="427" t="str">
        <f>IFERROR(VLOOKUP(A19,'Impact Indicators - Section B'!$A$9:$S$27,19,FALSE),"")</f>
        <v/>
      </c>
      <c r="C19" s="522" t="str">
        <f t="array" ref="C19">IFERROR(IF(INDEX('Disaggregation Records'!$E$3:$E$56,MATCH(LEFT(L19,255),LEFT('Disaggregation Records'!$D$3:$D$56,255),0))=0,"",INDEX('Disaggregation Records'!$E$3:$E$56,MATCH(LEFT(L19,255),LEFT('Disaggregation Records'!$D$3:$D$56,255),0))),"")</f>
        <v/>
      </c>
      <c r="D19" s="522" t="str">
        <f t="array" ref="D19">IFERROR(IF(INDEX('Disaggregation Records'!$F$3:$F$56,MATCH(LEFT(L19,255),LEFT('Disaggregation Records'!$D$3:$D$56,255),0))=0,"",INDEX('Disaggregation Records'!$F$3:$F$56,MATCH(LEFT(L19,255),LEFT('Disaggregation Records'!$D$3:$D$56,255),0))),"")</f>
        <v/>
      </c>
      <c r="E19" s="412" t="str">
        <f t="array" ref="E19">IFERROR(IF(INDEX('Disaggregation Data'!$K$3:$K$154,MATCH(LEFT(M19,255),LEFT('Disaggregation Data'!$J$3:$J$154,255),0))=0,"",INDEX('Disaggregation Data'!$K$3:$K$154,MATCH(LEFT(M19,255),LEFT('Disaggregation Data'!$J$3:$J$154,255),0))),"")</f>
        <v/>
      </c>
      <c r="F19" s="412" t="str">
        <f t="array" ref="F19">IFERROR(IF(INDEX('Disaggregation Data'!$L$3:$L$154,MATCH(LEFT(M19,255),LEFT('Disaggregation Data'!$J$3:$J$154,255),0))=0,"",INDEX('Disaggregation Data'!$L$3:$L$154,MATCH(LEFT(M19,255),LEFT('Disaggregation Data'!$J$3:$J$154,255),0))),"")</f>
        <v/>
      </c>
      <c r="G19" s="412" t="str">
        <f t="array" ref="G19">IFERROR(IF(INDEX('Disaggregation Data'!$O$3:$O$154,MATCH(LEFT(M19,255),LEFT('Disaggregation Data'!$J$3:$J$154,255),0))=0,"",INDEX('Disaggregation Data'!$O$3:$O$154,MATCH(LEFT(M19,255),LEFT('Disaggregation Data'!$J$3:$J$154,255),0))),"")</f>
        <v/>
      </c>
      <c r="H19" s="411" t="str">
        <f t="array" ref="H19">IFERROR(IF(INDEX('Disaggregation Data'!$P$3:$P$154,MATCH(LEFT(M19,255),LEFT('Disaggregation Data'!$J$3:$J$154,255),0))=0,"",INDEX('Disaggregation Data'!$P$3:$P$154,MATCH(LEFT(M19,255),LEFT('Disaggregation Data'!$J$3:$J$154,255),0))),"")</f>
        <v/>
      </c>
      <c r="I19" s="412" t="str">
        <f t="array" ref="I19">IFERROR(IF(INDEX('Disaggregation Data'!$M$3:$M$154,MATCH(LEFT(M19,255),LEFT('Disaggregation Data'!$J$3:$J$154,255),0))=0,"",INDEX('Disaggregation Data'!$M$3:$M$154,MATCH(LEFT(M19,255),LEFT('Disaggregation Data'!$J$3:$J$154,255),0))),"")</f>
        <v/>
      </c>
      <c r="J19" s="411" t="str">
        <f t="array" ref="J19">IFERROR(IF(INDEX('Disaggregation Data'!$N$3:$N$154,MATCH(LEFT(M19,255),LEFT('Disaggregation Data'!$J$3:$J$154,255),0))=0,"",INDEX('Disaggregation Data'!$N$3:$N$154,MATCH(LEFT(M19,255),LEFT('Disaggregation Data'!$J$3:$J$154,255),0))),"")</f>
        <v/>
      </c>
      <c r="K19" s="503">
        <f t="shared" si="0"/>
        <v>11</v>
      </c>
      <c r="L19" s="503" t="str">
        <f t="shared" si="1"/>
        <v/>
      </c>
      <c r="M19" s="503" t="str">
        <f t="shared" si="2"/>
        <v/>
      </c>
      <c r="N19" s="483" t="b">
        <f t="shared" si="3"/>
        <v>0</v>
      </c>
      <c r="O19" s="488" t="s">
        <v>1500</v>
      </c>
      <c r="P19" s="523" t="str">
        <f t="array" ref="P19">IFERROR(IF(INDEX('Disaggregation Records'!$G$3:$G$56,MATCH(LEFT(L19,255),LEFT('Disaggregation Records'!$D$3:$D$56,255),0))=0,"",INDEX('Disaggregation Records'!$G$3:$G$56,MATCH(LEFT(L19,255),LEFT('Disaggregation Records'!$D$3:$D$56,255),0))),"")</f>
        <v/>
      </c>
      <c r="Q19" s="524" t="s">
        <v>414</v>
      </c>
      <c r="R19" s="383"/>
    </row>
    <row r="20" spans="1:18" ht="47.1" customHeight="1" x14ac:dyDescent="0.25">
      <c r="A20" s="409">
        <v>2</v>
      </c>
      <c r="B20" s="427" t="str">
        <f>IFERROR(VLOOKUP(A20,'Impact Indicators - Section B'!$A$9:$S$27,19,FALSE),"")</f>
        <v/>
      </c>
      <c r="C20" s="522" t="str">
        <f t="array" ref="C20">IFERROR(IF(INDEX('Disaggregation Records'!$E$3:$E$56,MATCH(LEFT(L20,255),LEFT('Disaggregation Records'!$D$3:$D$56,255),0))=0,"",INDEX('Disaggregation Records'!$E$3:$E$56,MATCH(LEFT(L20,255),LEFT('Disaggregation Records'!$D$3:$D$56,255),0))),"")</f>
        <v/>
      </c>
      <c r="D20" s="522" t="str">
        <f t="array" ref="D20">IFERROR(IF(INDEX('Disaggregation Records'!$F$3:$F$56,MATCH(LEFT(L20,255),LEFT('Disaggregation Records'!$D$3:$D$56,255),0))=0,"",INDEX('Disaggregation Records'!$F$3:$F$56,MATCH(LEFT(L20,255),LEFT('Disaggregation Records'!$D$3:$D$56,255),0))),"")</f>
        <v/>
      </c>
      <c r="E20" s="412" t="str">
        <f t="array" ref="E20">IFERROR(IF(INDEX('Disaggregation Data'!$K$3:$K$154,MATCH(LEFT(M20,255),LEFT('Disaggregation Data'!$J$3:$J$154,255),0))=0,"",INDEX('Disaggregation Data'!$K$3:$K$154,MATCH(LEFT(M20,255),LEFT('Disaggregation Data'!$J$3:$J$154,255),0))),"")</f>
        <v/>
      </c>
      <c r="F20" s="412" t="str">
        <f t="array" ref="F20">IFERROR(IF(INDEX('Disaggregation Data'!$L$3:$L$154,MATCH(LEFT(M20,255),LEFT('Disaggregation Data'!$J$3:$J$154,255),0))=0,"",INDEX('Disaggregation Data'!$L$3:$L$154,MATCH(LEFT(M20,255),LEFT('Disaggregation Data'!$J$3:$J$154,255),0))),"")</f>
        <v/>
      </c>
      <c r="G20" s="412" t="str">
        <f t="array" ref="G20">IFERROR(IF(INDEX('Disaggregation Data'!$O$3:$O$154,MATCH(LEFT(M20,255),LEFT('Disaggregation Data'!$J$3:$J$154,255),0))=0,"",INDEX('Disaggregation Data'!$O$3:$O$154,MATCH(LEFT(M20,255),LEFT('Disaggregation Data'!$J$3:$J$154,255),0))),"")</f>
        <v/>
      </c>
      <c r="H20" s="411" t="str">
        <f t="array" ref="H20">IFERROR(IF(INDEX('Disaggregation Data'!$P$3:$P$154,MATCH(LEFT(M20,255),LEFT('Disaggregation Data'!$J$3:$J$154,255),0))=0,"",INDEX('Disaggregation Data'!$P$3:$P$154,MATCH(LEFT(M20,255),LEFT('Disaggregation Data'!$J$3:$J$154,255),0))),"")</f>
        <v/>
      </c>
      <c r="I20" s="412" t="str">
        <f t="array" ref="I20">IFERROR(IF(INDEX('Disaggregation Data'!$M$3:$M$154,MATCH(LEFT(M20,255),LEFT('Disaggregation Data'!$J$3:$J$154,255),0))=0,"",INDEX('Disaggregation Data'!$M$3:$M$154,MATCH(LEFT(M20,255),LEFT('Disaggregation Data'!$J$3:$J$154,255),0))),"")</f>
        <v/>
      </c>
      <c r="J20" s="411" t="str">
        <f t="array" ref="J20">IFERROR(IF(INDEX('Disaggregation Data'!$N$3:$N$154,MATCH(LEFT(M20,255),LEFT('Disaggregation Data'!$J$3:$J$154,255),0))=0,"",INDEX('Disaggregation Data'!$N$3:$N$154,MATCH(LEFT(M20,255),LEFT('Disaggregation Data'!$J$3:$J$154,255),0))),"")</f>
        <v/>
      </c>
      <c r="K20" s="503">
        <f t="shared" si="0"/>
        <v>12</v>
      </c>
      <c r="L20" s="503" t="str">
        <f t="shared" si="1"/>
        <v/>
      </c>
      <c r="M20" s="503" t="str">
        <f t="shared" si="2"/>
        <v/>
      </c>
      <c r="N20" s="483" t="b">
        <f t="shared" si="3"/>
        <v>0</v>
      </c>
      <c r="O20" s="488" t="s">
        <v>1501</v>
      </c>
      <c r="P20" s="523" t="str">
        <f t="array" ref="P20">IFERROR(IF(INDEX('Disaggregation Records'!$G$3:$G$56,MATCH(LEFT(L20,255),LEFT('Disaggregation Records'!$D$3:$D$56,255),0))=0,"",INDEX('Disaggregation Records'!$G$3:$G$56,MATCH(LEFT(L20,255),LEFT('Disaggregation Records'!$D$3:$D$56,255),0))),"")</f>
        <v/>
      </c>
      <c r="Q20" s="524" t="s">
        <v>414</v>
      </c>
      <c r="R20" s="383"/>
    </row>
    <row r="21" spans="1:18" ht="47.1" customHeight="1" x14ac:dyDescent="0.25">
      <c r="A21" s="409">
        <v>2</v>
      </c>
      <c r="B21" s="427" t="str">
        <f>IFERROR(VLOOKUP(A21,'Impact Indicators - Section B'!$A$9:$S$27,19,FALSE),"")</f>
        <v/>
      </c>
      <c r="C21" s="522" t="str">
        <f t="array" ref="C21">IFERROR(IF(INDEX('Disaggregation Records'!$E$3:$E$56,MATCH(LEFT(L21,255),LEFT('Disaggregation Records'!$D$3:$D$56,255),0))=0,"",INDEX('Disaggregation Records'!$E$3:$E$56,MATCH(LEFT(L21,255),LEFT('Disaggregation Records'!$D$3:$D$56,255),0))),"")</f>
        <v/>
      </c>
      <c r="D21" s="522" t="str">
        <f t="array" ref="D21">IFERROR(IF(INDEX('Disaggregation Records'!$F$3:$F$56,MATCH(LEFT(L21,255),LEFT('Disaggregation Records'!$D$3:$D$56,255),0))=0,"",INDEX('Disaggregation Records'!$F$3:$F$56,MATCH(LEFT(L21,255),LEFT('Disaggregation Records'!$D$3:$D$56,255),0))),"")</f>
        <v/>
      </c>
      <c r="E21" s="412" t="str">
        <f t="array" ref="E21">IFERROR(IF(INDEX('Disaggregation Data'!$K$3:$K$154,MATCH(LEFT(M21,255),LEFT('Disaggregation Data'!$J$3:$J$154,255),0))=0,"",INDEX('Disaggregation Data'!$K$3:$K$154,MATCH(LEFT(M21,255),LEFT('Disaggregation Data'!$J$3:$J$154,255),0))),"")</f>
        <v/>
      </c>
      <c r="F21" s="412" t="str">
        <f t="array" ref="F21">IFERROR(IF(INDEX('Disaggregation Data'!$L$3:$L$154,MATCH(LEFT(M21,255),LEFT('Disaggregation Data'!$J$3:$J$154,255),0))=0,"",INDEX('Disaggregation Data'!$L$3:$L$154,MATCH(LEFT(M21,255),LEFT('Disaggregation Data'!$J$3:$J$154,255),0))),"")</f>
        <v/>
      </c>
      <c r="G21" s="412" t="str">
        <f t="array" ref="G21">IFERROR(IF(INDEX('Disaggregation Data'!$O$3:$O$154,MATCH(LEFT(M21,255),LEFT('Disaggregation Data'!$J$3:$J$154,255),0))=0,"",INDEX('Disaggregation Data'!$O$3:$O$154,MATCH(LEFT(M21,255),LEFT('Disaggregation Data'!$J$3:$J$154,255),0))),"")</f>
        <v/>
      </c>
      <c r="H21" s="411" t="str">
        <f t="array" ref="H21">IFERROR(IF(INDEX('Disaggregation Data'!$P$3:$P$154,MATCH(LEFT(M21,255),LEFT('Disaggregation Data'!$J$3:$J$154,255),0))=0,"",INDEX('Disaggregation Data'!$P$3:$P$154,MATCH(LEFT(M21,255),LEFT('Disaggregation Data'!$J$3:$J$154,255),0))),"")</f>
        <v/>
      </c>
      <c r="I21" s="412" t="str">
        <f t="array" ref="I21">IFERROR(IF(INDEX('Disaggregation Data'!$M$3:$M$154,MATCH(LEFT(M21,255),LEFT('Disaggregation Data'!$J$3:$J$154,255),0))=0,"",INDEX('Disaggregation Data'!$M$3:$M$154,MATCH(LEFT(M21,255),LEFT('Disaggregation Data'!$J$3:$J$154,255),0))),"")</f>
        <v/>
      </c>
      <c r="J21" s="411" t="str">
        <f t="array" ref="J21">IFERROR(IF(INDEX('Disaggregation Data'!$N$3:$N$154,MATCH(LEFT(M21,255),LEFT('Disaggregation Data'!$J$3:$J$154,255),0))=0,"",INDEX('Disaggregation Data'!$N$3:$N$154,MATCH(LEFT(M21,255),LEFT('Disaggregation Data'!$J$3:$J$154,255),0))),"")</f>
        <v/>
      </c>
      <c r="K21" s="503">
        <f t="shared" si="0"/>
        <v>13</v>
      </c>
      <c r="L21" s="503" t="str">
        <f t="shared" si="1"/>
        <v/>
      </c>
      <c r="M21" s="503" t="str">
        <f t="shared" si="2"/>
        <v/>
      </c>
      <c r="N21" s="483" t="b">
        <f t="shared" si="3"/>
        <v>0</v>
      </c>
      <c r="O21" s="488" t="s">
        <v>1502</v>
      </c>
      <c r="P21" s="523" t="str">
        <f t="array" ref="P21">IFERROR(IF(INDEX('Disaggregation Records'!$G$3:$G$56,MATCH(LEFT(L21,255),LEFT('Disaggregation Records'!$D$3:$D$56,255),0))=0,"",INDEX('Disaggregation Records'!$G$3:$G$56,MATCH(LEFT(L21,255),LEFT('Disaggregation Records'!$D$3:$D$56,255),0))),"")</f>
        <v/>
      </c>
      <c r="Q21" s="524" t="s">
        <v>414</v>
      </c>
      <c r="R21" s="383"/>
    </row>
    <row r="22" spans="1:18" ht="47.1" customHeight="1" x14ac:dyDescent="0.25">
      <c r="A22" s="409">
        <v>2</v>
      </c>
      <c r="B22" s="427" t="str">
        <f>IFERROR(VLOOKUP(A22,'Impact Indicators - Section B'!$A$9:$S$27,19,FALSE),"")</f>
        <v/>
      </c>
      <c r="C22" s="522" t="str">
        <f t="array" ref="C22">IFERROR(IF(INDEX('Disaggregation Records'!$E$3:$E$56,MATCH(LEFT(L22,255),LEFT('Disaggregation Records'!$D$3:$D$56,255),0))=0,"",INDEX('Disaggregation Records'!$E$3:$E$56,MATCH(LEFT(L22,255),LEFT('Disaggregation Records'!$D$3:$D$56,255),0))),"")</f>
        <v/>
      </c>
      <c r="D22" s="522" t="str">
        <f t="array" ref="D22">IFERROR(IF(INDEX('Disaggregation Records'!$F$3:$F$56,MATCH(LEFT(L22,255),LEFT('Disaggregation Records'!$D$3:$D$56,255),0))=0,"",INDEX('Disaggregation Records'!$F$3:$F$56,MATCH(LEFT(L22,255),LEFT('Disaggregation Records'!$D$3:$D$56,255),0))),"")</f>
        <v/>
      </c>
      <c r="E22" s="412" t="str">
        <f t="array" ref="E22">IFERROR(IF(INDEX('Disaggregation Data'!$K$3:$K$154,MATCH(LEFT(M22,255),LEFT('Disaggregation Data'!$J$3:$J$154,255),0))=0,"",INDEX('Disaggregation Data'!$K$3:$K$154,MATCH(LEFT(M22,255),LEFT('Disaggregation Data'!$J$3:$J$154,255),0))),"")</f>
        <v/>
      </c>
      <c r="F22" s="412" t="str">
        <f t="array" ref="F22">IFERROR(IF(INDEX('Disaggregation Data'!$L$3:$L$154,MATCH(LEFT(M22,255),LEFT('Disaggregation Data'!$J$3:$J$154,255),0))=0,"",INDEX('Disaggregation Data'!$L$3:$L$154,MATCH(LEFT(M22,255),LEFT('Disaggregation Data'!$J$3:$J$154,255),0))),"")</f>
        <v/>
      </c>
      <c r="G22" s="412" t="str">
        <f t="array" ref="G22">IFERROR(IF(INDEX('Disaggregation Data'!$O$3:$O$154,MATCH(LEFT(M22,255),LEFT('Disaggregation Data'!$J$3:$J$154,255),0))=0,"",INDEX('Disaggregation Data'!$O$3:$O$154,MATCH(LEFT(M22,255),LEFT('Disaggregation Data'!$J$3:$J$154,255),0))),"")</f>
        <v/>
      </c>
      <c r="H22" s="411" t="str">
        <f t="array" ref="H22">IFERROR(IF(INDEX('Disaggregation Data'!$P$3:$P$154,MATCH(LEFT(M22,255),LEFT('Disaggregation Data'!$J$3:$J$154,255),0))=0,"",INDEX('Disaggregation Data'!$P$3:$P$154,MATCH(LEFT(M22,255),LEFT('Disaggregation Data'!$J$3:$J$154,255),0))),"")</f>
        <v/>
      </c>
      <c r="I22" s="412" t="str">
        <f t="array" ref="I22">IFERROR(IF(INDEX('Disaggregation Data'!$M$3:$M$154,MATCH(LEFT(M22,255),LEFT('Disaggregation Data'!$J$3:$J$154,255),0))=0,"",INDEX('Disaggregation Data'!$M$3:$M$154,MATCH(LEFT(M22,255),LEFT('Disaggregation Data'!$J$3:$J$154,255),0))),"")</f>
        <v/>
      </c>
      <c r="J22" s="411" t="str">
        <f t="array" ref="J22">IFERROR(IF(INDEX('Disaggregation Data'!$N$3:$N$154,MATCH(LEFT(M22,255),LEFT('Disaggregation Data'!$J$3:$J$154,255),0))=0,"",INDEX('Disaggregation Data'!$N$3:$N$154,MATCH(LEFT(M22,255),LEFT('Disaggregation Data'!$J$3:$J$154,255),0))),"")</f>
        <v/>
      </c>
      <c r="K22" s="503">
        <f t="shared" si="0"/>
        <v>14</v>
      </c>
      <c r="L22" s="503" t="str">
        <f t="shared" si="1"/>
        <v/>
      </c>
      <c r="M22" s="503" t="str">
        <f t="shared" si="2"/>
        <v/>
      </c>
      <c r="N22" s="483" t="b">
        <f t="shared" si="3"/>
        <v>0</v>
      </c>
      <c r="O22" s="488" t="s">
        <v>1503</v>
      </c>
      <c r="P22" s="523" t="str">
        <f t="array" ref="P22">IFERROR(IF(INDEX('Disaggregation Records'!$G$3:$G$56,MATCH(LEFT(L22,255),LEFT('Disaggregation Records'!$D$3:$D$56,255),0))=0,"",INDEX('Disaggregation Records'!$G$3:$G$56,MATCH(LEFT(L22,255),LEFT('Disaggregation Records'!$D$3:$D$56,255),0))),"")</f>
        <v/>
      </c>
      <c r="Q22" s="524" t="s">
        <v>414</v>
      </c>
      <c r="R22" s="383"/>
    </row>
    <row r="23" spans="1:18" ht="47.1" customHeight="1" x14ac:dyDescent="0.25">
      <c r="A23" s="409">
        <v>2</v>
      </c>
      <c r="B23" s="427" t="str">
        <f>IFERROR(VLOOKUP(A23,'Impact Indicators - Section B'!$A$9:$S$27,19,FALSE),"")</f>
        <v/>
      </c>
      <c r="C23" s="522" t="str">
        <f t="array" ref="C23">IFERROR(IF(INDEX('Disaggregation Records'!$E$3:$E$56,MATCH(LEFT(L23,255),LEFT('Disaggregation Records'!$D$3:$D$56,255),0))=0,"",INDEX('Disaggregation Records'!$E$3:$E$56,MATCH(LEFT(L23,255),LEFT('Disaggregation Records'!$D$3:$D$56,255),0))),"")</f>
        <v/>
      </c>
      <c r="D23" s="522" t="str">
        <f t="array" ref="D23">IFERROR(IF(INDEX('Disaggregation Records'!$F$3:$F$56,MATCH(LEFT(L23,255),LEFT('Disaggregation Records'!$D$3:$D$56,255),0))=0,"",INDEX('Disaggregation Records'!$F$3:$F$56,MATCH(LEFT(L23,255),LEFT('Disaggregation Records'!$D$3:$D$56,255),0))),"")</f>
        <v/>
      </c>
      <c r="E23" s="412" t="str">
        <f t="array" ref="E23">IFERROR(IF(INDEX('Disaggregation Data'!$K$3:$K$154,MATCH(LEFT(M23,255),LEFT('Disaggregation Data'!$J$3:$J$154,255),0))=0,"",INDEX('Disaggregation Data'!$K$3:$K$154,MATCH(LEFT(M23,255),LEFT('Disaggregation Data'!$J$3:$J$154,255),0))),"")</f>
        <v/>
      </c>
      <c r="F23" s="412" t="str">
        <f t="array" ref="F23">IFERROR(IF(INDEX('Disaggregation Data'!$L$3:$L$154,MATCH(LEFT(M23,255),LEFT('Disaggregation Data'!$J$3:$J$154,255),0))=0,"",INDEX('Disaggregation Data'!$L$3:$L$154,MATCH(LEFT(M23,255),LEFT('Disaggregation Data'!$J$3:$J$154,255),0))),"")</f>
        <v/>
      </c>
      <c r="G23" s="412" t="str">
        <f t="array" ref="G23">IFERROR(IF(INDEX('Disaggregation Data'!$O$3:$O$154,MATCH(LEFT(M23,255),LEFT('Disaggregation Data'!$J$3:$J$154,255),0))=0,"",INDEX('Disaggregation Data'!$O$3:$O$154,MATCH(LEFT(M23,255),LEFT('Disaggregation Data'!$J$3:$J$154,255),0))),"")</f>
        <v/>
      </c>
      <c r="H23" s="411" t="str">
        <f t="array" ref="H23">IFERROR(IF(INDEX('Disaggregation Data'!$P$3:$P$154,MATCH(LEFT(M23,255),LEFT('Disaggregation Data'!$J$3:$J$154,255),0))=0,"",INDEX('Disaggregation Data'!$P$3:$P$154,MATCH(LEFT(M23,255),LEFT('Disaggregation Data'!$J$3:$J$154,255),0))),"")</f>
        <v/>
      </c>
      <c r="I23" s="412" t="str">
        <f t="array" ref="I23">IFERROR(IF(INDEX('Disaggregation Data'!$M$3:$M$154,MATCH(LEFT(M23,255),LEFT('Disaggregation Data'!$J$3:$J$154,255),0))=0,"",INDEX('Disaggregation Data'!$M$3:$M$154,MATCH(LEFT(M23,255),LEFT('Disaggregation Data'!$J$3:$J$154,255),0))),"")</f>
        <v/>
      </c>
      <c r="J23" s="411" t="str">
        <f t="array" ref="J23">IFERROR(IF(INDEX('Disaggregation Data'!$N$3:$N$154,MATCH(LEFT(M23,255),LEFT('Disaggregation Data'!$J$3:$J$154,255),0))=0,"",INDEX('Disaggregation Data'!$N$3:$N$154,MATCH(LEFT(M23,255),LEFT('Disaggregation Data'!$J$3:$J$154,255),0))),"")</f>
        <v/>
      </c>
      <c r="K23" s="503">
        <f t="shared" si="0"/>
        <v>15</v>
      </c>
      <c r="L23" s="503" t="str">
        <f t="shared" si="1"/>
        <v/>
      </c>
      <c r="M23" s="503" t="str">
        <f t="shared" si="2"/>
        <v/>
      </c>
      <c r="N23" s="483" t="b">
        <f t="shared" si="3"/>
        <v>0</v>
      </c>
      <c r="O23" s="488" t="s">
        <v>1504</v>
      </c>
      <c r="P23" s="523" t="str">
        <f t="array" ref="P23">IFERROR(IF(INDEX('Disaggregation Records'!$G$3:$G$56,MATCH(LEFT(L23,255),LEFT('Disaggregation Records'!$D$3:$D$56,255),0))=0,"",INDEX('Disaggregation Records'!$G$3:$G$56,MATCH(LEFT(L23,255),LEFT('Disaggregation Records'!$D$3:$D$56,255),0))),"")</f>
        <v/>
      </c>
      <c r="Q23" s="524" t="s">
        <v>414</v>
      </c>
      <c r="R23" s="383"/>
    </row>
    <row r="24" spans="1:18" ht="47.1" customHeight="1" x14ac:dyDescent="0.25">
      <c r="A24" s="409">
        <v>2</v>
      </c>
      <c r="B24" s="427" t="str">
        <f>IFERROR(VLOOKUP(A24,'Impact Indicators - Section B'!$A$9:$S$27,19,FALSE),"")</f>
        <v/>
      </c>
      <c r="C24" s="522" t="str">
        <f t="array" ref="C24">IFERROR(IF(INDEX('Disaggregation Records'!$E$3:$E$56,MATCH(LEFT(L24,255),LEFT('Disaggregation Records'!$D$3:$D$56,255),0))=0,"",INDEX('Disaggregation Records'!$E$3:$E$56,MATCH(LEFT(L24,255),LEFT('Disaggregation Records'!$D$3:$D$56,255),0))),"")</f>
        <v/>
      </c>
      <c r="D24" s="522" t="str">
        <f t="array" ref="D24">IFERROR(IF(INDEX('Disaggregation Records'!$F$3:$F$56,MATCH(LEFT(L24,255),LEFT('Disaggregation Records'!$D$3:$D$56,255),0))=0,"",INDEX('Disaggregation Records'!$F$3:$F$56,MATCH(LEFT(L24,255),LEFT('Disaggregation Records'!$D$3:$D$56,255),0))),"")</f>
        <v/>
      </c>
      <c r="E24" s="412" t="str">
        <f t="array" ref="E24">IFERROR(IF(INDEX('Disaggregation Data'!$K$3:$K$154,MATCH(LEFT(M24,255),LEFT('Disaggregation Data'!$J$3:$J$154,255),0))=0,"",INDEX('Disaggregation Data'!$K$3:$K$154,MATCH(LEFT(M24,255),LEFT('Disaggregation Data'!$J$3:$J$154,255),0))),"")</f>
        <v/>
      </c>
      <c r="F24" s="412" t="str">
        <f t="array" ref="F24">IFERROR(IF(INDEX('Disaggregation Data'!$L$3:$L$154,MATCH(LEFT(M24,255),LEFT('Disaggregation Data'!$J$3:$J$154,255),0))=0,"",INDEX('Disaggregation Data'!$L$3:$L$154,MATCH(LEFT(M24,255),LEFT('Disaggregation Data'!$J$3:$J$154,255),0))),"")</f>
        <v/>
      </c>
      <c r="G24" s="412" t="str">
        <f t="array" ref="G24">IFERROR(IF(INDEX('Disaggregation Data'!$O$3:$O$154,MATCH(LEFT(M24,255),LEFT('Disaggregation Data'!$J$3:$J$154,255),0))=0,"",INDEX('Disaggregation Data'!$O$3:$O$154,MATCH(LEFT(M24,255),LEFT('Disaggregation Data'!$J$3:$J$154,255),0))),"")</f>
        <v/>
      </c>
      <c r="H24" s="411" t="str">
        <f t="array" ref="H24">IFERROR(IF(INDEX('Disaggregation Data'!$P$3:$P$154,MATCH(LEFT(M24,255),LEFT('Disaggregation Data'!$J$3:$J$154,255),0))=0,"",INDEX('Disaggregation Data'!$P$3:$P$154,MATCH(LEFT(M24,255),LEFT('Disaggregation Data'!$J$3:$J$154,255),0))),"")</f>
        <v/>
      </c>
      <c r="I24" s="412" t="str">
        <f t="array" ref="I24">IFERROR(IF(INDEX('Disaggregation Data'!$M$3:$M$154,MATCH(LEFT(M24,255),LEFT('Disaggregation Data'!$J$3:$J$154,255),0))=0,"",INDEX('Disaggregation Data'!$M$3:$M$154,MATCH(LEFT(M24,255),LEFT('Disaggregation Data'!$J$3:$J$154,255),0))),"")</f>
        <v/>
      </c>
      <c r="J24" s="411" t="str">
        <f t="array" ref="J24">IFERROR(IF(INDEX('Disaggregation Data'!$N$3:$N$154,MATCH(LEFT(M24,255),LEFT('Disaggregation Data'!$J$3:$J$154,255),0))=0,"",INDEX('Disaggregation Data'!$N$3:$N$154,MATCH(LEFT(M24,255),LEFT('Disaggregation Data'!$J$3:$J$154,255),0))),"")</f>
        <v/>
      </c>
      <c r="K24" s="503">
        <f t="shared" si="0"/>
        <v>16</v>
      </c>
      <c r="L24" s="503" t="str">
        <f t="shared" si="1"/>
        <v/>
      </c>
      <c r="M24" s="503" t="str">
        <f t="shared" si="2"/>
        <v/>
      </c>
      <c r="N24" s="483" t="b">
        <f t="shared" si="3"/>
        <v>0</v>
      </c>
      <c r="O24" s="488" t="s">
        <v>1505</v>
      </c>
      <c r="P24" s="523" t="str">
        <f t="array" ref="P24">IFERROR(IF(INDEX('Disaggregation Records'!$G$3:$G$56,MATCH(LEFT(L24,255),LEFT('Disaggregation Records'!$D$3:$D$56,255),0))=0,"",INDEX('Disaggregation Records'!$G$3:$G$56,MATCH(LEFT(L24,255),LEFT('Disaggregation Records'!$D$3:$D$56,255),0))),"")</f>
        <v/>
      </c>
      <c r="Q24" s="524" t="s">
        <v>414</v>
      </c>
      <c r="R24" s="383"/>
    </row>
    <row r="25" spans="1:18" ht="47.1" customHeight="1" x14ac:dyDescent="0.25">
      <c r="A25" s="409">
        <v>2</v>
      </c>
      <c r="B25" s="427" t="str">
        <f>IFERROR(VLOOKUP(A25,'Impact Indicators - Section B'!$A$9:$S$27,19,FALSE),"")</f>
        <v/>
      </c>
      <c r="C25" s="522" t="str">
        <f t="array" ref="C25">IFERROR(IF(INDEX('Disaggregation Records'!$E$3:$E$56,MATCH(LEFT(L25,255),LEFT('Disaggregation Records'!$D$3:$D$56,255),0))=0,"",INDEX('Disaggregation Records'!$E$3:$E$56,MATCH(LEFT(L25,255),LEFT('Disaggregation Records'!$D$3:$D$56,255),0))),"")</f>
        <v/>
      </c>
      <c r="D25" s="522" t="str">
        <f t="array" ref="D25">IFERROR(IF(INDEX('Disaggregation Records'!$F$3:$F$56,MATCH(LEFT(L25,255),LEFT('Disaggregation Records'!$D$3:$D$56,255),0))=0,"",INDEX('Disaggregation Records'!$F$3:$F$56,MATCH(LEFT(L25,255),LEFT('Disaggregation Records'!$D$3:$D$56,255),0))),"")</f>
        <v/>
      </c>
      <c r="E25" s="412" t="str">
        <f t="array" ref="E25">IFERROR(IF(INDEX('Disaggregation Data'!$K$3:$K$154,MATCH(LEFT(M25,255),LEFT('Disaggregation Data'!$J$3:$J$154,255),0))=0,"",INDEX('Disaggregation Data'!$K$3:$K$154,MATCH(LEFT(M25,255),LEFT('Disaggregation Data'!$J$3:$J$154,255),0))),"")</f>
        <v/>
      </c>
      <c r="F25" s="412" t="str">
        <f t="array" ref="F25">IFERROR(IF(INDEX('Disaggregation Data'!$L$3:$L$154,MATCH(LEFT(M25,255),LEFT('Disaggregation Data'!$J$3:$J$154,255),0))=0,"",INDEX('Disaggregation Data'!$L$3:$L$154,MATCH(LEFT(M25,255),LEFT('Disaggregation Data'!$J$3:$J$154,255),0))),"")</f>
        <v/>
      </c>
      <c r="G25" s="412" t="str">
        <f t="array" ref="G25">IFERROR(IF(INDEX('Disaggregation Data'!$O$3:$O$154,MATCH(LEFT(M25,255),LEFT('Disaggregation Data'!$J$3:$J$154,255),0))=0,"",INDEX('Disaggregation Data'!$O$3:$O$154,MATCH(LEFT(M25,255),LEFT('Disaggregation Data'!$J$3:$J$154,255),0))),"")</f>
        <v/>
      </c>
      <c r="H25" s="411" t="str">
        <f t="array" ref="H25">IFERROR(IF(INDEX('Disaggregation Data'!$P$3:$P$154,MATCH(LEFT(M25,255),LEFT('Disaggregation Data'!$J$3:$J$154,255),0))=0,"",INDEX('Disaggregation Data'!$P$3:$P$154,MATCH(LEFT(M25,255),LEFT('Disaggregation Data'!$J$3:$J$154,255),0))),"")</f>
        <v/>
      </c>
      <c r="I25" s="412" t="str">
        <f t="array" ref="I25">IFERROR(IF(INDEX('Disaggregation Data'!$M$3:$M$154,MATCH(LEFT(M25,255),LEFT('Disaggregation Data'!$J$3:$J$154,255),0))=0,"",INDEX('Disaggregation Data'!$M$3:$M$154,MATCH(LEFT(M25,255),LEFT('Disaggregation Data'!$J$3:$J$154,255),0))),"")</f>
        <v/>
      </c>
      <c r="J25" s="411" t="str">
        <f t="array" ref="J25">IFERROR(IF(INDEX('Disaggregation Data'!$N$3:$N$154,MATCH(LEFT(M25,255),LEFT('Disaggregation Data'!$J$3:$J$154,255),0))=0,"",INDEX('Disaggregation Data'!$N$3:$N$154,MATCH(LEFT(M25,255),LEFT('Disaggregation Data'!$J$3:$J$154,255),0))),"")</f>
        <v/>
      </c>
      <c r="K25" s="503">
        <f t="shared" si="0"/>
        <v>17</v>
      </c>
      <c r="L25" s="503" t="str">
        <f t="shared" si="1"/>
        <v/>
      </c>
      <c r="M25" s="503" t="str">
        <f t="shared" si="2"/>
        <v/>
      </c>
      <c r="N25" s="483" t="b">
        <f t="shared" si="3"/>
        <v>0</v>
      </c>
      <c r="O25" s="488" t="s">
        <v>1506</v>
      </c>
      <c r="P25" s="523" t="str">
        <f t="array" ref="P25">IFERROR(IF(INDEX('Disaggregation Records'!$G$3:$G$56,MATCH(LEFT(L25,255),LEFT('Disaggregation Records'!$D$3:$D$56,255),0))=0,"",INDEX('Disaggregation Records'!$G$3:$G$56,MATCH(LEFT(L25,255),LEFT('Disaggregation Records'!$D$3:$D$56,255),0))),"")</f>
        <v/>
      </c>
      <c r="Q25" s="524" t="s">
        <v>414</v>
      </c>
      <c r="R25" s="383"/>
    </row>
    <row r="26" spans="1:18" ht="47.1" customHeight="1" x14ac:dyDescent="0.25">
      <c r="A26" s="409">
        <v>2</v>
      </c>
      <c r="B26" s="427" t="str">
        <f>IFERROR(VLOOKUP(A26,'Impact Indicators - Section B'!$A$9:$S$27,19,FALSE),"")</f>
        <v/>
      </c>
      <c r="C26" s="522" t="str">
        <f t="array" ref="C26">IFERROR(IF(INDEX('Disaggregation Records'!$E$3:$E$56,MATCH(LEFT(L26,255),LEFT('Disaggregation Records'!$D$3:$D$56,255),0))=0,"",INDEX('Disaggregation Records'!$E$3:$E$56,MATCH(LEFT(L26,255),LEFT('Disaggregation Records'!$D$3:$D$56,255),0))),"")</f>
        <v/>
      </c>
      <c r="D26" s="522" t="str">
        <f t="array" ref="D26">IFERROR(IF(INDEX('Disaggregation Records'!$F$3:$F$56,MATCH(LEFT(L26,255),LEFT('Disaggregation Records'!$D$3:$D$56,255),0))=0,"",INDEX('Disaggregation Records'!$F$3:$F$56,MATCH(LEFT(L26,255),LEFT('Disaggregation Records'!$D$3:$D$56,255),0))),"")</f>
        <v/>
      </c>
      <c r="E26" s="412" t="str">
        <f t="array" ref="E26">IFERROR(IF(INDEX('Disaggregation Data'!$K$3:$K$154,MATCH(LEFT(M26,255),LEFT('Disaggregation Data'!$J$3:$J$154,255),0))=0,"",INDEX('Disaggregation Data'!$K$3:$K$154,MATCH(LEFT(M26,255),LEFT('Disaggregation Data'!$J$3:$J$154,255),0))),"")</f>
        <v/>
      </c>
      <c r="F26" s="412" t="str">
        <f t="array" ref="F26">IFERROR(IF(INDEX('Disaggregation Data'!$L$3:$L$154,MATCH(LEFT(M26,255),LEFT('Disaggregation Data'!$J$3:$J$154,255),0))=0,"",INDEX('Disaggregation Data'!$L$3:$L$154,MATCH(LEFT(M26,255),LEFT('Disaggregation Data'!$J$3:$J$154,255),0))),"")</f>
        <v/>
      </c>
      <c r="G26" s="412" t="str">
        <f t="array" ref="G26">IFERROR(IF(INDEX('Disaggregation Data'!$O$3:$O$154,MATCH(LEFT(M26,255),LEFT('Disaggregation Data'!$J$3:$J$154,255),0))=0,"",INDEX('Disaggregation Data'!$O$3:$O$154,MATCH(LEFT(M26,255),LEFT('Disaggregation Data'!$J$3:$J$154,255),0))),"")</f>
        <v/>
      </c>
      <c r="H26" s="411" t="str">
        <f t="array" ref="H26">IFERROR(IF(INDEX('Disaggregation Data'!$P$3:$P$154,MATCH(LEFT(M26,255),LEFT('Disaggregation Data'!$J$3:$J$154,255),0))=0,"",INDEX('Disaggregation Data'!$P$3:$P$154,MATCH(LEFT(M26,255),LEFT('Disaggregation Data'!$J$3:$J$154,255),0))),"")</f>
        <v/>
      </c>
      <c r="I26" s="412" t="str">
        <f t="array" ref="I26">IFERROR(IF(INDEX('Disaggregation Data'!$M$3:$M$154,MATCH(LEFT(M26,255),LEFT('Disaggregation Data'!$J$3:$J$154,255),0))=0,"",INDEX('Disaggregation Data'!$M$3:$M$154,MATCH(LEFT(M26,255),LEFT('Disaggregation Data'!$J$3:$J$154,255),0))),"")</f>
        <v/>
      </c>
      <c r="J26" s="411" t="str">
        <f t="array" ref="J26">IFERROR(IF(INDEX('Disaggregation Data'!$N$3:$N$154,MATCH(LEFT(M26,255),LEFT('Disaggregation Data'!$J$3:$J$154,255),0))=0,"",INDEX('Disaggregation Data'!$N$3:$N$154,MATCH(LEFT(M26,255),LEFT('Disaggregation Data'!$J$3:$J$154,255),0))),"")</f>
        <v/>
      </c>
      <c r="K26" s="503">
        <f t="shared" si="0"/>
        <v>18</v>
      </c>
      <c r="L26" s="503" t="str">
        <f t="shared" si="1"/>
        <v/>
      </c>
      <c r="M26" s="503" t="str">
        <f t="shared" si="2"/>
        <v/>
      </c>
      <c r="N26" s="483" t="b">
        <f t="shared" si="3"/>
        <v>0</v>
      </c>
      <c r="O26" s="488" t="s">
        <v>1507</v>
      </c>
      <c r="P26" s="523" t="str">
        <f t="array" ref="P26">IFERROR(IF(INDEX('Disaggregation Records'!$G$3:$G$56,MATCH(LEFT(L26,255),LEFT('Disaggregation Records'!$D$3:$D$56,255),0))=0,"",INDEX('Disaggregation Records'!$G$3:$G$56,MATCH(LEFT(L26,255),LEFT('Disaggregation Records'!$D$3:$D$56,255),0))),"")</f>
        <v/>
      </c>
      <c r="Q26" s="524" t="s">
        <v>414</v>
      </c>
      <c r="R26" s="383"/>
    </row>
    <row r="27" spans="1:18" ht="47.1" customHeight="1" x14ac:dyDescent="0.25">
      <c r="A27" s="409">
        <v>2</v>
      </c>
      <c r="B27" s="427" t="str">
        <f>IFERROR(VLOOKUP(A27,'Impact Indicators - Section B'!$A$9:$S$27,19,FALSE),"")</f>
        <v/>
      </c>
      <c r="C27" s="522" t="str">
        <f t="array" ref="C27">IFERROR(IF(INDEX('Disaggregation Records'!$E$3:$E$56,MATCH(LEFT(L27,255),LEFT('Disaggregation Records'!$D$3:$D$56,255),0))=0,"",INDEX('Disaggregation Records'!$E$3:$E$56,MATCH(LEFT(L27,255),LEFT('Disaggregation Records'!$D$3:$D$56,255),0))),"")</f>
        <v/>
      </c>
      <c r="D27" s="522" t="str">
        <f t="array" ref="D27">IFERROR(IF(INDEX('Disaggregation Records'!$F$3:$F$56,MATCH(LEFT(L27,255),LEFT('Disaggregation Records'!$D$3:$D$56,255),0))=0,"",INDEX('Disaggregation Records'!$F$3:$F$56,MATCH(LEFT(L27,255),LEFT('Disaggregation Records'!$D$3:$D$56,255),0))),"")</f>
        <v/>
      </c>
      <c r="E27" s="412" t="str">
        <f t="array" ref="E27">IFERROR(IF(INDEX('Disaggregation Data'!$K$3:$K$154,MATCH(LEFT(M27,255),LEFT('Disaggregation Data'!$J$3:$J$154,255),0))=0,"",INDEX('Disaggregation Data'!$K$3:$K$154,MATCH(LEFT(M27,255),LEFT('Disaggregation Data'!$J$3:$J$154,255),0))),"")</f>
        <v/>
      </c>
      <c r="F27" s="412" t="str">
        <f t="array" ref="F27">IFERROR(IF(INDEX('Disaggregation Data'!$L$3:$L$154,MATCH(LEFT(M27,255),LEFT('Disaggregation Data'!$J$3:$J$154,255),0))=0,"",INDEX('Disaggregation Data'!$L$3:$L$154,MATCH(LEFT(M27,255),LEFT('Disaggregation Data'!$J$3:$J$154,255),0))),"")</f>
        <v/>
      </c>
      <c r="G27" s="412" t="str">
        <f t="array" ref="G27">IFERROR(IF(INDEX('Disaggregation Data'!$O$3:$O$154,MATCH(LEFT(M27,255),LEFT('Disaggregation Data'!$J$3:$J$154,255),0))=0,"",INDEX('Disaggregation Data'!$O$3:$O$154,MATCH(LEFT(M27,255),LEFT('Disaggregation Data'!$J$3:$J$154,255),0))),"")</f>
        <v/>
      </c>
      <c r="H27" s="411" t="str">
        <f t="array" ref="H27">IFERROR(IF(INDEX('Disaggregation Data'!$P$3:$P$154,MATCH(LEFT(M27,255),LEFT('Disaggregation Data'!$J$3:$J$154,255),0))=0,"",INDEX('Disaggregation Data'!$P$3:$P$154,MATCH(LEFT(M27,255),LEFT('Disaggregation Data'!$J$3:$J$154,255),0))),"")</f>
        <v/>
      </c>
      <c r="I27" s="412" t="str">
        <f t="array" ref="I27">IFERROR(IF(INDEX('Disaggregation Data'!$M$3:$M$154,MATCH(LEFT(M27,255),LEFT('Disaggregation Data'!$J$3:$J$154,255),0))=0,"",INDEX('Disaggregation Data'!$M$3:$M$154,MATCH(LEFT(M27,255),LEFT('Disaggregation Data'!$J$3:$J$154,255),0))),"")</f>
        <v/>
      </c>
      <c r="J27" s="411" t="str">
        <f t="array" ref="J27">IFERROR(IF(INDEX('Disaggregation Data'!$N$3:$N$154,MATCH(LEFT(M27,255),LEFT('Disaggregation Data'!$J$3:$J$154,255),0))=0,"",INDEX('Disaggregation Data'!$N$3:$N$154,MATCH(LEFT(M27,255),LEFT('Disaggregation Data'!$J$3:$J$154,255),0))),"")</f>
        <v/>
      </c>
      <c r="K27" s="503">
        <f t="shared" si="0"/>
        <v>19</v>
      </c>
      <c r="L27" s="503" t="str">
        <f t="shared" si="1"/>
        <v/>
      </c>
      <c r="M27" s="503" t="str">
        <f t="shared" si="2"/>
        <v/>
      </c>
      <c r="N27" s="483" t="b">
        <f t="shared" si="3"/>
        <v>0</v>
      </c>
      <c r="O27" s="488" t="s">
        <v>1508</v>
      </c>
      <c r="P27" s="523" t="str">
        <f t="array" ref="P27">IFERROR(IF(INDEX('Disaggregation Records'!$G$3:$G$56,MATCH(LEFT(L27,255),LEFT('Disaggregation Records'!$D$3:$D$56,255),0))=0,"",INDEX('Disaggregation Records'!$G$3:$G$56,MATCH(LEFT(L27,255),LEFT('Disaggregation Records'!$D$3:$D$56,255),0))),"")</f>
        <v/>
      </c>
      <c r="Q27" s="524" t="s">
        <v>414</v>
      </c>
      <c r="R27" s="383"/>
    </row>
    <row r="28" spans="1:18" ht="47.1" customHeight="1" x14ac:dyDescent="0.25">
      <c r="A28" s="409">
        <v>2</v>
      </c>
      <c r="B28" s="427" t="str">
        <f>IFERROR(VLOOKUP(A28,'Impact Indicators - Section B'!$A$9:$S$27,19,FALSE),"")</f>
        <v/>
      </c>
      <c r="C28" s="522" t="str">
        <f t="array" ref="C28">IFERROR(IF(INDEX('Disaggregation Records'!$E$3:$E$56,MATCH(LEFT(L28,255),LEFT('Disaggregation Records'!$D$3:$D$56,255),0))=0,"",INDEX('Disaggregation Records'!$E$3:$E$56,MATCH(LEFT(L28,255),LEFT('Disaggregation Records'!$D$3:$D$56,255),0))),"")</f>
        <v/>
      </c>
      <c r="D28" s="522" t="str">
        <f t="array" ref="D28">IFERROR(IF(INDEX('Disaggregation Records'!$F$3:$F$56,MATCH(LEFT(L28,255),LEFT('Disaggregation Records'!$D$3:$D$56,255),0))=0,"",INDEX('Disaggregation Records'!$F$3:$F$56,MATCH(LEFT(L28,255),LEFT('Disaggregation Records'!$D$3:$D$56,255),0))),"")</f>
        <v/>
      </c>
      <c r="E28" s="412" t="str">
        <f t="array" ref="E28">IFERROR(IF(INDEX('Disaggregation Data'!$K$3:$K$154,MATCH(LEFT(M28,255),LEFT('Disaggregation Data'!$J$3:$J$154,255),0))=0,"",INDEX('Disaggregation Data'!$K$3:$K$154,MATCH(LEFT(M28,255),LEFT('Disaggregation Data'!$J$3:$J$154,255),0))),"")</f>
        <v/>
      </c>
      <c r="F28" s="412" t="str">
        <f t="array" ref="F28">IFERROR(IF(INDEX('Disaggregation Data'!$L$3:$L$154,MATCH(LEFT(M28,255),LEFT('Disaggregation Data'!$J$3:$J$154,255),0))=0,"",INDEX('Disaggregation Data'!$L$3:$L$154,MATCH(LEFT(M28,255),LEFT('Disaggregation Data'!$J$3:$J$154,255),0))),"")</f>
        <v/>
      </c>
      <c r="G28" s="412" t="str">
        <f t="array" ref="G28">IFERROR(IF(INDEX('Disaggregation Data'!$O$3:$O$154,MATCH(LEFT(M28,255),LEFT('Disaggregation Data'!$J$3:$J$154,255),0))=0,"",INDEX('Disaggregation Data'!$O$3:$O$154,MATCH(LEFT(M28,255),LEFT('Disaggregation Data'!$J$3:$J$154,255),0))),"")</f>
        <v/>
      </c>
      <c r="H28" s="411" t="str">
        <f t="array" ref="H28">IFERROR(IF(INDEX('Disaggregation Data'!$P$3:$P$154,MATCH(LEFT(M28,255),LEFT('Disaggregation Data'!$J$3:$J$154,255),0))=0,"",INDEX('Disaggregation Data'!$P$3:$P$154,MATCH(LEFT(M28,255),LEFT('Disaggregation Data'!$J$3:$J$154,255),0))),"")</f>
        <v/>
      </c>
      <c r="I28" s="412" t="str">
        <f t="array" ref="I28">IFERROR(IF(INDEX('Disaggregation Data'!$M$3:$M$154,MATCH(LEFT(M28,255),LEFT('Disaggregation Data'!$J$3:$J$154,255),0))=0,"",INDEX('Disaggregation Data'!$M$3:$M$154,MATCH(LEFT(M28,255),LEFT('Disaggregation Data'!$J$3:$J$154,255),0))),"")</f>
        <v/>
      </c>
      <c r="J28" s="411" t="str">
        <f t="array" ref="J28">IFERROR(IF(INDEX('Disaggregation Data'!$N$3:$N$154,MATCH(LEFT(M28,255),LEFT('Disaggregation Data'!$J$3:$J$154,255),0))=0,"",INDEX('Disaggregation Data'!$N$3:$N$154,MATCH(LEFT(M28,255),LEFT('Disaggregation Data'!$J$3:$J$154,255),0))),"")</f>
        <v/>
      </c>
      <c r="K28" s="503">
        <f t="shared" si="0"/>
        <v>20</v>
      </c>
      <c r="L28" s="503" t="str">
        <f t="shared" si="1"/>
        <v/>
      </c>
      <c r="M28" s="503" t="str">
        <f t="shared" si="2"/>
        <v/>
      </c>
      <c r="N28" s="483" t="b">
        <f t="shared" si="3"/>
        <v>0</v>
      </c>
      <c r="O28" s="488" t="s">
        <v>1509</v>
      </c>
      <c r="P28" s="523" t="str">
        <f t="array" ref="P28">IFERROR(IF(INDEX('Disaggregation Records'!$G$3:$G$56,MATCH(LEFT(L28,255),LEFT('Disaggregation Records'!$D$3:$D$56,255),0))=0,"",INDEX('Disaggregation Records'!$G$3:$G$56,MATCH(LEFT(L28,255),LEFT('Disaggregation Records'!$D$3:$D$56,255),0))),"")</f>
        <v/>
      </c>
      <c r="Q28" s="524" t="s">
        <v>414</v>
      </c>
      <c r="R28" s="383"/>
    </row>
    <row r="29" spans="1:18" ht="47.1" customHeight="1" x14ac:dyDescent="0.25">
      <c r="A29" s="409">
        <v>3</v>
      </c>
      <c r="B29" s="427" t="str">
        <f>IFERROR(VLOOKUP(A29,'Impact Indicators - Section B'!$A$9:$S$27,19,FALSE),"")</f>
        <v/>
      </c>
      <c r="C29" s="522" t="str">
        <f t="array" ref="C29">IFERROR(IF(INDEX('Disaggregation Records'!$E$3:$E$56,MATCH(LEFT(L29,255),LEFT('Disaggregation Records'!$D$3:$D$56,255),0))=0,"",INDEX('Disaggregation Records'!$E$3:$E$56,MATCH(LEFT(L29,255),LEFT('Disaggregation Records'!$D$3:$D$56,255),0))),"")</f>
        <v/>
      </c>
      <c r="D29" s="522" t="str">
        <f t="array" ref="D29">IFERROR(IF(INDEX('Disaggregation Records'!$F$3:$F$56,MATCH(LEFT(L29,255),LEFT('Disaggregation Records'!$D$3:$D$56,255),0))=0,"",INDEX('Disaggregation Records'!$F$3:$F$56,MATCH(LEFT(L29,255),LEFT('Disaggregation Records'!$D$3:$D$56,255),0))),"")</f>
        <v/>
      </c>
      <c r="E29" s="412" t="str">
        <f t="array" ref="E29">IFERROR(IF(INDEX('Disaggregation Data'!$K$3:$K$154,MATCH(LEFT(M29,255),LEFT('Disaggregation Data'!$J$3:$J$154,255),0))=0,"",INDEX('Disaggregation Data'!$K$3:$K$154,MATCH(LEFT(M29,255),LEFT('Disaggregation Data'!$J$3:$J$154,255),0))),"")</f>
        <v/>
      </c>
      <c r="F29" s="412" t="str">
        <f t="array" ref="F29">IFERROR(IF(INDEX('Disaggregation Data'!$L$3:$L$154,MATCH(LEFT(M29,255),LEFT('Disaggregation Data'!$J$3:$J$154,255),0))=0,"",INDEX('Disaggregation Data'!$L$3:$L$154,MATCH(LEFT(M29,255),LEFT('Disaggregation Data'!$J$3:$J$154,255),0))),"")</f>
        <v/>
      </c>
      <c r="G29" s="412" t="str">
        <f t="array" ref="G29">IFERROR(IF(INDEX('Disaggregation Data'!$O$3:$O$154,MATCH(LEFT(M29,255),LEFT('Disaggregation Data'!$J$3:$J$154,255),0))=0,"",INDEX('Disaggregation Data'!$O$3:$O$154,MATCH(LEFT(M29,255),LEFT('Disaggregation Data'!$J$3:$J$154,255),0))),"")</f>
        <v/>
      </c>
      <c r="H29" s="411" t="str">
        <f t="array" ref="H29">IFERROR(IF(INDEX('Disaggregation Data'!$P$3:$P$154,MATCH(LEFT(M29,255),LEFT('Disaggregation Data'!$J$3:$J$154,255),0))=0,"",INDEX('Disaggregation Data'!$P$3:$P$154,MATCH(LEFT(M29,255),LEFT('Disaggregation Data'!$J$3:$J$154,255),0))),"")</f>
        <v/>
      </c>
      <c r="I29" s="412" t="str">
        <f t="array" ref="I29">IFERROR(IF(INDEX('Disaggregation Data'!$M$3:$M$154,MATCH(LEFT(M29,255),LEFT('Disaggregation Data'!$J$3:$J$154,255),0))=0,"",INDEX('Disaggregation Data'!$M$3:$M$154,MATCH(LEFT(M29,255),LEFT('Disaggregation Data'!$J$3:$J$154,255),0))),"")</f>
        <v/>
      </c>
      <c r="J29" s="411" t="str">
        <f t="array" ref="J29">IFERROR(IF(INDEX('Disaggregation Data'!$N$3:$N$154,MATCH(LEFT(M29,255),LEFT('Disaggregation Data'!$J$3:$J$154,255),0))=0,"",INDEX('Disaggregation Data'!$N$3:$N$154,MATCH(LEFT(M29,255),LEFT('Disaggregation Data'!$J$3:$J$154,255),0))),"")</f>
        <v/>
      </c>
      <c r="K29" s="503">
        <f t="shared" si="0"/>
        <v>21</v>
      </c>
      <c r="L29" s="503" t="str">
        <f t="shared" si="1"/>
        <v/>
      </c>
      <c r="M29" s="503" t="str">
        <f t="shared" si="2"/>
        <v/>
      </c>
      <c r="N29" s="483" t="b">
        <f t="shared" si="3"/>
        <v>0</v>
      </c>
      <c r="O29" s="488" t="s">
        <v>1510</v>
      </c>
      <c r="P29" s="523" t="str">
        <f t="array" ref="P29">IFERROR(IF(INDEX('Disaggregation Records'!$G$3:$G$56,MATCH(LEFT(L29,255),LEFT('Disaggregation Records'!$D$3:$D$56,255),0))=0,"",INDEX('Disaggregation Records'!$G$3:$G$56,MATCH(LEFT(L29,255),LEFT('Disaggregation Records'!$D$3:$D$56,255),0))),"")</f>
        <v/>
      </c>
      <c r="Q29" s="524" t="s">
        <v>415</v>
      </c>
      <c r="R29" s="383"/>
    </row>
    <row r="30" spans="1:18" ht="47.1" customHeight="1" x14ac:dyDescent="0.25">
      <c r="A30" s="409">
        <v>3</v>
      </c>
      <c r="B30" s="427" t="str">
        <f>IFERROR(VLOOKUP(A30,'Impact Indicators - Section B'!$A$9:$S$27,19,FALSE),"")</f>
        <v/>
      </c>
      <c r="C30" s="522" t="str">
        <f t="array" ref="C30">IFERROR(IF(INDEX('Disaggregation Records'!$E$3:$E$56,MATCH(LEFT(L30,255),LEFT('Disaggregation Records'!$D$3:$D$56,255),0))=0,"",INDEX('Disaggregation Records'!$E$3:$E$56,MATCH(LEFT(L30,255),LEFT('Disaggregation Records'!$D$3:$D$56,255),0))),"")</f>
        <v/>
      </c>
      <c r="D30" s="522" t="str">
        <f t="array" ref="D30">IFERROR(IF(INDEX('Disaggregation Records'!$F$3:$F$56,MATCH(LEFT(L30,255),LEFT('Disaggregation Records'!$D$3:$D$56,255),0))=0,"",INDEX('Disaggregation Records'!$F$3:$F$56,MATCH(LEFT(L30,255),LEFT('Disaggregation Records'!$D$3:$D$56,255),0))),"")</f>
        <v/>
      </c>
      <c r="E30" s="412" t="str">
        <f t="array" ref="E30">IFERROR(IF(INDEX('Disaggregation Data'!$K$3:$K$154,MATCH(LEFT(M30,255),LEFT('Disaggregation Data'!$J$3:$J$154,255),0))=0,"",INDEX('Disaggregation Data'!$K$3:$K$154,MATCH(LEFT(M30,255),LEFT('Disaggregation Data'!$J$3:$J$154,255),0))),"")</f>
        <v/>
      </c>
      <c r="F30" s="412" t="str">
        <f t="array" ref="F30">IFERROR(IF(INDEX('Disaggregation Data'!$L$3:$L$154,MATCH(LEFT(M30,255),LEFT('Disaggregation Data'!$J$3:$J$154,255),0))=0,"",INDEX('Disaggregation Data'!$L$3:$L$154,MATCH(LEFT(M30,255),LEFT('Disaggregation Data'!$J$3:$J$154,255),0))),"")</f>
        <v/>
      </c>
      <c r="G30" s="412" t="str">
        <f t="array" ref="G30">IFERROR(IF(INDEX('Disaggregation Data'!$O$3:$O$154,MATCH(LEFT(M30,255),LEFT('Disaggregation Data'!$J$3:$J$154,255),0))=0,"",INDEX('Disaggregation Data'!$O$3:$O$154,MATCH(LEFT(M30,255),LEFT('Disaggregation Data'!$J$3:$J$154,255),0))),"")</f>
        <v/>
      </c>
      <c r="H30" s="411" t="str">
        <f t="array" ref="H30">IFERROR(IF(INDEX('Disaggregation Data'!$P$3:$P$154,MATCH(LEFT(M30,255),LEFT('Disaggregation Data'!$J$3:$J$154,255),0))=0,"",INDEX('Disaggregation Data'!$P$3:$P$154,MATCH(LEFT(M30,255),LEFT('Disaggregation Data'!$J$3:$J$154,255),0))),"")</f>
        <v/>
      </c>
      <c r="I30" s="412" t="str">
        <f t="array" ref="I30">IFERROR(IF(INDEX('Disaggregation Data'!$M$3:$M$154,MATCH(LEFT(M30,255),LEFT('Disaggregation Data'!$J$3:$J$154,255),0))=0,"",INDEX('Disaggregation Data'!$M$3:$M$154,MATCH(LEFT(M30,255),LEFT('Disaggregation Data'!$J$3:$J$154,255),0))),"")</f>
        <v/>
      </c>
      <c r="J30" s="411" t="str">
        <f t="array" ref="J30">IFERROR(IF(INDEX('Disaggregation Data'!$N$3:$N$154,MATCH(LEFT(M30,255),LEFT('Disaggregation Data'!$J$3:$J$154,255),0))=0,"",INDEX('Disaggregation Data'!$N$3:$N$154,MATCH(LEFT(M30,255),LEFT('Disaggregation Data'!$J$3:$J$154,255),0))),"")</f>
        <v/>
      </c>
      <c r="K30" s="503">
        <f t="shared" si="0"/>
        <v>22</v>
      </c>
      <c r="L30" s="503" t="str">
        <f t="shared" si="1"/>
        <v/>
      </c>
      <c r="M30" s="503" t="str">
        <f t="shared" si="2"/>
        <v/>
      </c>
      <c r="N30" s="483" t="b">
        <f t="shared" si="3"/>
        <v>0</v>
      </c>
      <c r="O30" s="488" t="s">
        <v>1511</v>
      </c>
      <c r="P30" s="523" t="str">
        <f t="array" ref="P30">IFERROR(IF(INDEX('Disaggregation Records'!$G$3:$G$56,MATCH(LEFT(L30,255),LEFT('Disaggregation Records'!$D$3:$D$56,255),0))=0,"",INDEX('Disaggregation Records'!$G$3:$G$56,MATCH(LEFT(L30,255),LEFT('Disaggregation Records'!$D$3:$D$56,255),0))),"")</f>
        <v/>
      </c>
      <c r="Q30" s="524" t="s">
        <v>415</v>
      </c>
      <c r="R30" s="383"/>
    </row>
    <row r="31" spans="1:18" ht="47.1" customHeight="1" x14ac:dyDescent="0.25">
      <c r="A31" s="409">
        <v>3</v>
      </c>
      <c r="B31" s="427" t="str">
        <f>IFERROR(VLOOKUP(A31,'Impact Indicators - Section B'!$A$9:$S$27,19,FALSE),"")</f>
        <v/>
      </c>
      <c r="C31" s="522" t="str">
        <f t="array" ref="C31">IFERROR(IF(INDEX('Disaggregation Records'!$E$3:$E$56,MATCH(LEFT(L31,255),LEFT('Disaggregation Records'!$D$3:$D$56,255),0))=0,"",INDEX('Disaggregation Records'!$E$3:$E$56,MATCH(LEFT(L31,255),LEFT('Disaggregation Records'!$D$3:$D$56,255),0))),"")</f>
        <v/>
      </c>
      <c r="D31" s="522" t="str">
        <f t="array" ref="D31">IFERROR(IF(INDEX('Disaggregation Records'!$F$3:$F$56,MATCH(LEFT(L31,255),LEFT('Disaggregation Records'!$D$3:$D$56,255),0))=0,"",INDEX('Disaggregation Records'!$F$3:$F$56,MATCH(LEFT(L31,255),LEFT('Disaggregation Records'!$D$3:$D$56,255),0))),"")</f>
        <v/>
      </c>
      <c r="E31" s="412" t="str">
        <f t="array" ref="E31">IFERROR(IF(INDEX('Disaggregation Data'!$K$3:$K$154,MATCH(LEFT(M31,255),LEFT('Disaggregation Data'!$J$3:$J$154,255),0))=0,"",INDEX('Disaggregation Data'!$K$3:$K$154,MATCH(LEFT(M31,255),LEFT('Disaggregation Data'!$J$3:$J$154,255),0))),"")</f>
        <v/>
      </c>
      <c r="F31" s="412" t="str">
        <f t="array" ref="F31">IFERROR(IF(INDEX('Disaggregation Data'!$L$3:$L$154,MATCH(LEFT(M31,255),LEFT('Disaggregation Data'!$J$3:$J$154,255),0))=0,"",INDEX('Disaggregation Data'!$L$3:$L$154,MATCH(LEFT(M31,255),LEFT('Disaggregation Data'!$J$3:$J$154,255),0))),"")</f>
        <v/>
      </c>
      <c r="G31" s="412" t="str">
        <f t="array" ref="G31">IFERROR(IF(INDEX('Disaggregation Data'!$O$3:$O$154,MATCH(LEFT(M31,255),LEFT('Disaggregation Data'!$J$3:$J$154,255),0))=0,"",INDEX('Disaggregation Data'!$O$3:$O$154,MATCH(LEFT(M31,255),LEFT('Disaggregation Data'!$J$3:$J$154,255),0))),"")</f>
        <v/>
      </c>
      <c r="H31" s="411" t="str">
        <f t="array" ref="H31">IFERROR(IF(INDEX('Disaggregation Data'!$P$3:$P$154,MATCH(LEFT(M31,255),LEFT('Disaggregation Data'!$J$3:$J$154,255),0))=0,"",INDEX('Disaggregation Data'!$P$3:$P$154,MATCH(LEFT(M31,255),LEFT('Disaggregation Data'!$J$3:$J$154,255),0))),"")</f>
        <v/>
      </c>
      <c r="I31" s="412" t="str">
        <f t="array" ref="I31">IFERROR(IF(INDEX('Disaggregation Data'!$M$3:$M$154,MATCH(LEFT(M31,255),LEFT('Disaggregation Data'!$J$3:$J$154,255),0))=0,"",INDEX('Disaggregation Data'!$M$3:$M$154,MATCH(LEFT(M31,255),LEFT('Disaggregation Data'!$J$3:$J$154,255),0))),"")</f>
        <v/>
      </c>
      <c r="J31" s="411" t="str">
        <f t="array" ref="J31">IFERROR(IF(INDEX('Disaggregation Data'!$N$3:$N$154,MATCH(LEFT(M31,255),LEFT('Disaggregation Data'!$J$3:$J$154,255),0))=0,"",INDEX('Disaggregation Data'!$N$3:$N$154,MATCH(LEFT(M31,255),LEFT('Disaggregation Data'!$J$3:$J$154,255),0))),"")</f>
        <v/>
      </c>
      <c r="K31" s="503">
        <f t="shared" si="0"/>
        <v>23</v>
      </c>
      <c r="L31" s="503" t="str">
        <f t="shared" si="1"/>
        <v/>
      </c>
      <c r="M31" s="503" t="str">
        <f t="shared" si="2"/>
        <v/>
      </c>
      <c r="N31" s="483" t="b">
        <f t="shared" si="3"/>
        <v>0</v>
      </c>
      <c r="O31" s="488" t="s">
        <v>1512</v>
      </c>
      <c r="P31" s="523" t="str">
        <f t="array" ref="P31">IFERROR(IF(INDEX('Disaggregation Records'!$G$3:$G$56,MATCH(LEFT(L31,255),LEFT('Disaggregation Records'!$D$3:$D$56,255),0))=0,"",INDEX('Disaggregation Records'!$G$3:$G$56,MATCH(LEFT(L31,255),LEFT('Disaggregation Records'!$D$3:$D$56,255),0))),"")</f>
        <v/>
      </c>
      <c r="Q31" s="524" t="s">
        <v>415</v>
      </c>
      <c r="R31" s="383"/>
    </row>
    <row r="32" spans="1:18" ht="47.1" customHeight="1" x14ac:dyDescent="0.25">
      <c r="A32" s="409">
        <v>3</v>
      </c>
      <c r="B32" s="427" t="str">
        <f>IFERROR(VLOOKUP(A32,'Impact Indicators - Section B'!$A$9:$S$27,19,FALSE),"")</f>
        <v/>
      </c>
      <c r="C32" s="522" t="str">
        <f t="array" ref="C32">IFERROR(IF(INDEX('Disaggregation Records'!$E$3:$E$56,MATCH(LEFT(L32,255),LEFT('Disaggregation Records'!$D$3:$D$56,255),0))=0,"",INDEX('Disaggregation Records'!$E$3:$E$56,MATCH(LEFT(L32,255),LEFT('Disaggregation Records'!$D$3:$D$56,255),0))),"")</f>
        <v/>
      </c>
      <c r="D32" s="522" t="str">
        <f t="array" ref="D32">IFERROR(IF(INDEX('Disaggregation Records'!$F$3:$F$56,MATCH(LEFT(L32,255),LEFT('Disaggregation Records'!$D$3:$D$56,255),0))=0,"",INDEX('Disaggregation Records'!$F$3:$F$56,MATCH(LEFT(L32,255),LEFT('Disaggregation Records'!$D$3:$D$56,255),0))),"")</f>
        <v/>
      </c>
      <c r="E32" s="412" t="str">
        <f t="array" ref="E32">IFERROR(IF(INDEX('Disaggregation Data'!$K$3:$K$154,MATCH(LEFT(M32,255),LEFT('Disaggregation Data'!$J$3:$J$154,255),0))=0,"",INDEX('Disaggregation Data'!$K$3:$K$154,MATCH(LEFT(M32,255),LEFT('Disaggregation Data'!$J$3:$J$154,255),0))),"")</f>
        <v/>
      </c>
      <c r="F32" s="412" t="str">
        <f t="array" ref="F32">IFERROR(IF(INDEX('Disaggregation Data'!$L$3:$L$154,MATCH(LEFT(M32,255),LEFT('Disaggregation Data'!$J$3:$J$154,255),0))=0,"",INDEX('Disaggregation Data'!$L$3:$L$154,MATCH(LEFT(M32,255),LEFT('Disaggregation Data'!$J$3:$J$154,255),0))),"")</f>
        <v/>
      </c>
      <c r="G32" s="412" t="str">
        <f t="array" ref="G32">IFERROR(IF(INDEX('Disaggregation Data'!$O$3:$O$154,MATCH(LEFT(M32,255),LEFT('Disaggregation Data'!$J$3:$J$154,255),0))=0,"",INDEX('Disaggregation Data'!$O$3:$O$154,MATCH(LEFT(M32,255),LEFT('Disaggregation Data'!$J$3:$J$154,255),0))),"")</f>
        <v/>
      </c>
      <c r="H32" s="411" t="str">
        <f t="array" ref="H32">IFERROR(IF(INDEX('Disaggregation Data'!$P$3:$P$154,MATCH(LEFT(M32,255),LEFT('Disaggregation Data'!$J$3:$J$154,255),0))=0,"",INDEX('Disaggregation Data'!$P$3:$P$154,MATCH(LEFT(M32,255),LEFT('Disaggregation Data'!$J$3:$J$154,255),0))),"")</f>
        <v/>
      </c>
      <c r="I32" s="412" t="str">
        <f t="array" ref="I32">IFERROR(IF(INDEX('Disaggregation Data'!$M$3:$M$154,MATCH(LEFT(M32,255),LEFT('Disaggregation Data'!$J$3:$J$154,255),0))=0,"",INDEX('Disaggregation Data'!$M$3:$M$154,MATCH(LEFT(M32,255),LEFT('Disaggregation Data'!$J$3:$J$154,255),0))),"")</f>
        <v/>
      </c>
      <c r="J32" s="411" t="str">
        <f t="array" ref="J32">IFERROR(IF(INDEX('Disaggregation Data'!$N$3:$N$154,MATCH(LEFT(M32,255),LEFT('Disaggregation Data'!$J$3:$J$154,255),0))=0,"",INDEX('Disaggregation Data'!$N$3:$N$154,MATCH(LEFT(M32,255),LEFT('Disaggregation Data'!$J$3:$J$154,255),0))),"")</f>
        <v/>
      </c>
      <c r="K32" s="503">
        <f t="shared" si="0"/>
        <v>24</v>
      </c>
      <c r="L32" s="503" t="str">
        <f t="shared" si="1"/>
        <v/>
      </c>
      <c r="M32" s="503" t="str">
        <f t="shared" si="2"/>
        <v/>
      </c>
      <c r="N32" s="483" t="b">
        <f t="shared" si="3"/>
        <v>0</v>
      </c>
      <c r="O32" s="488" t="s">
        <v>1513</v>
      </c>
      <c r="P32" s="523" t="str">
        <f t="array" ref="P32">IFERROR(IF(INDEX('Disaggregation Records'!$G$3:$G$56,MATCH(LEFT(L32,255),LEFT('Disaggregation Records'!$D$3:$D$56,255),0))=0,"",INDEX('Disaggregation Records'!$G$3:$G$56,MATCH(LEFT(L32,255),LEFT('Disaggregation Records'!$D$3:$D$56,255),0))),"")</f>
        <v/>
      </c>
      <c r="Q32" s="524" t="s">
        <v>415</v>
      </c>
      <c r="R32" s="383"/>
    </row>
    <row r="33" spans="1:18" ht="47.1" customHeight="1" x14ac:dyDescent="0.25">
      <c r="A33" s="409">
        <v>3</v>
      </c>
      <c r="B33" s="427" t="str">
        <f>IFERROR(VLOOKUP(A33,'Impact Indicators - Section B'!$A$9:$S$27,19,FALSE),"")</f>
        <v/>
      </c>
      <c r="C33" s="522" t="str">
        <f t="array" ref="C33">IFERROR(IF(INDEX('Disaggregation Records'!$E$3:$E$56,MATCH(LEFT(L33,255),LEFT('Disaggregation Records'!$D$3:$D$56,255),0))=0,"",INDEX('Disaggregation Records'!$E$3:$E$56,MATCH(LEFT(L33,255),LEFT('Disaggregation Records'!$D$3:$D$56,255),0))),"")</f>
        <v/>
      </c>
      <c r="D33" s="522" t="str">
        <f t="array" ref="D33">IFERROR(IF(INDEX('Disaggregation Records'!$F$3:$F$56,MATCH(LEFT(L33,255),LEFT('Disaggregation Records'!$D$3:$D$56,255),0))=0,"",INDEX('Disaggregation Records'!$F$3:$F$56,MATCH(LEFT(L33,255),LEFT('Disaggregation Records'!$D$3:$D$56,255),0))),"")</f>
        <v/>
      </c>
      <c r="E33" s="412" t="str">
        <f t="array" ref="E33">IFERROR(IF(INDEX('Disaggregation Data'!$K$3:$K$154,MATCH(LEFT(M33,255),LEFT('Disaggregation Data'!$J$3:$J$154,255),0))=0,"",INDEX('Disaggregation Data'!$K$3:$K$154,MATCH(LEFT(M33,255),LEFT('Disaggregation Data'!$J$3:$J$154,255),0))),"")</f>
        <v/>
      </c>
      <c r="F33" s="412" t="str">
        <f t="array" ref="F33">IFERROR(IF(INDEX('Disaggregation Data'!$L$3:$L$154,MATCH(LEFT(M33,255),LEFT('Disaggregation Data'!$J$3:$J$154,255),0))=0,"",INDEX('Disaggregation Data'!$L$3:$L$154,MATCH(LEFT(M33,255),LEFT('Disaggregation Data'!$J$3:$J$154,255),0))),"")</f>
        <v/>
      </c>
      <c r="G33" s="412" t="str">
        <f t="array" ref="G33">IFERROR(IF(INDEX('Disaggregation Data'!$O$3:$O$154,MATCH(LEFT(M33,255),LEFT('Disaggregation Data'!$J$3:$J$154,255),0))=0,"",INDEX('Disaggregation Data'!$O$3:$O$154,MATCH(LEFT(M33,255),LEFT('Disaggregation Data'!$J$3:$J$154,255),0))),"")</f>
        <v/>
      </c>
      <c r="H33" s="411" t="str">
        <f t="array" ref="H33">IFERROR(IF(INDEX('Disaggregation Data'!$P$3:$P$154,MATCH(LEFT(M33,255),LEFT('Disaggregation Data'!$J$3:$J$154,255),0))=0,"",INDEX('Disaggregation Data'!$P$3:$P$154,MATCH(LEFT(M33,255),LEFT('Disaggregation Data'!$J$3:$J$154,255),0))),"")</f>
        <v/>
      </c>
      <c r="I33" s="412" t="str">
        <f t="array" ref="I33">IFERROR(IF(INDEX('Disaggregation Data'!$M$3:$M$154,MATCH(LEFT(M33,255),LEFT('Disaggregation Data'!$J$3:$J$154,255),0))=0,"",INDEX('Disaggregation Data'!$M$3:$M$154,MATCH(LEFT(M33,255),LEFT('Disaggregation Data'!$J$3:$J$154,255),0))),"")</f>
        <v/>
      </c>
      <c r="J33" s="411" t="str">
        <f t="array" ref="J33">IFERROR(IF(INDEX('Disaggregation Data'!$N$3:$N$154,MATCH(LEFT(M33,255),LEFT('Disaggregation Data'!$J$3:$J$154,255),0))=0,"",INDEX('Disaggregation Data'!$N$3:$N$154,MATCH(LEFT(M33,255),LEFT('Disaggregation Data'!$J$3:$J$154,255),0))),"")</f>
        <v/>
      </c>
      <c r="K33" s="503">
        <f t="shared" si="0"/>
        <v>25</v>
      </c>
      <c r="L33" s="503" t="str">
        <f t="shared" si="1"/>
        <v/>
      </c>
      <c r="M33" s="503" t="str">
        <f t="shared" si="2"/>
        <v/>
      </c>
      <c r="N33" s="483" t="b">
        <f t="shared" si="3"/>
        <v>0</v>
      </c>
      <c r="O33" s="488" t="s">
        <v>1514</v>
      </c>
      <c r="P33" s="523" t="str">
        <f t="array" ref="P33">IFERROR(IF(INDEX('Disaggregation Records'!$G$3:$G$56,MATCH(LEFT(L33,255),LEFT('Disaggregation Records'!$D$3:$D$56,255),0))=0,"",INDEX('Disaggregation Records'!$G$3:$G$56,MATCH(LEFT(L33,255),LEFT('Disaggregation Records'!$D$3:$D$56,255),0))),"")</f>
        <v/>
      </c>
      <c r="Q33" s="524" t="s">
        <v>415</v>
      </c>
      <c r="R33" s="383"/>
    </row>
    <row r="34" spans="1:18" ht="47.1" customHeight="1" x14ac:dyDescent="0.25">
      <c r="A34" s="409">
        <v>3</v>
      </c>
      <c r="B34" s="427" t="str">
        <f>IFERROR(VLOOKUP(A34,'Impact Indicators - Section B'!$A$9:$S$27,19,FALSE),"")</f>
        <v/>
      </c>
      <c r="C34" s="522" t="str">
        <f t="array" ref="C34">IFERROR(IF(INDEX('Disaggregation Records'!$E$3:$E$56,MATCH(LEFT(L34,255),LEFT('Disaggregation Records'!$D$3:$D$56,255),0))=0,"",INDEX('Disaggregation Records'!$E$3:$E$56,MATCH(LEFT(L34,255),LEFT('Disaggregation Records'!$D$3:$D$56,255),0))),"")</f>
        <v/>
      </c>
      <c r="D34" s="522" t="str">
        <f t="array" ref="D34">IFERROR(IF(INDEX('Disaggregation Records'!$F$3:$F$56,MATCH(LEFT(L34,255),LEFT('Disaggregation Records'!$D$3:$D$56,255),0))=0,"",INDEX('Disaggregation Records'!$F$3:$F$56,MATCH(LEFT(L34,255),LEFT('Disaggregation Records'!$D$3:$D$56,255),0))),"")</f>
        <v/>
      </c>
      <c r="E34" s="412" t="str">
        <f t="array" ref="E34">IFERROR(IF(INDEX('Disaggregation Data'!$K$3:$K$154,MATCH(LEFT(M34,255),LEFT('Disaggregation Data'!$J$3:$J$154,255),0))=0,"",INDEX('Disaggregation Data'!$K$3:$K$154,MATCH(LEFT(M34,255),LEFT('Disaggregation Data'!$J$3:$J$154,255),0))),"")</f>
        <v/>
      </c>
      <c r="F34" s="412" t="str">
        <f t="array" ref="F34">IFERROR(IF(INDEX('Disaggregation Data'!$L$3:$L$154,MATCH(LEFT(M34,255),LEFT('Disaggregation Data'!$J$3:$J$154,255),0))=0,"",INDEX('Disaggregation Data'!$L$3:$L$154,MATCH(LEFT(M34,255),LEFT('Disaggregation Data'!$J$3:$J$154,255),0))),"")</f>
        <v/>
      </c>
      <c r="G34" s="412" t="str">
        <f t="array" ref="G34">IFERROR(IF(INDEX('Disaggregation Data'!$O$3:$O$154,MATCH(LEFT(M34,255),LEFT('Disaggregation Data'!$J$3:$J$154,255),0))=0,"",INDEX('Disaggregation Data'!$O$3:$O$154,MATCH(LEFT(M34,255),LEFT('Disaggregation Data'!$J$3:$J$154,255),0))),"")</f>
        <v/>
      </c>
      <c r="H34" s="411" t="str">
        <f t="array" ref="H34">IFERROR(IF(INDEX('Disaggregation Data'!$P$3:$P$154,MATCH(LEFT(M34,255),LEFT('Disaggregation Data'!$J$3:$J$154,255),0))=0,"",INDEX('Disaggregation Data'!$P$3:$P$154,MATCH(LEFT(M34,255),LEFT('Disaggregation Data'!$J$3:$J$154,255),0))),"")</f>
        <v/>
      </c>
      <c r="I34" s="412" t="str">
        <f t="array" ref="I34">IFERROR(IF(INDEX('Disaggregation Data'!$M$3:$M$154,MATCH(LEFT(M34,255),LEFT('Disaggregation Data'!$J$3:$J$154,255),0))=0,"",INDEX('Disaggregation Data'!$M$3:$M$154,MATCH(LEFT(M34,255),LEFT('Disaggregation Data'!$J$3:$J$154,255),0))),"")</f>
        <v/>
      </c>
      <c r="J34" s="411" t="str">
        <f t="array" ref="J34">IFERROR(IF(INDEX('Disaggregation Data'!$N$3:$N$154,MATCH(LEFT(M34,255),LEFT('Disaggregation Data'!$J$3:$J$154,255),0))=0,"",INDEX('Disaggregation Data'!$N$3:$N$154,MATCH(LEFT(M34,255),LEFT('Disaggregation Data'!$J$3:$J$154,255),0))),"")</f>
        <v/>
      </c>
      <c r="K34" s="503">
        <f t="shared" si="0"/>
        <v>26</v>
      </c>
      <c r="L34" s="503" t="str">
        <f t="shared" si="1"/>
        <v/>
      </c>
      <c r="M34" s="503" t="str">
        <f t="shared" si="2"/>
        <v/>
      </c>
      <c r="N34" s="483" t="b">
        <f t="shared" si="3"/>
        <v>0</v>
      </c>
      <c r="O34" s="488" t="s">
        <v>1515</v>
      </c>
      <c r="P34" s="523" t="str">
        <f t="array" ref="P34">IFERROR(IF(INDEX('Disaggregation Records'!$G$3:$G$56,MATCH(LEFT(L34,255),LEFT('Disaggregation Records'!$D$3:$D$56,255),0))=0,"",INDEX('Disaggregation Records'!$G$3:$G$56,MATCH(LEFT(L34,255),LEFT('Disaggregation Records'!$D$3:$D$56,255),0))),"")</f>
        <v/>
      </c>
      <c r="Q34" s="524" t="s">
        <v>415</v>
      </c>
      <c r="R34" s="383"/>
    </row>
    <row r="35" spans="1:18" ht="47.1" customHeight="1" x14ac:dyDescent="0.25">
      <c r="A35" s="409">
        <v>3</v>
      </c>
      <c r="B35" s="427" t="str">
        <f>IFERROR(VLOOKUP(A35,'Impact Indicators - Section B'!$A$9:$S$27,19,FALSE),"")</f>
        <v/>
      </c>
      <c r="C35" s="522" t="str">
        <f t="array" ref="C35">IFERROR(IF(INDEX('Disaggregation Records'!$E$3:$E$56,MATCH(LEFT(L35,255),LEFT('Disaggregation Records'!$D$3:$D$56,255),0))=0,"",INDEX('Disaggregation Records'!$E$3:$E$56,MATCH(LEFT(L35,255),LEFT('Disaggregation Records'!$D$3:$D$56,255),0))),"")</f>
        <v/>
      </c>
      <c r="D35" s="522" t="str">
        <f t="array" ref="D35">IFERROR(IF(INDEX('Disaggregation Records'!$F$3:$F$56,MATCH(LEFT(L35,255),LEFT('Disaggregation Records'!$D$3:$D$56,255),0))=0,"",INDEX('Disaggregation Records'!$F$3:$F$56,MATCH(LEFT(L35,255),LEFT('Disaggregation Records'!$D$3:$D$56,255),0))),"")</f>
        <v/>
      </c>
      <c r="E35" s="412" t="str">
        <f t="array" ref="E35">IFERROR(IF(INDEX('Disaggregation Data'!$K$3:$K$154,MATCH(LEFT(M35,255),LEFT('Disaggregation Data'!$J$3:$J$154,255),0))=0,"",INDEX('Disaggregation Data'!$K$3:$K$154,MATCH(LEFT(M35,255),LEFT('Disaggregation Data'!$J$3:$J$154,255),0))),"")</f>
        <v/>
      </c>
      <c r="F35" s="412" t="str">
        <f t="array" ref="F35">IFERROR(IF(INDEX('Disaggregation Data'!$L$3:$L$154,MATCH(LEFT(M35,255),LEFT('Disaggregation Data'!$J$3:$J$154,255),0))=0,"",INDEX('Disaggregation Data'!$L$3:$L$154,MATCH(LEFT(M35,255),LEFT('Disaggregation Data'!$J$3:$J$154,255),0))),"")</f>
        <v/>
      </c>
      <c r="G35" s="412" t="str">
        <f t="array" ref="G35">IFERROR(IF(INDEX('Disaggregation Data'!$O$3:$O$154,MATCH(LEFT(M35,255),LEFT('Disaggregation Data'!$J$3:$J$154,255),0))=0,"",INDEX('Disaggregation Data'!$O$3:$O$154,MATCH(LEFT(M35,255),LEFT('Disaggregation Data'!$J$3:$J$154,255),0))),"")</f>
        <v/>
      </c>
      <c r="H35" s="411" t="str">
        <f t="array" ref="H35">IFERROR(IF(INDEX('Disaggregation Data'!$P$3:$P$154,MATCH(LEFT(M35,255),LEFT('Disaggregation Data'!$J$3:$J$154,255),0))=0,"",INDEX('Disaggregation Data'!$P$3:$P$154,MATCH(LEFT(M35,255),LEFT('Disaggregation Data'!$J$3:$J$154,255),0))),"")</f>
        <v/>
      </c>
      <c r="I35" s="412" t="str">
        <f t="array" ref="I35">IFERROR(IF(INDEX('Disaggregation Data'!$M$3:$M$154,MATCH(LEFT(M35,255),LEFT('Disaggregation Data'!$J$3:$J$154,255),0))=0,"",INDEX('Disaggregation Data'!$M$3:$M$154,MATCH(LEFT(M35,255),LEFT('Disaggregation Data'!$J$3:$J$154,255),0))),"")</f>
        <v/>
      </c>
      <c r="J35" s="411" t="str">
        <f t="array" ref="J35">IFERROR(IF(INDEX('Disaggregation Data'!$N$3:$N$154,MATCH(LEFT(M35,255),LEFT('Disaggregation Data'!$J$3:$J$154,255),0))=0,"",INDEX('Disaggregation Data'!$N$3:$N$154,MATCH(LEFT(M35,255),LEFT('Disaggregation Data'!$J$3:$J$154,255),0))),"")</f>
        <v/>
      </c>
      <c r="K35" s="503">
        <f t="shared" si="0"/>
        <v>27</v>
      </c>
      <c r="L35" s="503" t="str">
        <f t="shared" si="1"/>
        <v/>
      </c>
      <c r="M35" s="503" t="str">
        <f t="shared" si="2"/>
        <v/>
      </c>
      <c r="N35" s="483" t="b">
        <f t="shared" si="3"/>
        <v>0</v>
      </c>
      <c r="O35" s="488" t="s">
        <v>1516</v>
      </c>
      <c r="P35" s="523" t="str">
        <f t="array" ref="P35">IFERROR(IF(INDEX('Disaggregation Records'!$G$3:$G$56,MATCH(LEFT(L35,255),LEFT('Disaggregation Records'!$D$3:$D$56,255),0))=0,"",INDEX('Disaggregation Records'!$G$3:$G$56,MATCH(LEFT(L35,255),LEFT('Disaggregation Records'!$D$3:$D$56,255),0))),"")</f>
        <v/>
      </c>
      <c r="Q35" s="524" t="s">
        <v>415</v>
      </c>
      <c r="R35" s="383"/>
    </row>
    <row r="36" spans="1:18" ht="47.1" customHeight="1" x14ac:dyDescent="0.25">
      <c r="A36" s="409">
        <v>3</v>
      </c>
      <c r="B36" s="427" t="str">
        <f>IFERROR(VLOOKUP(A36,'Impact Indicators - Section B'!$A$9:$S$27,19,FALSE),"")</f>
        <v/>
      </c>
      <c r="C36" s="522" t="str">
        <f t="array" ref="C36">IFERROR(IF(INDEX('Disaggregation Records'!$E$3:$E$56,MATCH(LEFT(L36,255),LEFT('Disaggregation Records'!$D$3:$D$56,255),0))=0,"",INDEX('Disaggregation Records'!$E$3:$E$56,MATCH(LEFT(L36,255),LEFT('Disaggregation Records'!$D$3:$D$56,255),0))),"")</f>
        <v/>
      </c>
      <c r="D36" s="522" t="str">
        <f t="array" ref="D36">IFERROR(IF(INDEX('Disaggregation Records'!$F$3:$F$56,MATCH(LEFT(L36,255),LEFT('Disaggregation Records'!$D$3:$D$56,255),0))=0,"",INDEX('Disaggregation Records'!$F$3:$F$56,MATCH(LEFT(L36,255),LEFT('Disaggregation Records'!$D$3:$D$56,255),0))),"")</f>
        <v/>
      </c>
      <c r="E36" s="412" t="str">
        <f t="array" ref="E36">IFERROR(IF(INDEX('Disaggregation Data'!$K$3:$K$154,MATCH(LEFT(M36,255),LEFT('Disaggregation Data'!$J$3:$J$154,255),0))=0,"",INDEX('Disaggregation Data'!$K$3:$K$154,MATCH(LEFT(M36,255),LEFT('Disaggregation Data'!$J$3:$J$154,255),0))),"")</f>
        <v/>
      </c>
      <c r="F36" s="412" t="str">
        <f t="array" ref="F36">IFERROR(IF(INDEX('Disaggregation Data'!$L$3:$L$154,MATCH(LEFT(M36,255),LEFT('Disaggregation Data'!$J$3:$J$154,255),0))=0,"",INDEX('Disaggregation Data'!$L$3:$L$154,MATCH(LEFT(M36,255),LEFT('Disaggregation Data'!$J$3:$J$154,255),0))),"")</f>
        <v/>
      </c>
      <c r="G36" s="412" t="str">
        <f t="array" ref="G36">IFERROR(IF(INDEX('Disaggregation Data'!$O$3:$O$154,MATCH(LEFT(M36,255),LEFT('Disaggregation Data'!$J$3:$J$154,255),0))=0,"",INDEX('Disaggregation Data'!$O$3:$O$154,MATCH(LEFT(M36,255),LEFT('Disaggregation Data'!$J$3:$J$154,255),0))),"")</f>
        <v/>
      </c>
      <c r="H36" s="411" t="str">
        <f t="array" ref="H36">IFERROR(IF(INDEX('Disaggregation Data'!$P$3:$P$154,MATCH(LEFT(M36,255),LEFT('Disaggregation Data'!$J$3:$J$154,255),0))=0,"",INDEX('Disaggregation Data'!$P$3:$P$154,MATCH(LEFT(M36,255),LEFT('Disaggregation Data'!$J$3:$J$154,255),0))),"")</f>
        <v/>
      </c>
      <c r="I36" s="412" t="str">
        <f t="array" ref="I36">IFERROR(IF(INDEX('Disaggregation Data'!$M$3:$M$154,MATCH(LEFT(M36,255),LEFT('Disaggregation Data'!$J$3:$J$154,255),0))=0,"",INDEX('Disaggregation Data'!$M$3:$M$154,MATCH(LEFT(M36,255),LEFT('Disaggregation Data'!$J$3:$J$154,255),0))),"")</f>
        <v/>
      </c>
      <c r="J36" s="411" t="str">
        <f t="array" ref="J36">IFERROR(IF(INDEX('Disaggregation Data'!$N$3:$N$154,MATCH(LEFT(M36,255),LEFT('Disaggregation Data'!$J$3:$J$154,255),0))=0,"",INDEX('Disaggregation Data'!$N$3:$N$154,MATCH(LEFT(M36,255),LEFT('Disaggregation Data'!$J$3:$J$154,255),0))),"")</f>
        <v/>
      </c>
      <c r="K36" s="503">
        <f t="shared" si="0"/>
        <v>28</v>
      </c>
      <c r="L36" s="503" t="str">
        <f t="shared" si="1"/>
        <v/>
      </c>
      <c r="M36" s="503" t="str">
        <f t="shared" si="2"/>
        <v/>
      </c>
      <c r="N36" s="483" t="b">
        <f t="shared" si="3"/>
        <v>0</v>
      </c>
      <c r="O36" s="488" t="s">
        <v>1517</v>
      </c>
      <c r="P36" s="523" t="str">
        <f t="array" ref="P36">IFERROR(IF(INDEX('Disaggregation Records'!$G$3:$G$56,MATCH(LEFT(L36,255),LEFT('Disaggregation Records'!$D$3:$D$56,255),0))=0,"",INDEX('Disaggregation Records'!$G$3:$G$56,MATCH(LEFT(L36,255),LEFT('Disaggregation Records'!$D$3:$D$56,255),0))),"")</f>
        <v/>
      </c>
      <c r="Q36" s="524" t="s">
        <v>415</v>
      </c>
      <c r="R36" s="383"/>
    </row>
    <row r="37" spans="1:18" ht="47.1" customHeight="1" x14ac:dyDescent="0.25">
      <c r="A37" s="409">
        <v>3</v>
      </c>
      <c r="B37" s="427" t="str">
        <f>IFERROR(VLOOKUP(A37,'Impact Indicators - Section B'!$A$9:$S$27,19,FALSE),"")</f>
        <v/>
      </c>
      <c r="C37" s="522" t="str">
        <f t="array" ref="C37">IFERROR(IF(INDEX('Disaggregation Records'!$E$3:$E$56,MATCH(LEFT(L37,255),LEFT('Disaggregation Records'!$D$3:$D$56,255),0))=0,"",INDEX('Disaggregation Records'!$E$3:$E$56,MATCH(LEFT(L37,255),LEFT('Disaggregation Records'!$D$3:$D$56,255),0))),"")</f>
        <v/>
      </c>
      <c r="D37" s="522" t="str">
        <f t="array" ref="D37">IFERROR(IF(INDEX('Disaggregation Records'!$F$3:$F$56,MATCH(LEFT(L37,255),LEFT('Disaggregation Records'!$D$3:$D$56,255),0))=0,"",INDEX('Disaggregation Records'!$F$3:$F$56,MATCH(LEFT(L37,255),LEFT('Disaggregation Records'!$D$3:$D$56,255),0))),"")</f>
        <v/>
      </c>
      <c r="E37" s="412" t="str">
        <f t="array" ref="E37">IFERROR(IF(INDEX('Disaggregation Data'!$K$3:$K$154,MATCH(LEFT(M37,255),LEFT('Disaggregation Data'!$J$3:$J$154,255),0))=0,"",INDEX('Disaggregation Data'!$K$3:$K$154,MATCH(LEFT(M37,255),LEFT('Disaggregation Data'!$J$3:$J$154,255),0))),"")</f>
        <v/>
      </c>
      <c r="F37" s="412" t="str">
        <f t="array" ref="F37">IFERROR(IF(INDEX('Disaggregation Data'!$L$3:$L$154,MATCH(LEFT(M37,255),LEFT('Disaggregation Data'!$J$3:$J$154,255),0))=0,"",INDEX('Disaggregation Data'!$L$3:$L$154,MATCH(LEFT(M37,255),LEFT('Disaggregation Data'!$J$3:$J$154,255),0))),"")</f>
        <v/>
      </c>
      <c r="G37" s="412" t="str">
        <f t="array" ref="G37">IFERROR(IF(INDEX('Disaggregation Data'!$O$3:$O$154,MATCH(LEFT(M37,255),LEFT('Disaggregation Data'!$J$3:$J$154,255),0))=0,"",INDEX('Disaggregation Data'!$O$3:$O$154,MATCH(LEFT(M37,255),LEFT('Disaggregation Data'!$J$3:$J$154,255),0))),"")</f>
        <v/>
      </c>
      <c r="H37" s="411" t="str">
        <f t="array" ref="H37">IFERROR(IF(INDEX('Disaggregation Data'!$P$3:$P$154,MATCH(LEFT(M37,255),LEFT('Disaggregation Data'!$J$3:$J$154,255),0))=0,"",INDEX('Disaggregation Data'!$P$3:$P$154,MATCH(LEFT(M37,255),LEFT('Disaggregation Data'!$J$3:$J$154,255),0))),"")</f>
        <v/>
      </c>
      <c r="I37" s="412" t="str">
        <f t="array" ref="I37">IFERROR(IF(INDEX('Disaggregation Data'!$M$3:$M$154,MATCH(LEFT(M37,255),LEFT('Disaggregation Data'!$J$3:$J$154,255),0))=0,"",INDEX('Disaggregation Data'!$M$3:$M$154,MATCH(LEFT(M37,255),LEFT('Disaggregation Data'!$J$3:$J$154,255),0))),"")</f>
        <v/>
      </c>
      <c r="J37" s="411" t="str">
        <f t="array" ref="J37">IFERROR(IF(INDEX('Disaggregation Data'!$N$3:$N$154,MATCH(LEFT(M37,255),LEFT('Disaggregation Data'!$J$3:$J$154,255),0))=0,"",INDEX('Disaggregation Data'!$N$3:$N$154,MATCH(LEFT(M37,255),LEFT('Disaggregation Data'!$J$3:$J$154,255),0))),"")</f>
        <v/>
      </c>
      <c r="K37" s="503">
        <f t="shared" si="0"/>
        <v>29</v>
      </c>
      <c r="L37" s="503" t="str">
        <f t="shared" si="1"/>
        <v/>
      </c>
      <c r="M37" s="503" t="str">
        <f t="shared" si="2"/>
        <v/>
      </c>
      <c r="N37" s="483" t="b">
        <f t="shared" si="3"/>
        <v>0</v>
      </c>
      <c r="O37" s="488" t="s">
        <v>1518</v>
      </c>
      <c r="P37" s="523" t="str">
        <f t="array" ref="P37">IFERROR(IF(INDEX('Disaggregation Records'!$G$3:$G$56,MATCH(LEFT(L37,255),LEFT('Disaggregation Records'!$D$3:$D$56,255),0))=0,"",INDEX('Disaggregation Records'!$G$3:$G$56,MATCH(LEFT(L37,255),LEFT('Disaggregation Records'!$D$3:$D$56,255),0))),"")</f>
        <v/>
      </c>
      <c r="Q37" s="524" t="s">
        <v>415</v>
      </c>
      <c r="R37" s="383"/>
    </row>
    <row r="38" spans="1:18" ht="47.1" customHeight="1" x14ac:dyDescent="0.25">
      <c r="A38" s="409">
        <v>3</v>
      </c>
      <c r="B38" s="427" t="str">
        <f>IFERROR(VLOOKUP(A38,'Impact Indicators - Section B'!$A$9:$S$27,19,FALSE),"")</f>
        <v/>
      </c>
      <c r="C38" s="522" t="str">
        <f t="array" ref="C38">IFERROR(IF(INDEX('Disaggregation Records'!$E$3:$E$56,MATCH(LEFT(L38,255),LEFT('Disaggregation Records'!$D$3:$D$56,255),0))=0,"",INDEX('Disaggregation Records'!$E$3:$E$56,MATCH(LEFT(L38,255),LEFT('Disaggregation Records'!$D$3:$D$56,255),0))),"")</f>
        <v/>
      </c>
      <c r="D38" s="522" t="str">
        <f t="array" ref="D38">IFERROR(IF(INDEX('Disaggregation Records'!$F$3:$F$56,MATCH(LEFT(L38,255),LEFT('Disaggregation Records'!$D$3:$D$56,255),0))=0,"",INDEX('Disaggregation Records'!$F$3:$F$56,MATCH(LEFT(L38,255),LEFT('Disaggregation Records'!$D$3:$D$56,255),0))),"")</f>
        <v/>
      </c>
      <c r="E38" s="412" t="str">
        <f t="array" ref="E38">IFERROR(IF(INDEX('Disaggregation Data'!$K$3:$K$154,MATCH(LEFT(M38,255),LEFT('Disaggregation Data'!$J$3:$J$154,255),0))=0,"",INDEX('Disaggregation Data'!$K$3:$K$154,MATCH(LEFT(M38,255),LEFT('Disaggregation Data'!$J$3:$J$154,255),0))),"")</f>
        <v/>
      </c>
      <c r="F38" s="412" t="str">
        <f t="array" ref="F38">IFERROR(IF(INDEX('Disaggregation Data'!$L$3:$L$154,MATCH(LEFT(M38,255),LEFT('Disaggregation Data'!$J$3:$J$154,255),0))=0,"",INDEX('Disaggregation Data'!$L$3:$L$154,MATCH(LEFT(M38,255),LEFT('Disaggregation Data'!$J$3:$J$154,255),0))),"")</f>
        <v/>
      </c>
      <c r="G38" s="412" t="str">
        <f t="array" ref="G38">IFERROR(IF(INDEX('Disaggregation Data'!$O$3:$O$154,MATCH(LEFT(M38,255),LEFT('Disaggregation Data'!$J$3:$J$154,255),0))=0,"",INDEX('Disaggregation Data'!$O$3:$O$154,MATCH(LEFT(M38,255),LEFT('Disaggregation Data'!$J$3:$J$154,255),0))),"")</f>
        <v/>
      </c>
      <c r="H38" s="411" t="str">
        <f t="array" ref="H38">IFERROR(IF(INDEX('Disaggregation Data'!$P$3:$P$154,MATCH(LEFT(M38,255),LEFT('Disaggregation Data'!$J$3:$J$154,255),0))=0,"",INDEX('Disaggregation Data'!$P$3:$P$154,MATCH(LEFT(M38,255),LEFT('Disaggregation Data'!$J$3:$J$154,255),0))),"")</f>
        <v/>
      </c>
      <c r="I38" s="412" t="str">
        <f t="array" ref="I38">IFERROR(IF(INDEX('Disaggregation Data'!$M$3:$M$154,MATCH(LEFT(M38,255),LEFT('Disaggregation Data'!$J$3:$J$154,255),0))=0,"",INDEX('Disaggregation Data'!$M$3:$M$154,MATCH(LEFT(M38,255),LEFT('Disaggregation Data'!$J$3:$J$154,255),0))),"")</f>
        <v/>
      </c>
      <c r="J38" s="411" t="str">
        <f t="array" ref="J38">IFERROR(IF(INDEX('Disaggregation Data'!$N$3:$N$154,MATCH(LEFT(M38,255),LEFT('Disaggregation Data'!$J$3:$J$154,255),0))=0,"",INDEX('Disaggregation Data'!$N$3:$N$154,MATCH(LEFT(M38,255),LEFT('Disaggregation Data'!$J$3:$J$154,255),0))),"")</f>
        <v/>
      </c>
      <c r="K38" s="503">
        <f t="shared" si="0"/>
        <v>30</v>
      </c>
      <c r="L38" s="503" t="str">
        <f t="shared" si="1"/>
        <v/>
      </c>
      <c r="M38" s="503" t="str">
        <f t="shared" si="2"/>
        <v/>
      </c>
      <c r="N38" s="483" t="b">
        <f t="shared" si="3"/>
        <v>0</v>
      </c>
      <c r="O38" s="488" t="s">
        <v>1519</v>
      </c>
      <c r="P38" s="523" t="str">
        <f t="array" ref="P38">IFERROR(IF(INDEX('Disaggregation Records'!$G$3:$G$56,MATCH(LEFT(L38,255),LEFT('Disaggregation Records'!$D$3:$D$56,255),0))=0,"",INDEX('Disaggregation Records'!$G$3:$G$56,MATCH(LEFT(L38,255),LEFT('Disaggregation Records'!$D$3:$D$56,255),0))),"")</f>
        <v/>
      </c>
      <c r="Q38" s="524" t="s">
        <v>415</v>
      </c>
      <c r="R38" s="383"/>
    </row>
    <row r="39" spans="1:18" ht="47.1" customHeight="1" x14ac:dyDescent="0.25">
      <c r="A39" s="409">
        <v>4</v>
      </c>
      <c r="B39" s="427" t="str">
        <f>IFERROR(VLOOKUP(A39,'Impact Indicators - Section B'!$A$9:$S$27,19,FALSE),"")</f>
        <v/>
      </c>
      <c r="C39" s="522" t="str">
        <f t="array" ref="C39">IFERROR(IF(INDEX('Disaggregation Records'!$E$3:$E$56,MATCH(LEFT(L39,255),LEFT('Disaggregation Records'!$D$3:$D$56,255),0))=0,"",INDEX('Disaggregation Records'!$E$3:$E$56,MATCH(LEFT(L39,255),LEFT('Disaggregation Records'!$D$3:$D$56,255),0))),"")</f>
        <v/>
      </c>
      <c r="D39" s="522" t="str">
        <f t="array" ref="D39">IFERROR(IF(INDEX('Disaggregation Records'!$F$3:$F$56,MATCH(LEFT(L39,255),LEFT('Disaggregation Records'!$D$3:$D$56,255),0))=0,"",INDEX('Disaggregation Records'!$F$3:$F$56,MATCH(LEFT(L39,255),LEFT('Disaggregation Records'!$D$3:$D$56,255),0))),"")</f>
        <v/>
      </c>
      <c r="E39" s="412" t="str">
        <f t="array" ref="E39">IFERROR(IF(INDEX('Disaggregation Data'!$K$3:$K$154,MATCH(LEFT(M39,255),LEFT('Disaggregation Data'!$J$3:$J$154,255),0))=0,"",INDEX('Disaggregation Data'!$K$3:$K$154,MATCH(LEFT(M39,255),LEFT('Disaggregation Data'!$J$3:$J$154,255),0))),"")</f>
        <v/>
      </c>
      <c r="F39" s="412" t="str">
        <f t="array" ref="F39">IFERROR(IF(INDEX('Disaggregation Data'!$L$3:$L$154,MATCH(LEFT(M39,255),LEFT('Disaggregation Data'!$J$3:$J$154,255),0))=0,"",INDEX('Disaggregation Data'!$L$3:$L$154,MATCH(LEFT(M39,255),LEFT('Disaggregation Data'!$J$3:$J$154,255),0))),"")</f>
        <v/>
      </c>
      <c r="G39" s="412" t="str">
        <f t="array" ref="G39">IFERROR(IF(INDEX('Disaggregation Data'!$O$3:$O$154,MATCH(LEFT(M39,255),LEFT('Disaggregation Data'!$J$3:$J$154,255),0))=0,"",INDEX('Disaggregation Data'!$O$3:$O$154,MATCH(LEFT(M39,255),LEFT('Disaggregation Data'!$J$3:$J$154,255),0))),"")</f>
        <v/>
      </c>
      <c r="H39" s="411" t="str">
        <f t="array" ref="H39">IFERROR(IF(INDEX('Disaggregation Data'!$P$3:$P$154,MATCH(LEFT(M39,255),LEFT('Disaggregation Data'!$J$3:$J$154,255),0))=0,"",INDEX('Disaggregation Data'!$P$3:$P$154,MATCH(LEFT(M39,255),LEFT('Disaggregation Data'!$J$3:$J$154,255),0))),"")</f>
        <v/>
      </c>
      <c r="I39" s="412" t="str">
        <f t="array" ref="I39">IFERROR(IF(INDEX('Disaggregation Data'!$M$3:$M$154,MATCH(LEFT(M39,255),LEFT('Disaggregation Data'!$J$3:$J$154,255),0))=0,"",INDEX('Disaggregation Data'!$M$3:$M$154,MATCH(LEFT(M39,255),LEFT('Disaggregation Data'!$J$3:$J$154,255),0))),"")</f>
        <v/>
      </c>
      <c r="J39" s="411" t="str">
        <f t="array" ref="J39">IFERROR(IF(INDEX('Disaggregation Data'!$N$3:$N$154,MATCH(LEFT(M39,255),LEFT('Disaggregation Data'!$J$3:$J$154,255),0))=0,"",INDEX('Disaggregation Data'!$N$3:$N$154,MATCH(LEFT(M39,255),LEFT('Disaggregation Data'!$J$3:$J$154,255),0))),"")</f>
        <v/>
      </c>
      <c r="K39" s="503">
        <f t="shared" si="0"/>
        <v>31</v>
      </c>
      <c r="L39" s="503" t="str">
        <f t="shared" si="1"/>
        <v/>
      </c>
      <c r="M39" s="503" t="str">
        <f t="shared" si="2"/>
        <v/>
      </c>
      <c r="N39" s="483" t="b">
        <f t="shared" si="3"/>
        <v>0</v>
      </c>
      <c r="O39" s="488" t="s">
        <v>1520</v>
      </c>
      <c r="P39" s="523" t="str">
        <f t="array" ref="P39">IFERROR(IF(INDEX('Disaggregation Records'!$G$3:$G$56,MATCH(LEFT(L39,255),LEFT('Disaggregation Records'!$D$3:$D$56,255),0))=0,"",INDEX('Disaggregation Records'!$G$3:$G$56,MATCH(LEFT(L39,255),LEFT('Disaggregation Records'!$D$3:$D$56,255),0))),"")</f>
        <v/>
      </c>
      <c r="Q39" s="524" t="s">
        <v>416</v>
      </c>
      <c r="R39" s="383"/>
    </row>
    <row r="40" spans="1:18" ht="47.1" customHeight="1" x14ac:dyDescent="0.25">
      <c r="A40" s="409">
        <v>4</v>
      </c>
      <c r="B40" s="427" t="str">
        <f>IFERROR(VLOOKUP(A40,'Impact Indicators - Section B'!$A$9:$S$27,19,FALSE),"")</f>
        <v/>
      </c>
      <c r="C40" s="522" t="str">
        <f t="array" ref="C40">IFERROR(IF(INDEX('Disaggregation Records'!$E$3:$E$56,MATCH(LEFT(L40,255),LEFT('Disaggregation Records'!$D$3:$D$56,255),0))=0,"",INDEX('Disaggregation Records'!$E$3:$E$56,MATCH(LEFT(L40,255),LEFT('Disaggregation Records'!$D$3:$D$56,255),0))),"")</f>
        <v/>
      </c>
      <c r="D40" s="522" t="str">
        <f t="array" ref="D40">IFERROR(IF(INDEX('Disaggregation Records'!$F$3:$F$56,MATCH(LEFT(L40,255),LEFT('Disaggregation Records'!$D$3:$D$56,255),0))=0,"",INDEX('Disaggregation Records'!$F$3:$F$56,MATCH(LEFT(L40,255),LEFT('Disaggregation Records'!$D$3:$D$56,255),0))),"")</f>
        <v/>
      </c>
      <c r="E40" s="412" t="str">
        <f t="array" ref="E40">IFERROR(IF(INDEX('Disaggregation Data'!$K$3:$K$154,MATCH(LEFT(M40,255),LEFT('Disaggregation Data'!$J$3:$J$154,255),0))=0,"",INDEX('Disaggregation Data'!$K$3:$K$154,MATCH(LEFT(M40,255),LEFT('Disaggregation Data'!$J$3:$J$154,255),0))),"")</f>
        <v/>
      </c>
      <c r="F40" s="412" t="str">
        <f t="array" ref="F40">IFERROR(IF(INDEX('Disaggregation Data'!$L$3:$L$154,MATCH(LEFT(M40,255),LEFT('Disaggregation Data'!$J$3:$J$154,255),0))=0,"",INDEX('Disaggregation Data'!$L$3:$L$154,MATCH(LEFT(M40,255),LEFT('Disaggregation Data'!$J$3:$J$154,255),0))),"")</f>
        <v/>
      </c>
      <c r="G40" s="412" t="str">
        <f t="array" ref="G40">IFERROR(IF(INDEX('Disaggregation Data'!$O$3:$O$154,MATCH(LEFT(M40,255),LEFT('Disaggregation Data'!$J$3:$J$154,255),0))=0,"",INDEX('Disaggregation Data'!$O$3:$O$154,MATCH(LEFT(M40,255),LEFT('Disaggregation Data'!$J$3:$J$154,255),0))),"")</f>
        <v/>
      </c>
      <c r="H40" s="411" t="str">
        <f t="array" ref="H40">IFERROR(IF(INDEX('Disaggregation Data'!$P$3:$P$154,MATCH(LEFT(M40,255),LEFT('Disaggregation Data'!$J$3:$J$154,255),0))=0,"",INDEX('Disaggregation Data'!$P$3:$P$154,MATCH(LEFT(M40,255),LEFT('Disaggregation Data'!$J$3:$J$154,255),0))),"")</f>
        <v/>
      </c>
      <c r="I40" s="412" t="str">
        <f t="array" ref="I40">IFERROR(IF(INDEX('Disaggregation Data'!$M$3:$M$154,MATCH(LEFT(M40,255),LEFT('Disaggregation Data'!$J$3:$J$154,255),0))=0,"",INDEX('Disaggregation Data'!$M$3:$M$154,MATCH(LEFT(M40,255),LEFT('Disaggregation Data'!$J$3:$J$154,255),0))),"")</f>
        <v/>
      </c>
      <c r="J40" s="411" t="str">
        <f t="array" ref="J40">IFERROR(IF(INDEX('Disaggregation Data'!$N$3:$N$154,MATCH(LEFT(M40,255),LEFT('Disaggregation Data'!$J$3:$J$154,255),0))=0,"",INDEX('Disaggregation Data'!$N$3:$N$154,MATCH(LEFT(M40,255),LEFT('Disaggregation Data'!$J$3:$J$154,255),0))),"")</f>
        <v/>
      </c>
      <c r="K40" s="503">
        <f t="shared" si="0"/>
        <v>32</v>
      </c>
      <c r="L40" s="503" t="str">
        <f t="shared" si="1"/>
        <v/>
      </c>
      <c r="M40" s="503" t="str">
        <f t="shared" si="2"/>
        <v/>
      </c>
      <c r="N40" s="483" t="b">
        <f t="shared" si="3"/>
        <v>0</v>
      </c>
      <c r="O40" s="488" t="s">
        <v>1521</v>
      </c>
      <c r="P40" s="523" t="str">
        <f t="array" ref="P40">IFERROR(IF(INDEX('Disaggregation Records'!$G$3:$G$56,MATCH(LEFT(L40,255),LEFT('Disaggregation Records'!$D$3:$D$56,255),0))=0,"",INDEX('Disaggregation Records'!$G$3:$G$56,MATCH(LEFT(L40,255),LEFT('Disaggregation Records'!$D$3:$D$56,255),0))),"")</f>
        <v/>
      </c>
      <c r="Q40" s="524" t="s">
        <v>416</v>
      </c>
      <c r="R40" s="383"/>
    </row>
    <row r="41" spans="1:18" ht="47.1" customHeight="1" x14ac:dyDescent="0.25">
      <c r="A41" s="409">
        <v>4</v>
      </c>
      <c r="B41" s="427" t="str">
        <f>IFERROR(VLOOKUP(A41,'Impact Indicators - Section B'!$A$9:$S$27,19,FALSE),"")</f>
        <v/>
      </c>
      <c r="C41" s="522" t="str">
        <f t="array" ref="C41">IFERROR(IF(INDEX('Disaggregation Records'!$E$3:$E$56,MATCH(LEFT(L41,255),LEFT('Disaggregation Records'!$D$3:$D$56,255),0))=0,"",INDEX('Disaggregation Records'!$E$3:$E$56,MATCH(LEFT(L41,255),LEFT('Disaggregation Records'!$D$3:$D$56,255),0))),"")</f>
        <v/>
      </c>
      <c r="D41" s="522" t="str">
        <f t="array" ref="D41">IFERROR(IF(INDEX('Disaggregation Records'!$F$3:$F$56,MATCH(LEFT(L41,255),LEFT('Disaggregation Records'!$D$3:$D$56,255),0))=0,"",INDEX('Disaggregation Records'!$F$3:$F$56,MATCH(LEFT(L41,255),LEFT('Disaggregation Records'!$D$3:$D$56,255),0))),"")</f>
        <v/>
      </c>
      <c r="E41" s="412" t="str">
        <f t="array" ref="E41">IFERROR(IF(INDEX('Disaggregation Data'!$K$3:$K$154,MATCH(LEFT(M41,255),LEFT('Disaggregation Data'!$J$3:$J$154,255),0))=0,"",INDEX('Disaggregation Data'!$K$3:$K$154,MATCH(LEFT(M41,255),LEFT('Disaggregation Data'!$J$3:$J$154,255),0))),"")</f>
        <v/>
      </c>
      <c r="F41" s="412" t="str">
        <f t="array" ref="F41">IFERROR(IF(INDEX('Disaggregation Data'!$L$3:$L$154,MATCH(LEFT(M41,255),LEFT('Disaggregation Data'!$J$3:$J$154,255),0))=0,"",INDEX('Disaggregation Data'!$L$3:$L$154,MATCH(LEFT(M41,255),LEFT('Disaggregation Data'!$J$3:$J$154,255),0))),"")</f>
        <v/>
      </c>
      <c r="G41" s="412" t="str">
        <f t="array" ref="G41">IFERROR(IF(INDEX('Disaggregation Data'!$O$3:$O$154,MATCH(LEFT(M41,255),LEFT('Disaggregation Data'!$J$3:$J$154,255),0))=0,"",INDEX('Disaggregation Data'!$O$3:$O$154,MATCH(LEFT(M41,255),LEFT('Disaggregation Data'!$J$3:$J$154,255),0))),"")</f>
        <v/>
      </c>
      <c r="H41" s="411" t="str">
        <f t="array" ref="H41">IFERROR(IF(INDEX('Disaggregation Data'!$P$3:$P$154,MATCH(LEFT(M41,255),LEFT('Disaggregation Data'!$J$3:$J$154,255),0))=0,"",INDEX('Disaggregation Data'!$P$3:$P$154,MATCH(LEFT(M41,255),LEFT('Disaggregation Data'!$J$3:$J$154,255),0))),"")</f>
        <v/>
      </c>
      <c r="I41" s="412" t="str">
        <f t="array" ref="I41">IFERROR(IF(INDEX('Disaggregation Data'!$M$3:$M$154,MATCH(LEFT(M41,255),LEFT('Disaggregation Data'!$J$3:$J$154,255),0))=0,"",INDEX('Disaggregation Data'!$M$3:$M$154,MATCH(LEFT(M41,255),LEFT('Disaggregation Data'!$J$3:$J$154,255),0))),"")</f>
        <v/>
      </c>
      <c r="J41" s="411" t="str">
        <f t="array" ref="J41">IFERROR(IF(INDEX('Disaggregation Data'!$N$3:$N$154,MATCH(LEFT(M41,255),LEFT('Disaggregation Data'!$J$3:$J$154,255),0))=0,"",INDEX('Disaggregation Data'!$N$3:$N$154,MATCH(LEFT(M41,255),LEFT('Disaggregation Data'!$J$3:$J$154,255),0))),"")</f>
        <v/>
      </c>
      <c r="K41" s="503">
        <f t="shared" si="0"/>
        <v>33</v>
      </c>
      <c r="L41" s="503" t="str">
        <f t="shared" si="1"/>
        <v/>
      </c>
      <c r="M41" s="503" t="str">
        <f t="shared" si="2"/>
        <v/>
      </c>
      <c r="N41" s="483" t="b">
        <f t="shared" si="3"/>
        <v>0</v>
      </c>
      <c r="O41" s="488" t="s">
        <v>1522</v>
      </c>
      <c r="P41" s="523" t="str">
        <f t="array" ref="P41">IFERROR(IF(INDEX('Disaggregation Records'!$G$3:$G$56,MATCH(LEFT(L41,255),LEFT('Disaggregation Records'!$D$3:$D$56,255),0))=0,"",INDEX('Disaggregation Records'!$G$3:$G$56,MATCH(LEFT(L41,255),LEFT('Disaggregation Records'!$D$3:$D$56,255),0))),"")</f>
        <v/>
      </c>
      <c r="Q41" s="524" t="s">
        <v>416</v>
      </c>
      <c r="R41" s="383"/>
    </row>
    <row r="42" spans="1:18" ht="47.1" customHeight="1" x14ac:dyDescent="0.25">
      <c r="A42" s="409">
        <v>4</v>
      </c>
      <c r="B42" s="427" t="str">
        <f>IFERROR(VLOOKUP(A42,'Impact Indicators - Section B'!$A$9:$S$27,19,FALSE),"")</f>
        <v/>
      </c>
      <c r="C42" s="522" t="str">
        <f t="array" ref="C42">IFERROR(IF(INDEX('Disaggregation Records'!$E$3:$E$56,MATCH(LEFT(L42,255),LEFT('Disaggregation Records'!$D$3:$D$56,255),0))=0,"",INDEX('Disaggregation Records'!$E$3:$E$56,MATCH(LEFT(L42,255),LEFT('Disaggregation Records'!$D$3:$D$56,255),0))),"")</f>
        <v/>
      </c>
      <c r="D42" s="522" t="str">
        <f t="array" ref="D42">IFERROR(IF(INDEX('Disaggregation Records'!$F$3:$F$56,MATCH(LEFT(L42,255),LEFT('Disaggregation Records'!$D$3:$D$56,255),0))=0,"",INDEX('Disaggregation Records'!$F$3:$F$56,MATCH(LEFT(L42,255),LEFT('Disaggregation Records'!$D$3:$D$56,255),0))),"")</f>
        <v/>
      </c>
      <c r="E42" s="412" t="str">
        <f t="array" ref="E42">IFERROR(IF(INDEX('Disaggregation Data'!$K$3:$K$154,MATCH(LEFT(M42,255),LEFT('Disaggregation Data'!$J$3:$J$154,255),0))=0,"",INDEX('Disaggregation Data'!$K$3:$K$154,MATCH(LEFT(M42,255),LEFT('Disaggregation Data'!$J$3:$J$154,255),0))),"")</f>
        <v/>
      </c>
      <c r="F42" s="412" t="str">
        <f t="array" ref="F42">IFERROR(IF(INDEX('Disaggregation Data'!$L$3:$L$154,MATCH(LEFT(M42,255),LEFT('Disaggregation Data'!$J$3:$J$154,255),0))=0,"",INDEX('Disaggregation Data'!$L$3:$L$154,MATCH(LEFT(M42,255),LEFT('Disaggregation Data'!$J$3:$J$154,255),0))),"")</f>
        <v/>
      </c>
      <c r="G42" s="412" t="str">
        <f t="array" ref="G42">IFERROR(IF(INDEX('Disaggregation Data'!$O$3:$O$154,MATCH(LEFT(M42,255),LEFT('Disaggregation Data'!$J$3:$J$154,255),0))=0,"",INDEX('Disaggregation Data'!$O$3:$O$154,MATCH(LEFT(M42,255),LEFT('Disaggregation Data'!$J$3:$J$154,255),0))),"")</f>
        <v/>
      </c>
      <c r="H42" s="411" t="str">
        <f t="array" ref="H42">IFERROR(IF(INDEX('Disaggregation Data'!$P$3:$P$154,MATCH(LEFT(M42,255),LEFT('Disaggregation Data'!$J$3:$J$154,255),0))=0,"",INDEX('Disaggregation Data'!$P$3:$P$154,MATCH(LEFT(M42,255),LEFT('Disaggregation Data'!$J$3:$J$154,255),0))),"")</f>
        <v/>
      </c>
      <c r="I42" s="412" t="str">
        <f t="array" ref="I42">IFERROR(IF(INDEX('Disaggregation Data'!$M$3:$M$154,MATCH(LEFT(M42,255),LEFT('Disaggregation Data'!$J$3:$J$154,255),0))=0,"",INDEX('Disaggregation Data'!$M$3:$M$154,MATCH(LEFT(M42,255),LEFT('Disaggregation Data'!$J$3:$J$154,255),0))),"")</f>
        <v/>
      </c>
      <c r="J42" s="411" t="str">
        <f t="array" ref="J42">IFERROR(IF(INDEX('Disaggregation Data'!$N$3:$N$154,MATCH(LEFT(M42,255),LEFT('Disaggregation Data'!$J$3:$J$154,255),0))=0,"",INDEX('Disaggregation Data'!$N$3:$N$154,MATCH(LEFT(M42,255),LEFT('Disaggregation Data'!$J$3:$J$154,255),0))),"")</f>
        <v/>
      </c>
      <c r="K42" s="503">
        <f t="shared" si="0"/>
        <v>34</v>
      </c>
      <c r="L42" s="503" t="str">
        <f t="shared" si="1"/>
        <v/>
      </c>
      <c r="M42" s="503" t="str">
        <f t="shared" si="2"/>
        <v/>
      </c>
      <c r="N42" s="483" t="b">
        <f t="shared" si="3"/>
        <v>0</v>
      </c>
      <c r="O42" s="488" t="s">
        <v>1523</v>
      </c>
      <c r="P42" s="523" t="str">
        <f t="array" ref="P42">IFERROR(IF(INDEX('Disaggregation Records'!$G$3:$G$56,MATCH(LEFT(L42,255),LEFT('Disaggregation Records'!$D$3:$D$56,255),0))=0,"",INDEX('Disaggregation Records'!$G$3:$G$56,MATCH(LEFT(L42,255),LEFT('Disaggregation Records'!$D$3:$D$56,255),0))),"")</f>
        <v/>
      </c>
      <c r="Q42" s="524" t="s">
        <v>416</v>
      </c>
      <c r="R42" s="383"/>
    </row>
    <row r="43" spans="1:18" ht="47.1" customHeight="1" x14ac:dyDescent="0.25">
      <c r="A43" s="409">
        <v>4</v>
      </c>
      <c r="B43" s="427" t="str">
        <f>IFERROR(VLOOKUP(A43,'Impact Indicators - Section B'!$A$9:$S$27,19,FALSE),"")</f>
        <v/>
      </c>
      <c r="C43" s="522" t="str">
        <f t="array" ref="C43">IFERROR(IF(INDEX('Disaggregation Records'!$E$3:$E$56,MATCH(LEFT(L43,255),LEFT('Disaggregation Records'!$D$3:$D$56,255),0))=0,"",INDEX('Disaggregation Records'!$E$3:$E$56,MATCH(LEFT(L43,255),LEFT('Disaggregation Records'!$D$3:$D$56,255),0))),"")</f>
        <v/>
      </c>
      <c r="D43" s="522" t="str">
        <f t="array" ref="D43">IFERROR(IF(INDEX('Disaggregation Records'!$F$3:$F$56,MATCH(LEFT(L43,255),LEFT('Disaggregation Records'!$D$3:$D$56,255),0))=0,"",INDEX('Disaggregation Records'!$F$3:$F$56,MATCH(LEFT(L43,255),LEFT('Disaggregation Records'!$D$3:$D$56,255),0))),"")</f>
        <v/>
      </c>
      <c r="E43" s="412" t="str">
        <f t="array" ref="E43">IFERROR(IF(INDEX('Disaggregation Data'!$K$3:$K$154,MATCH(LEFT(M43,255),LEFT('Disaggregation Data'!$J$3:$J$154,255),0))=0,"",INDEX('Disaggregation Data'!$K$3:$K$154,MATCH(LEFT(M43,255),LEFT('Disaggregation Data'!$J$3:$J$154,255),0))),"")</f>
        <v/>
      </c>
      <c r="F43" s="412" t="str">
        <f t="array" ref="F43">IFERROR(IF(INDEX('Disaggregation Data'!$L$3:$L$154,MATCH(LEFT(M43,255),LEFT('Disaggregation Data'!$J$3:$J$154,255),0))=0,"",INDEX('Disaggregation Data'!$L$3:$L$154,MATCH(LEFT(M43,255),LEFT('Disaggregation Data'!$J$3:$J$154,255),0))),"")</f>
        <v/>
      </c>
      <c r="G43" s="412" t="str">
        <f t="array" ref="G43">IFERROR(IF(INDEX('Disaggregation Data'!$O$3:$O$154,MATCH(LEFT(M43,255),LEFT('Disaggregation Data'!$J$3:$J$154,255),0))=0,"",INDEX('Disaggregation Data'!$O$3:$O$154,MATCH(LEFT(M43,255),LEFT('Disaggregation Data'!$J$3:$J$154,255),0))),"")</f>
        <v/>
      </c>
      <c r="H43" s="411" t="str">
        <f t="array" ref="H43">IFERROR(IF(INDEX('Disaggregation Data'!$P$3:$P$154,MATCH(LEFT(M43,255),LEFT('Disaggregation Data'!$J$3:$J$154,255),0))=0,"",INDEX('Disaggregation Data'!$P$3:$P$154,MATCH(LEFT(M43,255),LEFT('Disaggregation Data'!$J$3:$J$154,255),0))),"")</f>
        <v/>
      </c>
      <c r="I43" s="412" t="str">
        <f t="array" ref="I43">IFERROR(IF(INDEX('Disaggregation Data'!$M$3:$M$154,MATCH(LEFT(M43,255),LEFT('Disaggregation Data'!$J$3:$J$154,255),0))=0,"",INDEX('Disaggregation Data'!$M$3:$M$154,MATCH(LEFT(M43,255),LEFT('Disaggregation Data'!$J$3:$J$154,255),0))),"")</f>
        <v/>
      </c>
      <c r="J43" s="411" t="str">
        <f t="array" ref="J43">IFERROR(IF(INDEX('Disaggregation Data'!$N$3:$N$154,MATCH(LEFT(M43,255),LEFT('Disaggregation Data'!$J$3:$J$154,255),0))=0,"",INDEX('Disaggregation Data'!$N$3:$N$154,MATCH(LEFT(M43,255),LEFT('Disaggregation Data'!$J$3:$J$154,255),0))),"")</f>
        <v/>
      </c>
      <c r="K43" s="503">
        <f t="shared" si="0"/>
        <v>35</v>
      </c>
      <c r="L43" s="503" t="str">
        <f t="shared" si="1"/>
        <v/>
      </c>
      <c r="M43" s="503" t="str">
        <f t="shared" si="2"/>
        <v/>
      </c>
      <c r="N43" s="483" t="b">
        <f t="shared" si="3"/>
        <v>0</v>
      </c>
      <c r="O43" s="488" t="s">
        <v>1524</v>
      </c>
      <c r="P43" s="523" t="str">
        <f t="array" ref="P43">IFERROR(IF(INDEX('Disaggregation Records'!$G$3:$G$56,MATCH(LEFT(L43,255),LEFT('Disaggregation Records'!$D$3:$D$56,255),0))=0,"",INDEX('Disaggregation Records'!$G$3:$G$56,MATCH(LEFT(L43,255),LEFT('Disaggregation Records'!$D$3:$D$56,255),0))),"")</f>
        <v/>
      </c>
      <c r="Q43" s="524" t="s">
        <v>416</v>
      </c>
      <c r="R43" s="383"/>
    </row>
    <row r="44" spans="1:18" ht="47.1" customHeight="1" x14ac:dyDescent="0.25">
      <c r="A44" s="409">
        <v>4</v>
      </c>
      <c r="B44" s="427" t="str">
        <f>IFERROR(VLOOKUP(A44,'Impact Indicators - Section B'!$A$9:$S$27,19,FALSE),"")</f>
        <v/>
      </c>
      <c r="C44" s="522" t="str">
        <f t="array" ref="C44">IFERROR(IF(INDEX('Disaggregation Records'!$E$3:$E$56,MATCH(LEFT(L44,255),LEFT('Disaggregation Records'!$D$3:$D$56,255),0))=0,"",INDEX('Disaggregation Records'!$E$3:$E$56,MATCH(LEFT(L44,255),LEFT('Disaggregation Records'!$D$3:$D$56,255),0))),"")</f>
        <v/>
      </c>
      <c r="D44" s="522" t="str">
        <f t="array" ref="D44">IFERROR(IF(INDEX('Disaggregation Records'!$F$3:$F$56,MATCH(LEFT(L44,255),LEFT('Disaggregation Records'!$D$3:$D$56,255),0))=0,"",INDEX('Disaggregation Records'!$F$3:$F$56,MATCH(LEFT(L44,255),LEFT('Disaggregation Records'!$D$3:$D$56,255),0))),"")</f>
        <v/>
      </c>
      <c r="E44" s="412" t="str">
        <f t="array" ref="E44">IFERROR(IF(INDEX('Disaggregation Data'!$K$3:$K$154,MATCH(LEFT(M44,255),LEFT('Disaggregation Data'!$J$3:$J$154,255),0))=0,"",INDEX('Disaggregation Data'!$K$3:$K$154,MATCH(LEFT(M44,255),LEFT('Disaggregation Data'!$J$3:$J$154,255),0))),"")</f>
        <v/>
      </c>
      <c r="F44" s="412" t="str">
        <f t="array" ref="F44">IFERROR(IF(INDEX('Disaggregation Data'!$L$3:$L$154,MATCH(LEFT(M44,255),LEFT('Disaggregation Data'!$J$3:$J$154,255),0))=0,"",INDEX('Disaggregation Data'!$L$3:$L$154,MATCH(LEFT(M44,255),LEFT('Disaggregation Data'!$J$3:$J$154,255),0))),"")</f>
        <v/>
      </c>
      <c r="G44" s="412" t="str">
        <f t="array" ref="G44">IFERROR(IF(INDEX('Disaggregation Data'!$O$3:$O$154,MATCH(LEFT(M44,255),LEFT('Disaggregation Data'!$J$3:$J$154,255),0))=0,"",INDEX('Disaggregation Data'!$O$3:$O$154,MATCH(LEFT(M44,255),LEFT('Disaggregation Data'!$J$3:$J$154,255),0))),"")</f>
        <v/>
      </c>
      <c r="H44" s="411" t="str">
        <f t="array" ref="H44">IFERROR(IF(INDEX('Disaggregation Data'!$P$3:$P$154,MATCH(LEFT(M44,255),LEFT('Disaggregation Data'!$J$3:$J$154,255),0))=0,"",INDEX('Disaggregation Data'!$P$3:$P$154,MATCH(LEFT(M44,255),LEFT('Disaggregation Data'!$J$3:$J$154,255),0))),"")</f>
        <v/>
      </c>
      <c r="I44" s="412" t="str">
        <f t="array" ref="I44">IFERROR(IF(INDEX('Disaggregation Data'!$M$3:$M$154,MATCH(LEFT(M44,255),LEFT('Disaggregation Data'!$J$3:$J$154,255),0))=0,"",INDEX('Disaggregation Data'!$M$3:$M$154,MATCH(LEFT(M44,255),LEFT('Disaggregation Data'!$J$3:$J$154,255),0))),"")</f>
        <v/>
      </c>
      <c r="J44" s="411" t="str">
        <f t="array" ref="J44">IFERROR(IF(INDEX('Disaggregation Data'!$N$3:$N$154,MATCH(LEFT(M44,255),LEFT('Disaggregation Data'!$J$3:$J$154,255),0))=0,"",INDEX('Disaggregation Data'!$N$3:$N$154,MATCH(LEFT(M44,255),LEFT('Disaggregation Data'!$J$3:$J$154,255),0))),"")</f>
        <v/>
      </c>
      <c r="K44" s="503">
        <f t="shared" si="0"/>
        <v>36</v>
      </c>
      <c r="L44" s="503" t="str">
        <f t="shared" si="1"/>
        <v/>
      </c>
      <c r="M44" s="503" t="str">
        <f t="shared" si="2"/>
        <v/>
      </c>
      <c r="N44" s="483" t="b">
        <f t="shared" si="3"/>
        <v>0</v>
      </c>
      <c r="O44" s="488" t="s">
        <v>1525</v>
      </c>
      <c r="P44" s="523" t="str">
        <f t="array" ref="P44">IFERROR(IF(INDEX('Disaggregation Records'!$G$3:$G$56,MATCH(LEFT(L44,255),LEFT('Disaggregation Records'!$D$3:$D$56,255),0))=0,"",INDEX('Disaggregation Records'!$G$3:$G$56,MATCH(LEFT(L44,255),LEFT('Disaggregation Records'!$D$3:$D$56,255),0))),"")</f>
        <v/>
      </c>
      <c r="Q44" s="524" t="s">
        <v>416</v>
      </c>
      <c r="R44" s="383"/>
    </row>
    <row r="45" spans="1:18" ht="47.1" customHeight="1" x14ac:dyDescent="0.25">
      <c r="A45" s="409">
        <v>4</v>
      </c>
      <c r="B45" s="427" t="str">
        <f>IFERROR(VLOOKUP(A45,'Impact Indicators - Section B'!$A$9:$S$27,19,FALSE),"")</f>
        <v/>
      </c>
      <c r="C45" s="522" t="str">
        <f t="array" ref="C45">IFERROR(IF(INDEX('Disaggregation Records'!$E$3:$E$56,MATCH(LEFT(L45,255),LEFT('Disaggregation Records'!$D$3:$D$56,255),0))=0,"",INDEX('Disaggregation Records'!$E$3:$E$56,MATCH(LEFT(L45,255),LEFT('Disaggregation Records'!$D$3:$D$56,255),0))),"")</f>
        <v/>
      </c>
      <c r="D45" s="522" t="str">
        <f t="array" ref="D45">IFERROR(IF(INDEX('Disaggregation Records'!$F$3:$F$56,MATCH(LEFT(L45,255),LEFT('Disaggregation Records'!$D$3:$D$56,255),0))=0,"",INDEX('Disaggregation Records'!$F$3:$F$56,MATCH(LEFT(L45,255),LEFT('Disaggregation Records'!$D$3:$D$56,255),0))),"")</f>
        <v/>
      </c>
      <c r="E45" s="412" t="str">
        <f t="array" ref="E45">IFERROR(IF(INDEX('Disaggregation Data'!$K$3:$K$154,MATCH(LEFT(M45,255),LEFT('Disaggregation Data'!$J$3:$J$154,255),0))=0,"",INDEX('Disaggregation Data'!$K$3:$K$154,MATCH(LEFT(M45,255),LEFT('Disaggregation Data'!$J$3:$J$154,255),0))),"")</f>
        <v/>
      </c>
      <c r="F45" s="412" t="str">
        <f t="array" ref="F45">IFERROR(IF(INDEX('Disaggregation Data'!$L$3:$L$154,MATCH(LEFT(M45,255),LEFT('Disaggregation Data'!$J$3:$J$154,255),0))=0,"",INDEX('Disaggregation Data'!$L$3:$L$154,MATCH(LEFT(M45,255),LEFT('Disaggregation Data'!$J$3:$J$154,255),0))),"")</f>
        <v/>
      </c>
      <c r="G45" s="412" t="str">
        <f t="array" ref="G45">IFERROR(IF(INDEX('Disaggregation Data'!$O$3:$O$154,MATCH(LEFT(M45,255),LEFT('Disaggregation Data'!$J$3:$J$154,255),0))=0,"",INDEX('Disaggregation Data'!$O$3:$O$154,MATCH(LEFT(M45,255),LEFT('Disaggregation Data'!$J$3:$J$154,255),0))),"")</f>
        <v/>
      </c>
      <c r="H45" s="411" t="str">
        <f t="array" ref="H45">IFERROR(IF(INDEX('Disaggregation Data'!$P$3:$P$154,MATCH(LEFT(M45,255),LEFT('Disaggregation Data'!$J$3:$J$154,255),0))=0,"",INDEX('Disaggregation Data'!$P$3:$P$154,MATCH(LEFT(M45,255),LEFT('Disaggregation Data'!$J$3:$J$154,255),0))),"")</f>
        <v/>
      </c>
      <c r="I45" s="412" t="str">
        <f t="array" ref="I45">IFERROR(IF(INDEX('Disaggregation Data'!$M$3:$M$154,MATCH(LEFT(M45,255),LEFT('Disaggregation Data'!$J$3:$J$154,255),0))=0,"",INDEX('Disaggregation Data'!$M$3:$M$154,MATCH(LEFT(M45,255),LEFT('Disaggregation Data'!$J$3:$J$154,255),0))),"")</f>
        <v/>
      </c>
      <c r="J45" s="411" t="str">
        <f t="array" ref="J45">IFERROR(IF(INDEX('Disaggregation Data'!$N$3:$N$154,MATCH(LEFT(M45,255),LEFT('Disaggregation Data'!$J$3:$J$154,255),0))=0,"",INDEX('Disaggregation Data'!$N$3:$N$154,MATCH(LEFT(M45,255),LEFT('Disaggregation Data'!$J$3:$J$154,255),0))),"")</f>
        <v/>
      </c>
      <c r="K45" s="503">
        <f t="shared" si="0"/>
        <v>37</v>
      </c>
      <c r="L45" s="503" t="str">
        <f t="shared" si="1"/>
        <v/>
      </c>
      <c r="M45" s="503" t="str">
        <f t="shared" si="2"/>
        <v/>
      </c>
      <c r="N45" s="483" t="b">
        <f t="shared" si="3"/>
        <v>0</v>
      </c>
      <c r="O45" s="488" t="s">
        <v>1526</v>
      </c>
      <c r="P45" s="523" t="str">
        <f t="array" ref="P45">IFERROR(IF(INDEX('Disaggregation Records'!$G$3:$G$56,MATCH(LEFT(L45,255),LEFT('Disaggregation Records'!$D$3:$D$56,255),0))=0,"",INDEX('Disaggregation Records'!$G$3:$G$56,MATCH(LEFT(L45,255),LEFT('Disaggregation Records'!$D$3:$D$56,255),0))),"")</f>
        <v/>
      </c>
      <c r="Q45" s="524" t="s">
        <v>416</v>
      </c>
      <c r="R45" s="383"/>
    </row>
    <row r="46" spans="1:18" ht="47.1" customHeight="1" x14ac:dyDescent="0.25">
      <c r="A46" s="409">
        <v>4</v>
      </c>
      <c r="B46" s="427" t="str">
        <f>IFERROR(VLOOKUP(A46,'Impact Indicators - Section B'!$A$9:$S$27,19,FALSE),"")</f>
        <v/>
      </c>
      <c r="C46" s="522" t="str">
        <f t="array" ref="C46">IFERROR(IF(INDEX('Disaggregation Records'!$E$3:$E$56,MATCH(LEFT(L46,255),LEFT('Disaggregation Records'!$D$3:$D$56,255),0))=0,"",INDEX('Disaggregation Records'!$E$3:$E$56,MATCH(LEFT(L46,255),LEFT('Disaggregation Records'!$D$3:$D$56,255),0))),"")</f>
        <v/>
      </c>
      <c r="D46" s="522" t="str">
        <f t="array" ref="D46">IFERROR(IF(INDEX('Disaggregation Records'!$F$3:$F$56,MATCH(LEFT(L46,255),LEFT('Disaggregation Records'!$D$3:$D$56,255),0))=0,"",INDEX('Disaggregation Records'!$F$3:$F$56,MATCH(LEFT(L46,255),LEFT('Disaggregation Records'!$D$3:$D$56,255),0))),"")</f>
        <v/>
      </c>
      <c r="E46" s="412" t="str">
        <f t="array" ref="E46">IFERROR(IF(INDEX('Disaggregation Data'!$K$3:$K$154,MATCH(LEFT(M46,255),LEFT('Disaggregation Data'!$J$3:$J$154,255),0))=0,"",INDEX('Disaggregation Data'!$K$3:$K$154,MATCH(LEFT(M46,255),LEFT('Disaggregation Data'!$J$3:$J$154,255),0))),"")</f>
        <v/>
      </c>
      <c r="F46" s="412" t="str">
        <f t="array" ref="F46">IFERROR(IF(INDEX('Disaggregation Data'!$L$3:$L$154,MATCH(LEFT(M46,255),LEFT('Disaggregation Data'!$J$3:$J$154,255),0))=0,"",INDEX('Disaggregation Data'!$L$3:$L$154,MATCH(LEFT(M46,255),LEFT('Disaggregation Data'!$J$3:$J$154,255),0))),"")</f>
        <v/>
      </c>
      <c r="G46" s="412" t="str">
        <f t="array" ref="G46">IFERROR(IF(INDEX('Disaggregation Data'!$O$3:$O$154,MATCH(LEFT(M46,255),LEFT('Disaggregation Data'!$J$3:$J$154,255),0))=0,"",INDEX('Disaggregation Data'!$O$3:$O$154,MATCH(LEFT(M46,255),LEFT('Disaggregation Data'!$J$3:$J$154,255),0))),"")</f>
        <v/>
      </c>
      <c r="H46" s="411" t="str">
        <f t="array" ref="H46">IFERROR(IF(INDEX('Disaggregation Data'!$P$3:$P$154,MATCH(LEFT(M46,255),LEFT('Disaggregation Data'!$J$3:$J$154,255),0))=0,"",INDEX('Disaggregation Data'!$P$3:$P$154,MATCH(LEFT(M46,255),LEFT('Disaggregation Data'!$J$3:$J$154,255),0))),"")</f>
        <v/>
      </c>
      <c r="I46" s="412" t="str">
        <f t="array" ref="I46">IFERROR(IF(INDEX('Disaggregation Data'!$M$3:$M$154,MATCH(LEFT(M46,255),LEFT('Disaggregation Data'!$J$3:$J$154,255),0))=0,"",INDEX('Disaggregation Data'!$M$3:$M$154,MATCH(LEFT(M46,255),LEFT('Disaggregation Data'!$J$3:$J$154,255),0))),"")</f>
        <v/>
      </c>
      <c r="J46" s="411" t="str">
        <f t="array" ref="J46">IFERROR(IF(INDEX('Disaggregation Data'!$N$3:$N$154,MATCH(LEFT(M46,255),LEFT('Disaggregation Data'!$J$3:$J$154,255),0))=0,"",INDEX('Disaggregation Data'!$N$3:$N$154,MATCH(LEFT(M46,255),LEFT('Disaggregation Data'!$J$3:$J$154,255),0))),"")</f>
        <v/>
      </c>
      <c r="K46" s="503">
        <f t="shared" si="0"/>
        <v>38</v>
      </c>
      <c r="L46" s="503" t="str">
        <f t="shared" si="1"/>
        <v/>
      </c>
      <c r="M46" s="503" t="str">
        <f t="shared" si="2"/>
        <v/>
      </c>
      <c r="N46" s="483" t="b">
        <f t="shared" si="3"/>
        <v>0</v>
      </c>
      <c r="O46" s="488" t="s">
        <v>1527</v>
      </c>
      <c r="P46" s="523" t="str">
        <f t="array" ref="P46">IFERROR(IF(INDEX('Disaggregation Records'!$G$3:$G$56,MATCH(LEFT(L46,255),LEFT('Disaggregation Records'!$D$3:$D$56,255),0))=0,"",INDEX('Disaggregation Records'!$G$3:$G$56,MATCH(LEFT(L46,255),LEFT('Disaggregation Records'!$D$3:$D$56,255),0))),"")</f>
        <v/>
      </c>
      <c r="Q46" s="524" t="s">
        <v>416</v>
      </c>
      <c r="R46" s="383"/>
    </row>
    <row r="47" spans="1:18" ht="47.1" customHeight="1" x14ac:dyDescent="0.25">
      <c r="A47" s="409">
        <v>4</v>
      </c>
      <c r="B47" s="427" t="str">
        <f>IFERROR(VLOOKUP(A47,'Impact Indicators - Section B'!$A$9:$S$27,19,FALSE),"")</f>
        <v/>
      </c>
      <c r="C47" s="522" t="str">
        <f t="array" ref="C47">IFERROR(IF(INDEX('Disaggregation Records'!$E$3:$E$56,MATCH(LEFT(L47,255),LEFT('Disaggregation Records'!$D$3:$D$56,255),0))=0,"",INDEX('Disaggregation Records'!$E$3:$E$56,MATCH(LEFT(L47,255),LEFT('Disaggregation Records'!$D$3:$D$56,255),0))),"")</f>
        <v/>
      </c>
      <c r="D47" s="522" t="str">
        <f t="array" ref="D47">IFERROR(IF(INDEX('Disaggregation Records'!$F$3:$F$56,MATCH(LEFT(L47,255),LEFT('Disaggregation Records'!$D$3:$D$56,255),0))=0,"",INDEX('Disaggregation Records'!$F$3:$F$56,MATCH(LEFT(L47,255),LEFT('Disaggregation Records'!$D$3:$D$56,255),0))),"")</f>
        <v/>
      </c>
      <c r="E47" s="412" t="str">
        <f t="array" ref="E47">IFERROR(IF(INDEX('Disaggregation Data'!$K$3:$K$154,MATCH(LEFT(M47,255),LEFT('Disaggregation Data'!$J$3:$J$154,255),0))=0,"",INDEX('Disaggregation Data'!$K$3:$K$154,MATCH(LEFT(M47,255),LEFT('Disaggregation Data'!$J$3:$J$154,255),0))),"")</f>
        <v/>
      </c>
      <c r="F47" s="412" t="str">
        <f t="array" ref="F47">IFERROR(IF(INDEX('Disaggregation Data'!$L$3:$L$154,MATCH(LEFT(M47,255),LEFT('Disaggregation Data'!$J$3:$J$154,255),0))=0,"",INDEX('Disaggregation Data'!$L$3:$L$154,MATCH(LEFT(M47,255),LEFT('Disaggregation Data'!$J$3:$J$154,255),0))),"")</f>
        <v/>
      </c>
      <c r="G47" s="412" t="str">
        <f t="array" ref="G47">IFERROR(IF(INDEX('Disaggregation Data'!$O$3:$O$154,MATCH(LEFT(M47,255),LEFT('Disaggregation Data'!$J$3:$J$154,255),0))=0,"",INDEX('Disaggregation Data'!$O$3:$O$154,MATCH(LEFT(M47,255),LEFT('Disaggregation Data'!$J$3:$J$154,255),0))),"")</f>
        <v/>
      </c>
      <c r="H47" s="411" t="str">
        <f t="array" ref="H47">IFERROR(IF(INDEX('Disaggregation Data'!$P$3:$P$154,MATCH(LEFT(M47,255),LEFT('Disaggregation Data'!$J$3:$J$154,255),0))=0,"",INDEX('Disaggregation Data'!$P$3:$P$154,MATCH(LEFT(M47,255),LEFT('Disaggregation Data'!$J$3:$J$154,255),0))),"")</f>
        <v/>
      </c>
      <c r="I47" s="412" t="str">
        <f t="array" ref="I47">IFERROR(IF(INDEX('Disaggregation Data'!$M$3:$M$154,MATCH(LEFT(M47,255),LEFT('Disaggregation Data'!$J$3:$J$154,255),0))=0,"",INDEX('Disaggregation Data'!$M$3:$M$154,MATCH(LEFT(M47,255),LEFT('Disaggregation Data'!$J$3:$J$154,255),0))),"")</f>
        <v/>
      </c>
      <c r="J47" s="411" t="str">
        <f t="array" ref="J47">IFERROR(IF(INDEX('Disaggregation Data'!$N$3:$N$154,MATCH(LEFT(M47,255),LEFT('Disaggregation Data'!$J$3:$J$154,255),0))=0,"",INDEX('Disaggregation Data'!$N$3:$N$154,MATCH(LEFT(M47,255),LEFT('Disaggregation Data'!$J$3:$J$154,255),0))),"")</f>
        <v/>
      </c>
      <c r="K47" s="503">
        <f t="shared" si="0"/>
        <v>39</v>
      </c>
      <c r="L47" s="503" t="str">
        <f t="shared" si="1"/>
        <v/>
      </c>
      <c r="M47" s="503" t="str">
        <f t="shared" si="2"/>
        <v/>
      </c>
      <c r="N47" s="483" t="b">
        <f t="shared" si="3"/>
        <v>0</v>
      </c>
      <c r="O47" s="488" t="s">
        <v>1528</v>
      </c>
      <c r="P47" s="523" t="str">
        <f t="array" ref="P47">IFERROR(IF(INDEX('Disaggregation Records'!$G$3:$G$56,MATCH(LEFT(L47,255),LEFT('Disaggregation Records'!$D$3:$D$56,255),0))=0,"",INDEX('Disaggregation Records'!$G$3:$G$56,MATCH(LEFT(L47,255),LEFT('Disaggregation Records'!$D$3:$D$56,255),0))),"")</f>
        <v/>
      </c>
      <c r="Q47" s="524" t="s">
        <v>416</v>
      </c>
      <c r="R47" s="383"/>
    </row>
    <row r="48" spans="1:18" ht="47.1" customHeight="1" x14ac:dyDescent="0.25">
      <c r="A48" s="409">
        <v>4</v>
      </c>
      <c r="B48" s="427" t="str">
        <f>IFERROR(VLOOKUP(A48,'Impact Indicators - Section B'!$A$9:$S$27,19,FALSE),"")</f>
        <v/>
      </c>
      <c r="C48" s="522" t="str">
        <f t="array" ref="C48">IFERROR(IF(INDEX('Disaggregation Records'!$E$3:$E$56,MATCH(LEFT(L48,255),LEFT('Disaggregation Records'!$D$3:$D$56,255),0))=0,"",INDEX('Disaggregation Records'!$E$3:$E$56,MATCH(LEFT(L48,255),LEFT('Disaggregation Records'!$D$3:$D$56,255),0))),"")</f>
        <v/>
      </c>
      <c r="D48" s="522" t="str">
        <f t="array" ref="D48">IFERROR(IF(INDEX('Disaggregation Records'!$F$3:$F$56,MATCH(LEFT(L48,255),LEFT('Disaggregation Records'!$D$3:$D$56,255),0))=0,"",INDEX('Disaggregation Records'!$F$3:$F$56,MATCH(LEFT(L48,255),LEFT('Disaggregation Records'!$D$3:$D$56,255),0))),"")</f>
        <v/>
      </c>
      <c r="E48" s="412" t="str">
        <f t="array" ref="E48">IFERROR(IF(INDEX('Disaggregation Data'!$K$3:$K$154,MATCH(LEFT(M48,255),LEFT('Disaggregation Data'!$J$3:$J$154,255),0))=0,"",INDEX('Disaggregation Data'!$K$3:$K$154,MATCH(LEFT(M48,255),LEFT('Disaggregation Data'!$J$3:$J$154,255),0))),"")</f>
        <v/>
      </c>
      <c r="F48" s="412" t="str">
        <f t="array" ref="F48">IFERROR(IF(INDEX('Disaggregation Data'!$L$3:$L$154,MATCH(LEFT(M48,255),LEFT('Disaggregation Data'!$J$3:$J$154,255),0))=0,"",INDEX('Disaggregation Data'!$L$3:$L$154,MATCH(LEFT(M48,255),LEFT('Disaggregation Data'!$J$3:$J$154,255),0))),"")</f>
        <v/>
      </c>
      <c r="G48" s="412" t="str">
        <f t="array" ref="G48">IFERROR(IF(INDEX('Disaggregation Data'!$O$3:$O$154,MATCH(LEFT(M48,255),LEFT('Disaggregation Data'!$J$3:$J$154,255),0))=0,"",INDEX('Disaggregation Data'!$O$3:$O$154,MATCH(LEFT(M48,255),LEFT('Disaggregation Data'!$J$3:$J$154,255),0))),"")</f>
        <v/>
      </c>
      <c r="H48" s="411" t="str">
        <f t="array" ref="H48">IFERROR(IF(INDEX('Disaggregation Data'!$P$3:$P$154,MATCH(LEFT(M48,255),LEFT('Disaggregation Data'!$J$3:$J$154,255),0))=0,"",INDEX('Disaggregation Data'!$P$3:$P$154,MATCH(LEFT(M48,255),LEFT('Disaggregation Data'!$J$3:$J$154,255),0))),"")</f>
        <v/>
      </c>
      <c r="I48" s="412" t="str">
        <f t="array" ref="I48">IFERROR(IF(INDEX('Disaggregation Data'!$M$3:$M$154,MATCH(LEFT(M48,255),LEFT('Disaggregation Data'!$J$3:$J$154,255),0))=0,"",INDEX('Disaggregation Data'!$M$3:$M$154,MATCH(LEFT(M48,255),LEFT('Disaggregation Data'!$J$3:$J$154,255),0))),"")</f>
        <v/>
      </c>
      <c r="J48" s="411" t="str">
        <f t="array" ref="J48">IFERROR(IF(INDEX('Disaggregation Data'!$N$3:$N$154,MATCH(LEFT(M48,255),LEFT('Disaggregation Data'!$J$3:$J$154,255),0))=0,"",INDEX('Disaggregation Data'!$N$3:$N$154,MATCH(LEFT(M48,255),LEFT('Disaggregation Data'!$J$3:$J$154,255),0))),"")</f>
        <v/>
      </c>
      <c r="K48" s="503">
        <f t="shared" si="0"/>
        <v>40</v>
      </c>
      <c r="L48" s="503" t="str">
        <f t="shared" si="1"/>
        <v/>
      </c>
      <c r="M48" s="503" t="str">
        <f t="shared" si="2"/>
        <v/>
      </c>
      <c r="N48" s="483" t="b">
        <f t="shared" si="3"/>
        <v>0</v>
      </c>
      <c r="O48" s="488" t="s">
        <v>1529</v>
      </c>
      <c r="P48" s="523" t="str">
        <f t="array" ref="P48">IFERROR(IF(INDEX('Disaggregation Records'!$G$3:$G$56,MATCH(LEFT(L48,255),LEFT('Disaggregation Records'!$D$3:$D$56,255),0))=0,"",INDEX('Disaggregation Records'!$G$3:$G$56,MATCH(LEFT(L48,255),LEFT('Disaggregation Records'!$D$3:$D$56,255),0))),"")</f>
        <v/>
      </c>
      <c r="Q48" s="524" t="s">
        <v>416</v>
      </c>
      <c r="R48" s="383"/>
    </row>
    <row r="49" spans="1:18" ht="47.1" customHeight="1" x14ac:dyDescent="0.25">
      <c r="A49" s="409">
        <v>5</v>
      </c>
      <c r="B49" s="427" t="str">
        <f>IFERROR(VLOOKUP(A49,'Impact Indicators - Section B'!$A$9:$S$27,19,FALSE),"")</f>
        <v>HIV I-9a(M): Pourcentage d'hommes ayant des rapports sexuels avec des hommes vivant avec le VIH</v>
      </c>
      <c r="C49" s="522" t="str">
        <f t="array" ref="C49">IFERROR(IF(INDEX('Disaggregation Records'!$E$3:$E$56,MATCH(LEFT(L49,255),LEFT('Disaggregation Records'!$D$3:$D$56,255),0))=0,"",INDEX('Disaggregation Records'!$E$3:$E$56,MATCH(LEFT(L49,255),LEFT('Disaggregation Records'!$D$3:$D$56,255),0))),"")</f>
        <v>Age</v>
      </c>
      <c r="D49" s="522" t="str">
        <f t="array" ref="D49">IFERROR(IF(INDEX('Disaggregation Records'!$F$3:$F$56,MATCH(LEFT(L49,255),LEFT('Disaggregation Records'!$D$3:$D$56,255),0))=0,"",INDEX('Disaggregation Records'!$F$3:$F$56,MATCH(LEFT(L49,255),LEFT('Disaggregation Records'!$D$3:$D$56,255),0))),"")</f>
        <v>&lt;25 ans</v>
      </c>
      <c r="E49" s="412" t="str">
        <f t="array" ref="E49">IFERROR(IF(INDEX('Disaggregation Data'!$K$3:$K$154,MATCH(LEFT(M49,255),LEFT('Disaggregation Data'!$J$3:$J$154,255),0))=0,"",INDEX('Disaggregation Data'!$K$3:$K$154,MATCH(LEFT(M49,255),LEFT('Disaggregation Data'!$J$3:$J$154,255),0))),"")</f>
        <v/>
      </c>
      <c r="F49" s="412"/>
      <c r="G49" s="559"/>
      <c r="H49" s="559" t="s">
        <v>5867</v>
      </c>
      <c r="I49" s="412"/>
      <c r="J49" s="553" t="s">
        <v>5945</v>
      </c>
      <c r="K49" s="503">
        <f t="shared" si="0"/>
        <v>0</v>
      </c>
      <c r="L49" s="503" t="str">
        <f t="shared" si="1"/>
        <v>HIV I-9a(M): Pourcentage d'hommes ayant des rapports sexuels avec des hommes vivant avec le VIH-0</v>
      </c>
      <c r="M49" s="503" t="str">
        <f t="shared" si="2"/>
        <v>HIV I-9a(M): Pourcentage d'hommes ayant des rapports sexuels avec des hommes vivant avec le VIHAge&lt;25 ans</v>
      </c>
      <c r="N49" s="483" t="b">
        <f t="shared" si="3"/>
        <v>1</v>
      </c>
      <c r="O49" s="488" t="s">
        <v>1530</v>
      </c>
      <c r="P49" s="523" t="str">
        <f t="array" ref="P49">IFERROR(IF(INDEX('Disaggregation Records'!$G$3:$G$56,MATCH(LEFT(L49,255),LEFT('Disaggregation Records'!$D$3:$D$56,255),0))=0,"",INDEX('Disaggregation Records'!$G$3:$G$56,MATCH(LEFT(L49,255),LEFT('Disaggregation Records'!$D$3:$D$56,255),0))),"")</f>
        <v>a1L36000000zoLcEAI</v>
      </c>
      <c r="Q49" s="524" t="s">
        <v>417</v>
      </c>
      <c r="R49" s="383"/>
    </row>
    <row r="50" spans="1:18" ht="47.1" customHeight="1" x14ac:dyDescent="0.25">
      <c r="A50" s="409">
        <v>5</v>
      </c>
      <c r="B50" s="427" t="str">
        <f>IFERROR(VLOOKUP(A50,'Impact Indicators - Section B'!$A$9:$S$27,19,FALSE),"")</f>
        <v>HIV I-9a(M): Pourcentage d'hommes ayant des rapports sexuels avec des hommes vivant avec le VIH</v>
      </c>
      <c r="C50" s="522" t="str">
        <f t="array" ref="C50">IFERROR(IF(INDEX('Disaggregation Records'!$E$3:$E$56,MATCH(LEFT(L50,255),LEFT('Disaggregation Records'!$D$3:$D$56,255),0))=0,"",INDEX('Disaggregation Records'!$E$3:$E$56,MATCH(LEFT(L50,255),LEFT('Disaggregation Records'!$D$3:$D$56,255),0))),"")</f>
        <v>Age</v>
      </c>
      <c r="D50" s="522" t="str">
        <f t="array" ref="D50">IFERROR(IF(INDEX('Disaggregation Records'!$F$3:$F$56,MATCH(LEFT(L50,255),LEFT('Disaggregation Records'!$D$3:$D$56,255),0))=0,"",INDEX('Disaggregation Records'!$F$3:$F$56,MATCH(LEFT(L50,255),LEFT('Disaggregation Records'!$D$3:$D$56,255),0))),"")</f>
        <v>+ de 25 ans</v>
      </c>
      <c r="E50" s="412" t="str">
        <f t="array" ref="E50">IFERROR(IF(INDEX('Disaggregation Data'!$K$3:$K$154,MATCH(LEFT(M50,255),LEFT('Disaggregation Data'!$J$3:$J$154,255),0))=0,"",INDEX('Disaggregation Data'!$K$3:$K$154,MATCH(LEFT(M50,255),LEFT('Disaggregation Data'!$J$3:$J$154,255),0))),"")</f>
        <v/>
      </c>
      <c r="F50" s="412"/>
      <c r="G50" s="559"/>
      <c r="H50" s="559" t="s">
        <v>5867</v>
      </c>
      <c r="I50" s="412"/>
      <c r="J50" s="553" t="s">
        <v>5945</v>
      </c>
      <c r="K50" s="503">
        <f t="shared" si="0"/>
        <v>1</v>
      </c>
      <c r="L50" s="503" t="str">
        <f t="shared" si="1"/>
        <v>HIV I-9a(M): Pourcentage d'hommes ayant des rapports sexuels avec des hommes vivant avec le VIH-1</v>
      </c>
      <c r="M50" s="503" t="str">
        <f t="shared" si="2"/>
        <v>HIV I-9a(M): Pourcentage d'hommes ayant des rapports sexuels avec des hommes vivant avec le VIHAge+ de 25 ans</v>
      </c>
      <c r="N50" s="483" t="b">
        <f t="shared" si="3"/>
        <v>1</v>
      </c>
      <c r="O50" s="488" t="s">
        <v>1531</v>
      </c>
      <c r="P50" s="523" t="str">
        <f t="array" ref="P50">IFERROR(IF(INDEX('Disaggregation Records'!$G$3:$G$56,MATCH(LEFT(L50,255),LEFT('Disaggregation Records'!$D$3:$D$56,255),0))=0,"",INDEX('Disaggregation Records'!$G$3:$G$56,MATCH(LEFT(L50,255),LEFT('Disaggregation Records'!$D$3:$D$56,255),0))),"")</f>
        <v>a1L36000000zoLdEAI</v>
      </c>
      <c r="Q50" s="524" t="s">
        <v>417</v>
      </c>
      <c r="R50" s="383"/>
    </row>
    <row r="51" spans="1:18" ht="47.1" customHeight="1" x14ac:dyDescent="0.25">
      <c r="A51" s="409">
        <v>5</v>
      </c>
      <c r="B51" s="427" t="str">
        <f>IFERROR(VLOOKUP(A51,'Impact Indicators - Section B'!$A$9:$S$27,19,FALSE),"")</f>
        <v>HIV I-9a(M): Pourcentage d'hommes ayant des rapports sexuels avec des hommes vivant avec le VIH</v>
      </c>
      <c r="C51" s="522" t="str">
        <f t="array" ref="C51">IFERROR(IF(INDEX('Disaggregation Records'!$E$3:$E$56,MATCH(LEFT(L51,255),LEFT('Disaggregation Records'!$D$3:$D$56,255),0))=0,"",INDEX('Disaggregation Records'!$E$3:$E$56,MATCH(LEFT(L51,255),LEFT('Disaggregation Records'!$D$3:$D$56,255),0))),"")</f>
        <v/>
      </c>
      <c r="D51" s="522" t="str">
        <f t="array" ref="D51">IFERROR(IF(INDEX('Disaggregation Records'!$F$3:$F$56,MATCH(LEFT(L51,255),LEFT('Disaggregation Records'!$D$3:$D$56,255),0))=0,"",INDEX('Disaggregation Records'!$F$3:$F$56,MATCH(LEFT(L51,255),LEFT('Disaggregation Records'!$D$3:$D$56,255),0))),"")</f>
        <v/>
      </c>
      <c r="E51" s="412" t="str">
        <f t="array" ref="E51">IFERROR(IF(INDEX('Disaggregation Data'!$K$3:$K$154,MATCH(LEFT(M51,255),LEFT('Disaggregation Data'!$J$3:$J$154,255),0))=0,"",INDEX('Disaggregation Data'!$K$3:$K$154,MATCH(LEFT(M51,255),LEFT('Disaggregation Data'!$J$3:$J$154,255),0))),"")</f>
        <v/>
      </c>
      <c r="F51" s="412" t="str">
        <f t="array" ref="F51">IFERROR(IF(INDEX('Disaggregation Data'!$L$3:$L$154,MATCH(LEFT(M51,255),LEFT('Disaggregation Data'!$J$3:$J$154,255),0))=0,"",INDEX('Disaggregation Data'!$L$3:$L$154,MATCH(LEFT(M51,255),LEFT('Disaggregation Data'!$J$3:$J$154,255),0))),"")</f>
        <v/>
      </c>
      <c r="G51" s="412" t="str">
        <f t="array" ref="G51">IFERROR(IF(INDEX('Disaggregation Data'!$O$3:$O$154,MATCH(LEFT(M51,255),LEFT('Disaggregation Data'!$J$3:$J$154,255),0))=0,"",INDEX('Disaggregation Data'!$O$3:$O$154,MATCH(LEFT(M51,255),LEFT('Disaggregation Data'!$J$3:$J$154,255),0))),"")</f>
        <v/>
      </c>
      <c r="H51" s="411" t="str">
        <f t="array" ref="H51">IFERROR(IF(INDEX('Disaggregation Data'!$P$3:$P$154,MATCH(LEFT(M51,255),LEFT('Disaggregation Data'!$J$3:$J$154,255),0))=0,"",INDEX('Disaggregation Data'!$P$3:$P$154,MATCH(LEFT(M51,255),LEFT('Disaggregation Data'!$J$3:$J$154,255),0))),"")</f>
        <v/>
      </c>
      <c r="I51" s="412" t="str">
        <f t="array" ref="I51">IFERROR(IF(INDEX('Disaggregation Data'!$M$3:$M$154,MATCH(LEFT(M51,255),LEFT('Disaggregation Data'!$J$3:$J$154,255),0))=0,"",INDEX('Disaggregation Data'!$M$3:$M$154,MATCH(LEFT(M51,255),LEFT('Disaggregation Data'!$J$3:$J$154,255),0))),"")</f>
        <v/>
      </c>
      <c r="J51" s="411" t="str">
        <f t="array" ref="J51">IFERROR(IF(INDEX('Disaggregation Data'!$N$3:$N$154,MATCH(LEFT(M51,255),LEFT('Disaggregation Data'!$J$3:$J$154,255),0))=0,"",INDEX('Disaggregation Data'!$N$3:$N$154,MATCH(LEFT(M51,255),LEFT('Disaggregation Data'!$J$3:$J$154,255),0))),"")</f>
        <v/>
      </c>
      <c r="K51" s="503">
        <f t="shared" si="0"/>
        <v>2</v>
      </c>
      <c r="L51" s="503" t="str">
        <f t="shared" si="1"/>
        <v>HIV I-9a(M): Pourcentage d'hommes ayant des rapports sexuels avec des hommes vivant avec le VIH-2</v>
      </c>
      <c r="M51" s="503" t="str">
        <f t="shared" si="2"/>
        <v>HIV I-9a(M): Pourcentage d'hommes ayant des rapports sexuels avec des hommes vivant avec le VIH</v>
      </c>
      <c r="N51" s="483" t="b">
        <f t="shared" si="3"/>
        <v>1</v>
      </c>
      <c r="O51" s="488" t="s">
        <v>1532</v>
      </c>
      <c r="P51" s="523" t="str">
        <f t="array" ref="P51">IFERROR(IF(INDEX('Disaggregation Records'!$G$3:$G$56,MATCH(LEFT(L51,255),LEFT('Disaggregation Records'!$D$3:$D$56,255),0))=0,"",INDEX('Disaggregation Records'!$G$3:$G$56,MATCH(LEFT(L51,255),LEFT('Disaggregation Records'!$D$3:$D$56,255),0))),"")</f>
        <v/>
      </c>
      <c r="Q51" s="524" t="s">
        <v>417</v>
      </c>
      <c r="R51" s="383"/>
    </row>
    <row r="52" spans="1:18" ht="47.1" customHeight="1" x14ac:dyDescent="0.25">
      <c r="A52" s="409">
        <v>5</v>
      </c>
      <c r="B52" s="427" t="str">
        <f>IFERROR(VLOOKUP(A52,'Impact Indicators - Section B'!$A$9:$S$27,19,FALSE),"")</f>
        <v>HIV I-9a(M): Pourcentage d'hommes ayant des rapports sexuels avec des hommes vivant avec le VIH</v>
      </c>
      <c r="C52" s="522" t="str">
        <f t="array" ref="C52">IFERROR(IF(INDEX('Disaggregation Records'!$E$3:$E$56,MATCH(LEFT(L52,255),LEFT('Disaggregation Records'!$D$3:$D$56,255),0))=0,"",INDEX('Disaggregation Records'!$E$3:$E$56,MATCH(LEFT(L52,255),LEFT('Disaggregation Records'!$D$3:$D$56,255),0))),"")</f>
        <v/>
      </c>
      <c r="D52" s="522" t="str">
        <f t="array" ref="D52">IFERROR(IF(INDEX('Disaggregation Records'!$F$3:$F$56,MATCH(LEFT(L52,255),LEFT('Disaggregation Records'!$D$3:$D$56,255),0))=0,"",INDEX('Disaggregation Records'!$F$3:$F$56,MATCH(LEFT(L52,255),LEFT('Disaggregation Records'!$D$3:$D$56,255),0))),"")</f>
        <v/>
      </c>
      <c r="E52" s="412" t="str">
        <f t="array" ref="E52">IFERROR(IF(INDEX('Disaggregation Data'!$K$3:$K$154,MATCH(LEFT(M52,255),LEFT('Disaggregation Data'!$J$3:$J$154,255),0))=0,"",INDEX('Disaggregation Data'!$K$3:$K$154,MATCH(LEFT(M52,255),LEFT('Disaggregation Data'!$J$3:$J$154,255),0))),"")</f>
        <v/>
      </c>
      <c r="F52" s="412" t="str">
        <f t="array" ref="F52">IFERROR(IF(INDEX('Disaggregation Data'!$L$3:$L$154,MATCH(LEFT(M52,255),LEFT('Disaggregation Data'!$J$3:$J$154,255),0))=0,"",INDEX('Disaggregation Data'!$L$3:$L$154,MATCH(LEFT(M52,255),LEFT('Disaggregation Data'!$J$3:$J$154,255),0))),"")</f>
        <v/>
      </c>
      <c r="G52" s="412" t="str">
        <f t="array" ref="G52">IFERROR(IF(INDEX('Disaggregation Data'!$O$3:$O$154,MATCH(LEFT(M52,255),LEFT('Disaggregation Data'!$J$3:$J$154,255),0))=0,"",INDEX('Disaggregation Data'!$O$3:$O$154,MATCH(LEFT(M52,255),LEFT('Disaggregation Data'!$J$3:$J$154,255),0))),"")</f>
        <v/>
      </c>
      <c r="H52" s="411" t="str">
        <f t="array" ref="H52">IFERROR(IF(INDEX('Disaggregation Data'!$P$3:$P$154,MATCH(LEFT(M52,255),LEFT('Disaggregation Data'!$J$3:$J$154,255),0))=0,"",INDEX('Disaggregation Data'!$P$3:$P$154,MATCH(LEFT(M52,255),LEFT('Disaggregation Data'!$J$3:$J$154,255),0))),"")</f>
        <v/>
      </c>
      <c r="I52" s="412" t="str">
        <f t="array" ref="I52">IFERROR(IF(INDEX('Disaggregation Data'!$M$3:$M$154,MATCH(LEFT(M52,255),LEFT('Disaggregation Data'!$J$3:$J$154,255),0))=0,"",INDEX('Disaggregation Data'!$M$3:$M$154,MATCH(LEFT(M52,255),LEFT('Disaggregation Data'!$J$3:$J$154,255),0))),"")</f>
        <v/>
      </c>
      <c r="J52" s="411" t="str">
        <f t="array" ref="J52">IFERROR(IF(INDEX('Disaggregation Data'!$N$3:$N$154,MATCH(LEFT(M52,255),LEFT('Disaggregation Data'!$J$3:$J$154,255),0))=0,"",INDEX('Disaggregation Data'!$N$3:$N$154,MATCH(LEFT(M52,255),LEFT('Disaggregation Data'!$J$3:$J$154,255),0))),"")</f>
        <v/>
      </c>
      <c r="K52" s="503">
        <f t="shared" si="0"/>
        <v>3</v>
      </c>
      <c r="L52" s="503" t="str">
        <f t="shared" si="1"/>
        <v>HIV I-9a(M): Pourcentage d'hommes ayant des rapports sexuels avec des hommes vivant avec le VIH-3</v>
      </c>
      <c r="M52" s="503" t="str">
        <f t="shared" si="2"/>
        <v>HIV I-9a(M): Pourcentage d'hommes ayant des rapports sexuels avec des hommes vivant avec le VIH</v>
      </c>
      <c r="N52" s="483" t="b">
        <f t="shared" si="3"/>
        <v>1</v>
      </c>
      <c r="O52" s="488" t="s">
        <v>1533</v>
      </c>
      <c r="P52" s="523" t="str">
        <f t="array" ref="P52">IFERROR(IF(INDEX('Disaggregation Records'!$G$3:$G$56,MATCH(LEFT(L52,255),LEFT('Disaggregation Records'!$D$3:$D$56,255),0))=0,"",INDEX('Disaggregation Records'!$G$3:$G$56,MATCH(LEFT(L52,255),LEFT('Disaggregation Records'!$D$3:$D$56,255),0))),"")</f>
        <v/>
      </c>
      <c r="Q52" s="524" t="s">
        <v>417</v>
      </c>
      <c r="R52" s="383"/>
    </row>
    <row r="53" spans="1:18" ht="47.1" customHeight="1" x14ac:dyDescent="0.25">
      <c r="A53" s="409">
        <v>5</v>
      </c>
      <c r="B53" s="427" t="str">
        <f>IFERROR(VLOOKUP(A53,'Impact Indicators - Section B'!$A$9:$S$27,19,FALSE),"")</f>
        <v>HIV I-9a(M): Pourcentage d'hommes ayant des rapports sexuels avec des hommes vivant avec le VIH</v>
      </c>
      <c r="C53" s="522" t="str">
        <f t="array" ref="C53">IFERROR(IF(INDEX('Disaggregation Records'!$E$3:$E$56,MATCH(LEFT(L53,255),LEFT('Disaggregation Records'!$D$3:$D$56,255),0))=0,"",INDEX('Disaggregation Records'!$E$3:$E$56,MATCH(LEFT(L53,255),LEFT('Disaggregation Records'!$D$3:$D$56,255),0))),"")</f>
        <v/>
      </c>
      <c r="D53" s="522" t="str">
        <f t="array" ref="D53">IFERROR(IF(INDEX('Disaggregation Records'!$F$3:$F$56,MATCH(LEFT(L53,255),LEFT('Disaggregation Records'!$D$3:$D$56,255),0))=0,"",INDEX('Disaggregation Records'!$F$3:$F$56,MATCH(LEFT(L53,255),LEFT('Disaggregation Records'!$D$3:$D$56,255),0))),"")</f>
        <v/>
      </c>
      <c r="E53" s="412" t="str">
        <f t="array" ref="E53">IFERROR(IF(INDEX('Disaggregation Data'!$K$3:$K$154,MATCH(LEFT(M53,255),LEFT('Disaggregation Data'!$J$3:$J$154,255),0))=0,"",INDEX('Disaggregation Data'!$K$3:$K$154,MATCH(LEFT(M53,255),LEFT('Disaggregation Data'!$J$3:$J$154,255),0))),"")</f>
        <v/>
      </c>
      <c r="F53" s="412" t="str">
        <f t="array" ref="F53">IFERROR(IF(INDEX('Disaggregation Data'!$L$3:$L$154,MATCH(LEFT(M53,255),LEFT('Disaggregation Data'!$J$3:$J$154,255),0))=0,"",INDEX('Disaggregation Data'!$L$3:$L$154,MATCH(LEFT(M53,255),LEFT('Disaggregation Data'!$J$3:$J$154,255),0))),"")</f>
        <v/>
      </c>
      <c r="G53" s="412" t="str">
        <f t="array" ref="G53">IFERROR(IF(INDEX('Disaggregation Data'!$O$3:$O$154,MATCH(LEFT(M53,255),LEFT('Disaggregation Data'!$J$3:$J$154,255),0))=0,"",INDEX('Disaggregation Data'!$O$3:$O$154,MATCH(LEFT(M53,255),LEFT('Disaggregation Data'!$J$3:$J$154,255),0))),"")</f>
        <v/>
      </c>
      <c r="H53" s="411" t="str">
        <f t="array" ref="H53">IFERROR(IF(INDEX('Disaggregation Data'!$P$3:$P$154,MATCH(LEFT(M53,255),LEFT('Disaggregation Data'!$J$3:$J$154,255),0))=0,"",INDEX('Disaggregation Data'!$P$3:$P$154,MATCH(LEFT(M53,255),LEFT('Disaggregation Data'!$J$3:$J$154,255),0))),"")</f>
        <v/>
      </c>
      <c r="I53" s="412" t="str">
        <f t="array" ref="I53">IFERROR(IF(INDEX('Disaggregation Data'!$M$3:$M$154,MATCH(LEFT(M53,255),LEFT('Disaggregation Data'!$J$3:$J$154,255),0))=0,"",INDEX('Disaggregation Data'!$M$3:$M$154,MATCH(LEFT(M53,255),LEFT('Disaggregation Data'!$J$3:$J$154,255),0))),"")</f>
        <v/>
      </c>
      <c r="J53" s="411" t="str">
        <f t="array" ref="J53">IFERROR(IF(INDEX('Disaggregation Data'!$N$3:$N$154,MATCH(LEFT(M53,255),LEFT('Disaggregation Data'!$J$3:$J$154,255),0))=0,"",INDEX('Disaggregation Data'!$N$3:$N$154,MATCH(LEFT(M53,255),LEFT('Disaggregation Data'!$J$3:$J$154,255),0))),"")</f>
        <v/>
      </c>
      <c r="K53" s="503">
        <f t="shared" si="0"/>
        <v>4</v>
      </c>
      <c r="L53" s="503" t="str">
        <f t="shared" si="1"/>
        <v>HIV I-9a(M): Pourcentage d'hommes ayant des rapports sexuels avec des hommes vivant avec le VIH-4</v>
      </c>
      <c r="M53" s="503" t="str">
        <f t="shared" si="2"/>
        <v>HIV I-9a(M): Pourcentage d'hommes ayant des rapports sexuels avec des hommes vivant avec le VIH</v>
      </c>
      <c r="N53" s="483" t="b">
        <f t="shared" si="3"/>
        <v>1</v>
      </c>
      <c r="O53" s="488" t="s">
        <v>1534</v>
      </c>
      <c r="P53" s="523" t="str">
        <f t="array" ref="P53">IFERROR(IF(INDEX('Disaggregation Records'!$G$3:$G$56,MATCH(LEFT(L53,255),LEFT('Disaggregation Records'!$D$3:$D$56,255),0))=0,"",INDEX('Disaggregation Records'!$G$3:$G$56,MATCH(LEFT(L53,255),LEFT('Disaggregation Records'!$D$3:$D$56,255),0))),"")</f>
        <v/>
      </c>
      <c r="Q53" s="524" t="s">
        <v>417</v>
      </c>
      <c r="R53" s="383"/>
    </row>
    <row r="54" spans="1:18" ht="47.1" customHeight="1" x14ac:dyDescent="0.25">
      <c r="A54" s="409">
        <v>5</v>
      </c>
      <c r="B54" s="427" t="str">
        <f>IFERROR(VLOOKUP(A54,'Impact Indicators - Section B'!$A$9:$S$27,19,FALSE),"")</f>
        <v>HIV I-9a(M): Pourcentage d'hommes ayant des rapports sexuels avec des hommes vivant avec le VIH</v>
      </c>
      <c r="C54" s="522" t="str">
        <f t="array" ref="C54">IFERROR(IF(INDEX('Disaggregation Records'!$E$3:$E$56,MATCH(LEFT(L54,255),LEFT('Disaggregation Records'!$D$3:$D$56,255),0))=0,"",INDEX('Disaggregation Records'!$E$3:$E$56,MATCH(LEFT(L54,255),LEFT('Disaggregation Records'!$D$3:$D$56,255),0))),"")</f>
        <v/>
      </c>
      <c r="D54" s="522" t="str">
        <f t="array" ref="D54">IFERROR(IF(INDEX('Disaggregation Records'!$F$3:$F$56,MATCH(LEFT(L54,255),LEFT('Disaggregation Records'!$D$3:$D$56,255),0))=0,"",INDEX('Disaggregation Records'!$F$3:$F$56,MATCH(LEFT(L54,255),LEFT('Disaggregation Records'!$D$3:$D$56,255),0))),"")</f>
        <v/>
      </c>
      <c r="E54" s="412" t="str">
        <f t="array" ref="E54">IFERROR(IF(INDEX('Disaggregation Data'!$K$3:$K$154,MATCH(LEFT(M54,255),LEFT('Disaggregation Data'!$J$3:$J$154,255),0))=0,"",INDEX('Disaggregation Data'!$K$3:$K$154,MATCH(LEFT(M54,255),LEFT('Disaggregation Data'!$J$3:$J$154,255),0))),"")</f>
        <v/>
      </c>
      <c r="F54" s="412" t="str">
        <f t="array" ref="F54">IFERROR(IF(INDEX('Disaggregation Data'!$L$3:$L$154,MATCH(LEFT(M54,255),LEFT('Disaggregation Data'!$J$3:$J$154,255),0))=0,"",INDEX('Disaggregation Data'!$L$3:$L$154,MATCH(LEFT(M54,255),LEFT('Disaggregation Data'!$J$3:$J$154,255),0))),"")</f>
        <v/>
      </c>
      <c r="G54" s="412" t="str">
        <f t="array" ref="G54">IFERROR(IF(INDEX('Disaggregation Data'!$O$3:$O$154,MATCH(LEFT(M54,255),LEFT('Disaggregation Data'!$J$3:$J$154,255),0))=0,"",INDEX('Disaggregation Data'!$O$3:$O$154,MATCH(LEFT(M54,255),LEFT('Disaggregation Data'!$J$3:$J$154,255),0))),"")</f>
        <v/>
      </c>
      <c r="H54" s="411" t="str">
        <f t="array" ref="H54">IFERROR(IF(INDEX('Disaggregation Data'!$P$3:$P$154,MATCH(LEFT(M54,255),LEFT('Disaggregation Data'!$J$3:$J$154,255),0))=0,"",INDEX('Disaggregation Data'!$P$3:$P$154,MATCH(LEFT(M54,255),LEFT('Disaggregation Data'!$J$3:$J$154,255),0))),"")</f>
        <v/>
      </c>
      <c r="I54" s="412" t="str">
        <f t="array" ref="I54">IFERROR(IF(INDEX('Disaggregation Data'!$M$3:$M$154,MATCH(LEFT(M54,255),LEFT('Disaggregation Data'!$J$3:$J$154,255),0))=0,"",INDEX('Disaggregation Data'!$M$3:$M$154,MATCH(LEFT(M54,255),LEFT('Disaggregation Data'!$J$3:$J$154,255),0))),"")</f>
        <v/>
      </c>
      <c r="J54" s="411" t="str">
        <f t="array" ref="J54">IFERROR(IF(INDEX('Disaggregation Data'!$N$3:$N$154,MATCH(LEFT(M54,255),LEFT('Disaggregation Data'!$J$3:$J$154,255),0))=0,"",INDEX('Disaggregation Data'!$N$3:$N$154,MATCH(LEFT(M54,255),LEFT('Disaggregation Data'!$J$3:$J$154,255),0))),"")</f>
        <v/>
      </c>
      <c r="K54" s="503">
        <f t="shared" si="0"/>
        <v>5</v>
      </c>
      <c r="L54" s="503" t="str">
        <f t="shared" si="1"/>
        <v>HIV I-9a(M): Pourcentage d'hommes ayant des rapports sexuels avec des hommes vivant avec le VIH-5</v>
      </c>
      <c r="M54" s="503" t="str">
        <f t="shared" si="2"/>
        <v>HIV I-9a(M): Pourcentage d'hommes ayant des rapports sexuels avec des hommes vivant avec le VIH</v>
      </c>
      <c r="N54" s="483" t="b">
        <f t="shared" si="3"/>
        <v>1</v>
      </c>
      <c r="O54" s="488" t="s">
        <v>1535</v>
      </c>
      <c r="P54" s="523" t="str">
        <f t="array" ref="P54">IFERROR(IF(INDEX('Disaggregation Records'!$G$3:$G$56,MATCH(LEFT(L54,255),LEFT('Disaggregation Records'!$D$3:$D$56,255),0))=0,"",INDEX('Disaggregation Records'!$G$3:$G$56,MATCH(LEFT(L54,255),LEFT('Disaggregation Records'!$D$3:$D$56,255),0))),"")</f>
        <v/>
      </c>
      <c r="Q54" s="524" t="s">
        <v>417</v>
      </c>
      <c r="R54" s="383"/>
    </row>
    <row r="55" spans="1:18" ht="47.1" customHeight="1" x14ac:dyDescent="0.25">
      <c r="A55" s="409">
        <v>5</v>
      </c>
      <c r="B55" s="427" t="str">
        <f>IFERROR(VLOOKUP(A55,'Impact Indicators - Section B'!$A$9:$S$27,19,FALSE),"")</f>
        <v>HIV I-9a(M): Pourcentage d'hommes ayant des rapports sexuels avec des hommes vivant avec le VIH</v>
      </c>
      <c r="C55" s="522" t="str">
        <f t="array" ref="C55">IFERROR(IF(INDEX('Disaggregation Records'!$E$3:$E$56,MATCH(LEFT(L55,255),LEFT('Disaggregation Records'!$D$3:$D$56,255),0))=0,"",INDEX('Disaggregation Records'!$E$3:$E$56,MATCH(LEFT(L55,255),LEFT('Disaggregation Records'!$D$3:$D$56,255),0))),"")</f>
        <v/>
      </c>
      <c r="D55" s="522" t="str">
        <f t="array" ref="D55">IFERROR(IF(INDEX('Disaggregation Records'!$F$3:$F$56,MATCH(LEFT(L55,255),LEFT('Disaggregation Records'!$D$3:$D$56,255),0))=0,"",INDEX('Disaggregation Records'!$F$3:$F$56,MATCH(LEFT(L55,255),LEFT('Disaggregation Records'!$D$3:$D$56,255),0))),"")</f>
        <v/>
      </c>
      <c r="E55" s="412" t="str">
        <f t="array" ref="E55">IFERROR(IF(INDEX('Disaggregation Data'!$K$3:$K$154,MATCH(LEFT(M55,255),LEFT('Disaggregation Data'!$J$3:$J$154,255),0))=0,"",INDEX('Disaggregation Data'!$K$3:$K$154,MATCH(LEFT(M55,255),LEFT('Disaggregation Data'!$J$3:$J$154,255),0))),"")</f>
        <v/>
      </c>
      <c r="F55" s="412" t="str">
        <f t="array" ref="F55">IFERROR(IF(INDEX('Disaggregation Data'!$L$3:$L$154,MATCH(LEFT(M55,255),LEFT('Disaggregation Data'!$J$3:$J$154,255),0))=0,"",INDEX('Disaggregation Data'!$L$3:$L$154,MATCH(LEFT(M55,255),LEFT('Disaggregation Data'!$J$3:$J$154,255),0))),"")</f>
        <v/>
      </c>
      <c r="G55" s="412" t="str">
        <f t="array" ref="G55">IFERROR(IF(INDEX('Disaggregation Data'!$O$3:$O$154,MATCH(LEFT(M55,255),LEFT('Disaggregation Data'!$J$3:$J$154,255),0))=0,"",INDEX('Disaggregation Data'!$O$3:$O$154,MATCH(LEFT(M55,255),LEFT('Disaggregation Data'!$J$3:$J$154,255),0))),"")</f>
        <v/>
      </c>
      <c r="H55" s="411" t="str">
        <f t="array" ref="H55">IFERROR(IF(INDEX('Disaggregation Data'!$P$3:$P$154,MATCH(LEFT(M55,255),LEFT('Disaggregation Data'!$J$3:$J$154,255),0))=0,"",INDEX('Disaggregation Data'!$P$3:$P$154,MATCH(LEFT(M55,255),LEFT('Disaggregation Data'!$J$3:$J$154,255),0))),"")</f>
        <v/>
      </c>
      <c r="I55" s="412" t="str">
        <f t="array" ref="I55">IFERROR(IF(INDEX('Disaggregation Data'!$M$3:$M$154,MATCH(LEFT(M55,255),LEFT('Disaggregation Data'!$J$3:$J$154,255),0))=0,"",INDEX('Disaggregation Data'!$M$3:$M$154,MATCH(LEFT(M55,255),LEFT('Disaggregation Data'!$J$3:$J$154,255),0))),"")</f>
        <v/>
      </c>
      <c r="J55" s="411" t="str">
        <f t="array" ref="J55">IFERROR(IF(INDEX('Disaggregation Data'!$N$3:$N$154,MATCH(LEFT(M55,255),LEFT('Disaggregation Data'!$J$3:$J$154,255),0))=0,"",INDEX('Disaggregation Data'!$N$3:$N$154,MATCH(LEFT(M55,255),LEFT('Disaggregation Data'!$J$3:$J$154,255),0))),"")</f>
        <v/>
      </c>
      <c r="K55" s="503">
        <f t="shared" si="0"/>
        <v>6</v>
      </c>
      <c r="L55" s="503" t="str">
        <f t="shared" si="1"/>
        <v>HIV I-9a(M): Pourcentage d'hommes ayant des rapports sexuels avec des hommes vivant avec le VIH-6</v>
      </c>
      <c r="M55" s="503" t="str">
        <f t="shared" si="2"/>
        <v>HIV I-9a(M): Pourcentage d'hommes ayant des rapports sexuels avec des hommes vivant avec le VIH</v>
      </c>
      <c r="N55" s="483" t="b">
        <f t="shared" si="3"/>
        <v>1</v>
      </c>
      <c r="O55" s="488" t="s">
        <v>1536</v>
      </c>
      <c r="P55" s="523" t="str">
        <f t="array" ref="P55">IFERROR(IF(INDEX('Disaggregation Records'!$G$3:$G$56,MATCH(LEFT(L55,255),LEFT('Disaggregation Records'!$D$3:$D$56,255),0))=0,"",INDEX('Disaggregation Records'!$G$3:$G$56,MATCH(LEFT(L55,255),LEFT('Disaggregation Records'!$D$3:$D$56,255),0))),"")</f>
        <v/>
      </c>
      <c r="Q55" s="524" t="s">
        <v>417</v>
      </c>
      <c r="R55" s="383"/>
    </row>
    <row r="56" spans="1:18" ht="47.1" customHeight="1" x14ac:dyDescent="0.25">
      <c r="A56" s="409">
        <v>5</v>
      </c>
      <c r="B56" s="427" t="str">
        <f>IFERROR(VLOOKUP(A56,'Impact Indicators - Section B'!$A$9:$S$27,19,FALSE),"")</f>
        <v>HIV I-9a(M): Pourcentage d'hommes ayant des rapports sexuels avec des hommes vivant avec le VIH</v>
      </c>
      <c r="C56" s="522" t="str">
        <f t="array" ref="C56">IFERROR(IF(INDEX('Disaggregation Records'!$E$3:$E$56,MATCH(LEFT(L56,255),LEFT('Disaggregation Records'!$D$3:$D$56,255),0))=0,"",INDEX('Disaggregation Records'!$E$3:$E$56,MATCH(LEFT(L56,255),LEFT('Disaggregation Records'!$D$3:$D$56,255),0))),"")</f>
        <v/>
      </c>
      <c r="D56" s="522" t="str">
        <f t="array" ref="D56">IFERROR(IF(INDEX('Disaggregation Records'!$F$3:$F$56,MATCH(LEFT(L56,255),LEFT('Disaggregation Records'!$D$3:$D$56,255),0))=0,"",INDEX('Disaggregation Records'!$F$3:$F$56,MATCH(LEFT(L56,255),LEFT('Disaggregation Records'!$D$3:$D$56,255),0))),"")</f>
        <v/>
      </c>
      <c r="E56" s="412" t="str">
        <f t="array" ref="E56">IFERROR(IF(INDEX('Disaggregation Data'!$K$3:$K$154,MATCH(LEFT(M56,255),LEFT('Disaggregation Data'!$J$3:$J$154,255),0))=0,"",INDEX('Disaggregation Data'!$K$3:$K$154,MATCH(LEFT(M56,255),LEFT('Disaggregation Data'!$J$3:$J$154,255),0))),"")</f>
        <v/>
      </c>
      <c r="F56" s="412" t="str">
        <f t="array" ref="F56">IFERROR(IF(INDEX('Disaggregation Data'!$L$3:$L$154,MATCH(LEFT(M56,255),LEFT('Disaggregation Data'!$J$3:$J$154,255),0))=0,"",INDEX('Disaggregation Data'!$L$3:$L$154,MATCH(LEFT(M56,255),LEFT('Disaggregation Data'!$J$3:$J$154,255),0))),"")</f>
        <v/>
      </c>
      <c r="G56" s="412" t="str">
        <f t="array" ref="G56">IFERROR(IF(INDEX('Disaggregation Data'!$O$3:$O$154,MATCH(LEFT(M56,255),LEFT('Disaggregation Data'!$J$3:$J$154,255),0))=0,"",INDEX('Disaggregation Data'!$O$3:$O$154,MATCH(LEFT(M56,255),LEFT('Disaggregation Data'!$J$3:$J$154,255),0))),"")</f>
        <v/>
      </c>
      <c r="H56" s="411" t="str">
        <f t="array" ref="H56">IFERROR(IF(INDEX('Disaggregation Data'!$P$3:$P$154,MATCH(LEFT(M56,255),LEFT('Disaggregation Data'!$J$3:$J$154,255),0))=0,"",INDEX('Disaggregation Data'!$P$3:$P$154,MATCH(LEFT(M56,255),LEFT('Disaggregation Data'!$J$3:$J$154,255),0))),"")</f>
        <v/>
      </c>
      <c r="I56" s="412" t="str">
        <f t="array" ref="I56">IFERROR(IF(INDEX('Disaggregation Data'!$M$3:$M$154,MATCH(LEFT(M56,255),LEFT('Disaggregation Data'!$J$3:$J$154,255),0))=0,"",INDEX('Disaggregation Data'!$M$3:$M$154,MATCH(LEFT(M56,255),LEFT('Disaggregation Data'!$J$3:$J$154,255),0))),"")</f>
        <v/>
      </c>
      <c r="J56" s="411" t="str">
        <f t="array" ref="J56">IFERROR(IF(INDEX('Disaggregation Data'!$N$3:$N$154,MATCH(LEFT(M56,255),LEFT('Disaggregation Data'!$J$3:$J$154,255),0))=0,"",INDEX('Disaggregation Data'!$N$3:$N$154,MATCH(LEFT(M56,255),LEFT('Disaggregation Data'!$J$3:$J$154,255),0))),"")</f>
        <v/>
      </c>
      <c r="K56" s="503">
        <f t="shared" si="0"/>
        <v>7</v>
      </c>
      <c r="L56" s="503" t="str">
        <f t="shared" si="1"/>
        <v>HIV I-9a(M): Pourcentage d'hommes ayant des rapports sexuels avec des hommes vivant avec le VIH-7</v>
      </c>
      <c r="M56" s="503" t="str">
        <f t="shared" si="2"/>
        <v>HIV I-9a(M): Pourcentage d'hommes ayant des rapports sexuels avec des hommes vivant avec le VIH</v>
      </c>
      <c r="N56" s="483" t="b">
        <f t="shared" si="3"/>
        <v>1</v>
      </c>
      <c r="O56" s="488" t="s">
        <v>1537</v>
      </c>
      <c r="P56" s="523" t="str">
        <f t="array" ref="P56">IFERROR(IF(INDEX('Disaggregation Records'!$G$3:$G$56,MATCH(LEFT(L56,255),LEFT('Disaggregation Records'!$D$3:$D$56,255),0))=0,"",INDEX('Disaggregation Records'!$G$3:$G$56,MATCH(LEFT(L56,255),LEFT('Disaggregation Records'!$D$3:$D$56,255),0))),"")</f>
        <v/>
      </c>
      <c r="Q56" s="524" t="s">
        <v>417</v>
      </c>
      <c r="R56" s="383"/>
    </row>
    <row r="57" spans="1:18" ht="47.1" customHeight="1" x14ac:dyDescent="0.25">
      <c r="A57" s="409">
        <v>5</v>
      </c>
      <c r="B57" s="427" t="str">
        <f>IFERROR(VLOOKUP(A57,'Impact Indicators - Section B'!$A$9:$S$27,19,FALSE),"")</f>
        <v>HIV I-9a(M): Pourcentage d'hommes ayant des rapports sexuels avec des hommes vivant avec le VIH</v>
      </c>
      <c r="C57" s="522" t="str">
        <f t="array" ref="C57">IFERROR(IF(INDEX('Disaggregation Records'!$E$3:$E$56,MATCH(LEFT(L57,255),LEFT('Disaggregation Records'!$D$3:$D$56,255),0))=0,"",INDEX('Disaggregation Records'!$E$3:$E$56,MATCH(LEFT(L57,255),LEFT('Disaggregation Records'!$D$3:$D$56,255),0))),"")</f>
        <v/>
      </c>
      <c r="D57" s="522" t="str">
        <f t="array" ref="D57">IFERROR(IF(INDEX('Disaggregation Records'!$F$3:$F$56,MATCH(LEFT(L57,255),LEFT('Disaggregation Records'!$D$3:$D$56,255),0))=0,"",INDEX('Disaggregation Records'!$F$3:$F$56,MATCH(LEFT(L57,255),LEFT('Disaggregation Records'!$D$3:$D$56,255),0))),"")</f>
        <v/>
      </c>
      <c r="E57" s="412" t="str">
        <f t="array" ref="E57">IFERROR(IF(INDEX('Disaggregation Data'!$K$3:$K$154,MATCH(LEFT(M57,255),LEFT('Disaggregation Data'!$J$3:$J$154,255),0))=0,"",INDEX('Disaggregation Data'!$K$3:$K$154,MATCH(LEFT(M57,255),LEFT('Disaggregation Data'!$J$3:$J$154,255),0))),"")</f>
        <v/>
      </c>
      <c r="F57" s="412" t="str">
        <f t="array" ref="F57">IFERROR(IF(INDEX('Disaggregation Data'!$L$3:$L$154,MATCH(LEFT(M57,255),LEFT('Disaggregation Data'!$J$3:$J$154,255),0))=0,"",INDEX('Disaggregation Data'!$L$3:$L$154,MATCH(LEFT(M57,255),LEFT('Disaggregation Data'!$J$3:$J$154,255),0))),"")</f>
        <v/>
      </c>
      <c r="G57" s="412" t="str">
        <f t="array" ref="G57">IFERROR(IF(INDEX('Disaggregation Data'!$O$3:$O$154,MATCH(LEFT(M57,255),LEFT('Disaggregation Data'!$J$3:$J$154,255),0))=0,"",INDEX('Disaggregation Data'!$O$3:$O$154,MATCH(LEFT(M57,255),LEFT('Disaggregation Data'!$J$3:$J$154,255),0))),"")</f>
        <v/>
      </c>
      <c r="H57" s="411" t="str">
        <f t="array" ref="H57">IFERROR(IF(INDEX('Disaggregation Data'!$P$3:$P$154,MATCH(LEFT(M57,255),LEFT('Disaggregation Data'!$J$3:$J$154,255),0))=0,"",INDEX('Disaggregation Data'!$P$3:$P$154,MATCH(LEFT(M57,255),LEFT('Disaggregation Data'!$J$3:$J$154,255),0))),"")</f>
        <v/>
      </c>
      <c r="I57" s="412" t="str">
        <f t="array" ref="I57">IFERROR(IF(INDEX('Disaggregation Data'!$M$3:$M$154,MATCH(LEFT(M57,255),LEFT('Disaggregation Data'!$J$3:$J$154,255),0))=0,"",INDEX('Disaggregation Data'!$M$3:$M$154,MATCH(LEFT(M57,255),LEFT('Disaggregation Data'!$J$3:$J$154,255),0))),"")</f>
        <v/>
      </c>
      <c r="J57" s="411" t="str">
        <f t="array" ref="J57">IFERROR(IF(INDEX('Disaggregation Data'!$N$3:$N$154,MATCH(LEFT(M57,255),LEFT('Disaggregation Data'!$J$3:$J$154,255),0))=0,"",INDEX('Disaggregation Data'!$N$3:$N$154,MATCH(LEFT(M57,255),LEFT('Disaggregation Data'!$J$3:$J$154,255),0))),"")</f>
        <v/>
      </c>
      <c r="K57" s="503">
        <f t="shared" si="0"/>
        <v>8</v>
      </c>
      <c r="L57" s="503" t="str">
        <f t="shared" si="1"/>
        <v>HIV I-9a(M): Pourcentage d'hommes ayant des rapports sexuels avec des hommes vivant avec le VIH-8</v>
      </c>
      <c r="M57" s="503" t="str">
        <f t="shared" si="2"/>
        <v>HIV I-9a(M): Pourcentage d'hommes ayant des rapports sexuels avec des hommes vivant avec le VIH</v>
      </c>
      <c r="N57" s="483" t="b">
        <f t="shared" si="3"/>
        <v>1</v>
      </c>
      <c r="O57" s="488" t="s">
        <v>1538</v>
      </c>
      <c r="P57" s="523" t="str">
        <f t="array" ref="P57">IFERROR(IF(INDEX('Disaggregation Records'!$G$3:$G$56,MATCH(LEFT(L57,255),LEFT('Disaggregation Records'!$D$3:$D$56,255),0))=0,"",INDEX('Disaggregation Records'!$G$3:$G$56,MATCH(LEFT(L57,255),LEFT('Disaggregation Records'!$D$3:$D$56,255),0))),"")</f>
        <v/>
      </c>
      <c r="Q57" s="524" t="s">
        <v>417</v>
      </c>
      <c r="R57" s="383"/>
    </row>
    <row r="58" spans="1:18" ht="47.1" customHeight="1" x14ac:dyDescent="0.25">
      <c r="A58" s="409">
        <v>5</v>
      </c>
      <c r="B58" s="427" t="str">
        <f>IFERROR(VLOOKUP(A58,'Impact Indicators - Section B'!$A$9:$S$27,19,FALSE),"")</f>
        <v>HIV I-9a(M): Pourcentage d'hommes ayant des rapports sexuels avec des hommes vivant avec le VIH</v>
      </c>
      <c r="C58" s="522" t="str">
        <f t="array" ref="C58">IFERROR(IF(INDEX('Disaggregation Records'!$E$3:$E$56,MATCH(LEFT(L58,255),LEFT('Disaggregation Records'!$D$3:$D$56,255),0))=0,"",INDEX('Disaggregation Records'!$E$3:$E$56,MATCH(LEFT(L58,255),LEFT('Disaggregation Records'!$D$3:$D$56,255),0))),"")</f>
        <v/>
      </c>
      <c r="D58" s="522" t="str">
        <f t="array" ref="D58">IFERROR(IF(INDEX('Disaggregation Records'!$F$3:$F$56,MATCH(LEFT(L58,255),LEFT('Disaggregation Records'!$D$3:$D$56,255),0))=0,"",INDEX('Disaggregation Records'!$F$3:$F$56,MATCH(LEFT(L58,255),LEFT('Disaggregation Records'!$D$3:$D$56,255),0))),"")</f>
        <v/>
      </c>
      <c r="E58" s="412" t="str">
        <f t="array" ref="E58">IFERROR(IF(INDEX('Disaggregation Data'!$K$3:$K$154,MATCH(LEFT(M58,255),LEFT('Disaggregation Data'!$J$3:$J$154,255),0))=0,"",INDEX('Disaggregation Data'!$K$3:$K$154,MATCH(LEFT(M58,255),LEFT('Disaggregation Data'!$J$3:$J$154,255),0))),"")</f>
        <v/>
      </c>
      <c r="F58" s="412" t="str">
        <f t="array" ref="F58">IFERROR(IF(INDEX('Disaggregation Data'!$L$3:$L$154,MATCH(LEFT(M58,255),LEFT('Disaggregation Data'!$J$3:$J$154,255),0))=0,"",INDEX('Disaggregation Data'!$L$3:$L$154,MATCH(LEFT(M58,255),LEFT('Disaggregation Data'!$J$3:$J$154,255),0))),"")</f>
        <v/>
      </c>
      <c r="G58" s="412" t="str">
        <f t="array" ref="G58">IFERROR(IF(INDEX('Disaggregation Data'!$O$3:$O$154,MATCH(LEFT(M58,255),LEFT('Disaggregation Data'!$J$3:$J$154,255),0))=0,"",INDEX('Disaggregation Data'!$O$3:$O$154,MATCH(LEFT(M58,255),LEFT('Disaggregation Data'!$J$3:$J$154,255),0))),"")</f>
        <v/>
      </c>
      <c r="H58" s="411" t="str">
        <f t="array" ref="H58">IFERROR(IF(INDEX('Disaggregation Data'!$P$3:$P$154,MATCH(LEFT(M58,255),LEFT('Disaggregation Data'!$J$3:$J$154,255),0))=0,"",INDEX('Disaggregation Data'!$P$3:$P$154,MATCH(LEFT(M58,255),LEFT('Disaggregation Data'!$J$3:$J$154,255),0))),"")</f>
        <v/>
      </c>
      <c r="I58" s="412" t="str">
        <f t="array" ref="I58">IFERROR(IF(INDEX('Disaggregation Data'!$M$3:$M$154,MATCH(LEFT(M58,255),LEFT('Disaggregation Data'!$J$3:$J$154,255),0))=0,"",INDEX('Disaggregation Data'!$M$3:$M$154,MATCH(LEFT(M58,255),LEFT('Disaggregation Data'!$J$3:$J$154,255),0))),"")</f>
        <v/>
      </c>
      <c r="J58" s="411" t="str">
        <f t="array" ref="J58">IFERROR(IF(INDEX('Disaggregation Data'!$N$3:$N$154,MATCH(LEFT(M58,255),LEFT('Disaggregation Data'!$J$3:$J$154,255),0))=0,"",INDEX('Disaggregation Data'!$N$3:$N$154,MATCH(LEFT(M58,255),LEFT('Disaggregation Data'!$J$3:$J$154,255),0))),"")</f>
        <v/>
      </c>
      <c r="K58" s="503">
        <f t="shared" si="0"/>
        <v>9</v>
      </c>
      <c r="L58" s="503" t="str">
        <f t="shared" si="1"/>
        <v>HIV I-9a(M): Pourcentage d'hommes ayant des rapports sexuels avec des hommes vivant avec le VIH-9</v>
      </c>
      <c r="M58" s="503" t="str">
        <f t="shared" si="2"/>
        <v>HIV I-9a(M): Pourcentage d'hommes ayant des rapports sexuels avec des hommes vivant avec le VIH</v>
      </c>
      <c r="N58" s="483" t="b">
        <f t="shared" si="3"/>
        <v>1</v>
      </c>
      <c r="O58" s="488" t="s">
        <v>1539</v>
      </c>
      <c r="P58" s="523" t="str">
        <f t="array" ref="P58">IFERROR(IF(INDEX('Disaggregation Records'!$G$3:$G$56,MATCH(LEFT(L58,255),LEFT('Disaggregation Records'!$D$3:$D$56,255),0))=0,"",INDEX('Disaggregation Records'!$G$3:$G$56,MATCH(LEFT(L58,255),LEFT('Disaggregation Records'!$D$3:$D$56,255),0))),"")</f>
        <v/>
      </c>
      <c r="Q58" s="524" t="s">
        <v>417</v>
      </c>
      <c r="R58" s="383"/>
    </row>
    <row r="59" spans="1:18" ht="47.1" customHeight="1" x14ac:dyDescent="0.25">
      <c r="A59" s="409">
        <v>6</v>
      </c>
      <c r="B59" s="427" t="str">
        <f>IFERROR(VLOOKUP(A59,'Impact Indicators - Section B'!$A$9:$S$27,19,FALSE),"")</f>
        <v>HIV I-10(M): Pourcentage de professionnels du sexe vivant avec le VIH</v>
      </c>
      <c r="C59" s="522" t="str">
        <f t="array" ref="C59">IFERROR(IF(INDEX('Disaggregation Records'!$E$3:$E$56,MATCH(LEFT(L59,255),LEFT('Disaggregation Records'!$D$3:$D$56,255),0))=0,"",INDEX('Disaggregation Records'!$E$3:$E$56,MATCH(LEFT(L59,255),LEFT('Disaggregation Records'!$D$3:$D$56,255),0))),"")</f>
        <v>Age</v>
      </c>
      <c r="D59" s="522" t="str">
        <f t="array" ref="D59">IFERROR(IF(INDEX('Disaggregation Records'!$F$3:$F$56,MATCH(LEFT(L59,255),LEFT('Disaggregation Records'!$D$3:$D$56,255),0))=0,"",INDEX('Disaggregation Records'!$F$3:$F$56,MATCH(LEFT(L59,255),LEFT('Disaggregation Records'!$D$3:$D$56,255),0))),"")</f>
        <v>&lt;25 ans</v>
      </c>
      <c r="E59" s="412" t="str">
        <f t="array" ref="E59">IFERROR(IF(INDEX('Disaggregation Data'!$K$3:$K$154,MATCH(LEFT(M59,255),LEFT('Disaggregation Data'!$J$3:$J$154,255),0))=0,"",INDEX('Disaggregation Data'!$K$3:$K$154,MATCH(LEFT(M59,255),LEFT('Disaggregation Data'!$J$3:$J$154,255),0))),"")</f>
        <v/>
      </c>
      <c r="F59" s="412"/>
      <c r="G59" s="412"/>
      <c r="H59" s="559" t="s">
        <v>5868</v>
      </c>
      <c r="I59" s="412"/>
      <c r="J59" s="553" t="s">
        <v>5945</v>
      </c>
      <c r="K59" s="503">
        <f t="shared" si="0"/>
        <v>0</v>
      </c>
      <c r="L59" s="503" t="str">
        <f t="shared" si="1"/>
        <v>HIV I-10(M): Pourcentage de professionnels du sexe vivant avec le VIH-0</v>
      </c>
      <c r="M59" s="503" t="str">
        <f t="shared" si="2"/>
        <v>HIV I-10(M): Pourcentage de professionnels du sexe vivant avec le VIHAge&lt;25 ans</v>
      </c>
      <c r="N59" s="483" t="b">
        <f t="shared" si="3"/>
        <v>1</v>
      </c>
      <c r="O59" s="488" t="s">
        <v>1540</v>
      </c>
      <c r="P59" s="523" t="str">
        <f t="array" ref="P59">IFERROR(IF(INDEX('Disaggregation Records'!$G$3:$G$56,MATCH(LEFT(L59,255),LEFT('Disaggregation Records'!$D$3:$D$56,255),0))=0,"",INDEX('Disaggregation Records'!$G$3:$G$56,MATCH(LEFT(L59,255),LEFT('Disaggregation Records'!$D$3:$D$56,255),0))),"")</f>
        <v>a1L36000002Nzj2EAC</v>
      </c>
      <c r="Q59" s="524" t="s">
        <v>418</v>
      </c>
      <c r="R59" s="383"/>
    </row>
    <row r="60" spans="1:18" ht="47.1" customHeight="1" x14ac:dyDescent="0.25">
      <c r="A60" s="409">
        <v>6</v>
      </c>
      <c r="B60" s="427" t="str">
        <f>IFERROR(VLOOKUP(A60,'Impact Indicators - Section B'!$A$9:$S$27,19,FALSE),"")</f>
        <v>HIV I-10(M): Pourcentage de professionnels du sexe vivant avec le VIH</v>
      </c>
      <c r="C60" s="522" t="str">
        <f t="array" ref="C60">IFERROR(IF(INDEX('Disaggregation Records'!$E$3:$E$56,MATCH(LEFT(L60,255),LEFT('Disaggregation Records'!$D$3:$D$56,255),0))=0,"",INDEX('Disaggregation Records'!$E$3:$E$56,MATCH(LEFT(L60,255),LEFT('Disaggregation Records'!$D$3:$D$56,255),0))),"")</f>
        <v>Age</v>
      </c>
      <c r="D60" s="522" t="str">
        <f t="array" ref="D60">IFERROR(IF(INDEX('Disaggregation Records'!$F$3:$F$56,MATCH(LEFT(L60,255),LEFT('Disaggregation Records'!$D$3:$D$56,255),0))=0,"",INDEX('Disaggregation Records'!$F$3:$F$56,MATCH(LEFT(L60,255),LEFT('Disaggregation Records'!$D$3:$D$56,255),0))),"")</f>
        <v>+ de 25 ans</v>
      </c>
      <c r="E60" s="412" t="str">
        <f t="array" ref="E60">IFERROR(IF(INDEX('Disaggregation Data'!$K$3:$K$154,MATCH(LEFT(M60,255),LEFT('Disaggregation Data'!$J$3:$J$154,255),0))=0,"",INDEX('Disaggregation Data'!$K$3:$K$154,MATCH(LEFT(M60,255),LEFT('Disaggregation Data'!$J$3:$J$154,255),0))),"")</f>
        <v/>
      </c>
      <c r="F60" s="412"/>
      <c r="G60" s="412"/>
      <c r="H60" s="559" t="s">
        <v>5868</v>
      </c>
      <c r="I60" s="412"/>
      <c r="J60" s="553" t="s">
        <v>5945</v>
      </c>
      <c r="K60" s="503">
        <f t="shared" si="0"/>
        <v>1</v>
      </c>
      <c r="L60" s="503" t="str">
        <f t="shared" si="1"/>
        <v>HIV I-10(M): Pourcentage de professionnels du sexe vivant avec le VIH-1</v>
      </c>
      <c r="M60" s="503" t="str">
        <f t="shared" si="2"/>
        <v>HIV I-10(M): Pourcentage de professionnels du sexe vivant avec le VIHAge+ de 25 ans</v>
      </c>
      <c r="N60" s="483" t="b">
        <f t="shared" si="3"/>
        <v>1</v>
      </c>
      <c r="O60" s="488" t="s">
        <v>1541</v>
      </c>
      <c r="P60" s="523" t="str">
        <f t="array" ref="P60">IFERROR(IF(INDEX('Disaggregation Records'!$G$3:$G$56,MATCH(LEFT(L60,255),LEFT('Disaggregation Records'!$D$3:$D$56,255),0))=0,"",INDEX('Disaggregation Records'!$G$3:$G$56,MATCH(LEFT(L60,255),LEFT('Disaggregation Records'!$D$3:$D$56,255),0))),"")</f>
        <v>a1L36000002Nzj3EAC</v>
      </c>
      <c r="Q60" s="524" t="s">
        <v>418</v>
      </c>
      <c r="R60" s="383"/>
    </row>
    <row r="61" spans="1:18" ht="47.1" customHeight="1" x14ac:dyDescent="0.25">
      <c r="A61" s="409">
        <v>6</v>
      </c>
      <c r="B61" s="427" t="str">
        <f>IFERROR(VLOOKUP(A61,'Impact Indicators - Section B'!$A$9:$S$27,19,FALSE),"")</f>
        <v>HIV I-10(M): Pourcentage de professionnels du sexe vivant avec le VIH</v>
      </c>
      <c r="C61" s="522" t="str">
        <f t="array" ref="C61">IFERROR(IF(INDEX('Disaggregation Records'!$E$3:$E$56,MATCH(LEFT(L61,255),LEFT('Disaggregation Records'!$D$3:$D$56,255),0))=0,"",INDEX('Disaggregation Records'!$E$3:$E$56,MATCH(LEFT(L61,255),LEFT('Disaggregation Records'!$D$3:$D$56,255),0))),"")</f>
        <v/>
      </c>
      <c r="D61" s="522" t="str">
        <f t="array" ref="D61">IFERROR(IF(INDEX('Disaggregation Records'!$F$3:$F$56,MATCH(LEFT(L61,255),LEFT('Disaggregation Records'!$D$3:$D$56,255),0))=0,"",INDEX('Disaggregation Records'!$F$3:$F$56,MATCH(LEFT(L61,255),LEFT('Disaggregation Records'!$D$3:$D$56,255),0))),"")</f>
        <v/>
      </c>
      <c r="E61" s="412" t="str">
        <f t="array" ref="E61">IFERROR(IF(INDEX('Disaggregation Data'!$K$3:$K$154,MATCH(LEFT(M61,255),LEFT('Disaggregation Data'!$J$3:$J$154,255),0))=0,"",INDEX('Disaggregation Data'!$K$3:$K$154,MATCH(LEFT(M61,255),LEFT('Disaggregation Data'!$J$3:$J$154,255),0))),"")</f>
        <v/>
      </c>
      <c r="F61" s="412" t="str">
        <f t="array" ref="F61">IFERROR(IF(INDEX('Disaggregation Data'!$L$3:$L$154,MATCH(LEFT(M61,255),LEFT('Disaggregation Data'!$J$3:$J$154,255),0))=0,"",INDEX('Disaggregation Data'!$L$3:$L$154,MATCH(LEFT(M61,255),LEFT('Disaggregation Data'!$J$3:$J$154,255),0))),"")</f>
        <v/>
      </c>
      <c r="G61" s="412" t="str">
        <f t="array" ref="G61">IFERROR(IF(INDEX('Disaggregation Data'!$O$3:$O$154,MATCH(LEFT(M61,255),LEFT('Disaggregation Data'!$J$3:$J$154,255),0))=0,"",INDEX('Disaggregation Data'!$O$3:$O$154,MATCH(LEFT(M61,255),LEFT('Disaggregation Data'!$J$3:$J$154,255),0))),"")</f>
        <v/>
      </c>
      <c r="H61" s="411" t="str">
        <f t="array" ref="H61">IFERROR(IF(INDEX('Disaggregation Data'!$P$3:$P$154,MATCH(LEFT(M61,255),LEFT('Disaggregation Data'!$J$3:$J$154,255),0))=0,"",INDEX('Disaggregation Data'!$P$3:$P$154,MATCH(LEFT(M61,255),LEFT('Disaggregation Data'!$J$3:$J$154,255),0))),"")</f>
        <v/>
      </c>
      <c r="I61" s="412" t="str">
        <f t="array" ref="I61">IFERROR(IF(INDEX('Disaggregation Data'!$M$3:$M$154,MATCH(LEFT(M61,255),LEFT('Disaggregation Data'!$J$3:$J$154,255),0))=0,"",INDEX('Disaggregation Data'!$M$3:$M$154,MATCH(LEFT(M61,255),LEFT('Disaggregation Data'!$J$3:$J$154,255),0))),"")</f>
        <v/>
      </c>
      <c r="J61" s="411" t="str">
        <f t="array" ref="J61">IFERROR(IF(INDEX('Disaggregation Data'!$N$3:$N$154,MATCH(LEFT(M61,255),LEFT('Disaggregation Data'!$J$3:$J$154,255),0))=0,"",INDEX('Disaggregation Data'!$N$3:$N$154,MATCH(LEFT(M61,255),LEFT('Disaggregation Data'!$J$3:$J$154,255),0))),"")</f>
        <v/>
      </c>
      <c r="K61" s="503">
        <f t="shared" si="0"/>
        <v>2</v>
      </c>
      <c r="L61" s="503" t="str">
        <f t="shared" si="1"/>
        <v>HIV I-10(M): Pourcentage de professionnels du sexe vivant avec le VIH-2</v>
      </c>
      <c r="M61" s="503" t="str">
        <f t="shared" si="2"/>
        <v>HIV I-10(M): Pourcentage de professionnels du sexe vivant avec le VIH</v>
      </c>
      <c r="N61" s="483" t="b">
        <f t="shared" si="3"/>
        <v>1</v>
      </c>
      <c r="O61" s="488" t="s">
        <v>1542</v>
      </c>
      <c r="P61" s="523" t="str">
        <f t="array" ref="P61">IFERROR(IF(INDEX('Disaggregation Records'!$G$3:$G$56,MATCH(LEFT(L61,255),LEFT('Disaggregation Records'!$D$3:$D$56,255),0))=0,"",INDEX('Disaggregation Records'!$G$3:$G$56,MATCH(LEFT(L61,255),LEFT('Disaggregation Records'!$D$3:$D$56,255),0))),"")</f>
        <v/>
      </c>
      <c r="Q61" s="524" t="s">
        <v>418</v>
      </c>
      <c r="R61" s="383"/>
    </row>
    <row r="62" spans="1:18" ht="47.1" customHeight="1" x14ac:dyDescent="0.25">
      <c r="A62" s="409">
        <v>6</v>
      </c>
      <c r="B62" s="427" t="str">
        <f>IFERROR(VLOOKUP(A62,'Impact Indicators - Section B'!$A$9:$S$27,19,FALSE),"")</f>
        <v>HIV I-10(M): Pourcentage de professionnels du sexe vivant avec le VIH</v>
      </c>
      <c r="C62" s="522" t="str">
        <f t="array" ref="C62">IFERROR(IF(INDEX('Disaggregation Records'!$E$3:$E$56,MATCH(LEFT(L62,255),LEFT('Disaggregation Records'!$D$3:$D$56,255),0))=0,"",INDEX('Disaggregation Records'!$E$3:$E$56,MATCH(LEFT(L62,255),LEFT('Disaggregation Records'!$D$3:$D$56,255),0))),"")</f>
        <v/>
      </c>
      <c r="D62" s="522" t="str">
        <f t="array" ref="D62">IFERROR(IF(INDEX('Disaggregation Records'!$F$3:$F$56,MATCH(LEFT(L62,255),LEFT('Disaggregation Records'!$D$3:$D$56,255),0))=0,"",INDEX('Disaggregation Records'!$F$3:$F$56,MATCH(LEFT(L62,255),LEFT('Disaggregation Records'!$D$3:$D$56,255),0))),"")</f>
        <v/>
      </c>
      <c r="E62" s="412" t="str">
        <f t="array" ref="E62">IFERROR(IF(INDEX('Disaggregation Data'!$K$3:$K$154,MATCH(LEFT(M62,255),LEFT('Disaggregation Data'!$J$3:$J$154,255),0))=0,"",INDEX('Disaggregation Data'!$K$3:$K$154,MATCH(LEFT(M62,255),LEFT('Disaggregation Data'!$J$3:$J$154,255),0))),"")</f>
        <v/>
      </c>
      <c r="F62" s="412" t="str">
        <f t="array" ref="F62">IFERROR(IF(INDEX('Disaggregation Data'!$L$3:$L$154,MATCH(LEFT(M62,255),LEFT('Disaggregation Data'!$J$3:$J$154,255),0))=0,"",INDEX('Disaggregation Data'!$L$3:$L$154,MATCH(LEFT(M62,255),LEFT('Disaggregation Data'!$J$3:$J$154,255),0))),"")</f>
        <v/>
      </c>
      <c r="G62" s="412" t="str">
        <f t="array" ref="G62">IFERROR(IF(INDEX('Disaggregation Data'!$O$3:$O$154,MATCH(LEFT(M62,255),LEFT('Disaggregation Data'!$J$3:$J$154,255),0))=0,"",INDEX('Disaggregation Data'!$O$3:$O$154,MATCH(LEFT(M62,255),LEFT('Disaggregation Data'!$J$3:$J$154,255),0))),"")</f>
        <v/>
      </c>
      <c r="H62" s="411" t="str">
        <f t="array" ref="H62">IFERROR(IF(INDEX('Disaggregation Data'!$P$3:$P$154,MATCH(LEFT(M62,255),LEFT('Disaggregation Data'!$J$3:$J$154,255),0))=0,"",INDEX('Disaggregation Data'!$P$3:$P$154,MATCH(LEFT(M62,255),LEFT('Disaggregation Data'!$J$3:$J$154,255),0))),"")</f>
        <v/>
      </c>
      <c r="I62" s="412" t="str">
        <f t="array" ref="I62">IFERROR(IF(INDEX('Disaggregation Data'!$M$3:$M$154,MATCH(LEFT(M62,255),LEFT('Disaggregation Data'!$J$3:$J$154,255),0))=0,"",INDEX('Disaggregation Data'!$M$3:$M$154,MATCH(LEFT(M62,255),LEFT('Disaggregation Data'!$J$3:$J$154,255),0))),"")</f>
        <v/>
      </c>
      <c r="J62" s="411" t="str">
        <f t="array" ref="J62">IFERROR(IF(INDEX('Disaggregation Data'!$N$3:$N$154,MATCH(LEFT(M62,255),LEFT('Disaggregation Data'!$J$3:$J$154,255),0))=0,"",INDEX('Disaggregation Data'!$N$3:$N$154,MATCH(LEFT(M62,255),LEFT('Disaggregation Data'!$J$3:$J$154,255),0))),"")</f>
        <v/>
      </c>
      <c r="K62" s="503">
        <f t="shared" si="0"/>
        <v>3</v>
      </c>
      <c r="L62" s="503" t="str">
        <f t="shared" si="1"/>
        <v>HIV I-10(M): Pourcentage de professionnels du sexe vivant avec le VIH-3</v>
      </c>
      <c r="M62" s="503" t="str">
        <f t="shared" si="2"/>
        <v>HIV I-10(M): Pourcentage de professionnels du sexe vivant avec le VIH</v>
      </c>
      <c r="N62" s="483" t="b">
        <f t="shared" si="3"/>
        <v>1</v>
      </c>
      <c r="O62" s="488" t="s">
        <v>1543</v>
      </c>
      <c r="P62" s="523" t="str">
        <f t="array" ref="P62">IFERROR(IF(INDEX('Disaggregation Records'!$G$3:$G$56,MATCH(LEFT(L62,255),LEFT('Disaggregation Records'!$D$3:$D$56,255),0))=0,"",INDEX('Disaggregation Records'!$G$3:$G$56,MATCH(LEFT(L62,255),LEFT('Disaggregation Records'!$D$3:$D$56,255),0))),"")</f>
        <v/>
      </c>
      <c r="Q62" s="524" t="s">
        <v>418</v>
      </c>
      <c r="R62" s="383"/>
    </row>
    <row r="63" spans="1:18" ht="47.1" customHeight="1" x14ac:dyDescent="0.25">
      <c r="A63" s="409">
        <v>6</v>
      </c>
      <c r="B63" s="427" t="str">
        <f>IFERROR(VLOOKUP(A63,'Impact Indicators - Section B'!$A$9:$S$27,19,FALSE),"")</f>
        <v>HIV I-10(M): Pourcentage de professionnels du sexe vivant avec le VIH</v>
      </c>
      <c r="C63" s="522" t="str">
        <f t="array" ref="C63">IFERROR(IF(INDEX('Disaggregation Records'!$E$3:$E$56,MATCH(LEFT(L63,255),LEFT('Disaggregation Records'!$D$3:$D$56,255),0))=0,"",INDEX('Disaggregation Records'!$E$3:$E$56,MATCH(LEFT(L63,255),LEFT('Disaggregation Records'!$D$3:$D$56,255),0))),"")</f>
        <v/>
      </c>
      <c r="D63" s="522" t="str">
        <f t="array" ref="D63">IFERROR(IF(INDEX('Disaggregation Records'!$F$3:$F$56,MATCH(LEFT(L63,255),LEFT('Disaggregation Records'!$D$3:$D$56,255),0))=0,"",INDEX('Disaggregation Records'!$F$3:$F$56,MATCH(LEFT(L63,255),LEFT('Disaggregation Records'!$D$3:$D$56,255),0))),"")</f>
        <v/>
      </c>
      <c r="E63" s="412" t="str">
        <f t="array" ref="E63">IFERROR(IF(INDEX('Disaggregation Data'!$K$3:$K$154,MATCH(LEFT(M63,255),LEFT('Disaggregation Data'!$J$3:$J$154,255),0))=0,"",INDEX('Disaggregation Data'!$K$3:$K$154,MATCH(LEFT(M63,255),LEFT('Disaggregation Data'!$J$3:$J$154,255),0))),"")</f>
        <v/>
      </c>
      <c r="F63" s="412" t="str">
        <f t="array" ref="F63">IFERROR(IF(INDEX('Disaggregation Data'!$L$3:$L$154,MATCH(LEFT(M63,255),LEFT('Disaggregation Data'!$J$3:$J$154,255),0))=0,"",INDEX('Disaggregation Data'!$L$3:$L$154,MATCH(LEFT(M63,255),LEFT('Disaggregation Data'!$J$3:$J$154,255),0))),"")</f>
        <v/>
      </c>
      <c r="G63" s="412" t="str">
        <f t="array" ref="G63">IFERROR(IF(INDEX('Disaggregation Data'!$O$3:$O$154,MATCH(LEFT(M63,255),LEFT('Disaggregation Data'!$J$3:$J$154,255),0))=0,"",INDEX('Disaggregation Data'!$O$3:$O$154,MATCH(LEFT(M63,255),LEFT('Disaggregation Data'!$J$3:$J$154,255),0))),"")</f>
        <v/>
      </c>
      <c r="H63" s="411" t="str">
        <f t="array" ref="H63">IFERROR(IF(INDEX('Disaggregation Data'!$P$3:$P$154,MATCH(LEFT(M63,255),LEFT('Disaggregation Data'!$J$3:$J$154,255),0))=0,"",INDEX('Disaggregation Data'!$P$3:$P$154,MATCH(LEFT(M63,255),LEFT('Disaggregation Data'!$J$3:$J$154,255),0))),"")</f>
        <v/>
      </c>
      <c r="I63" s="412" t="str">
        <f t="array" ref="I63">IFERROR(IF(INDEX('Disaggregation Data'!$M$3:$M$154,MATCH(LEFT(M63,255),LEFT('Disaggregation Data'!$J$3:$J$154,255),0))=0,"",INDEX('Disaggregation Data'!$M$3:$M$154,MATCH(LEFT(M63,255),LEFT('Disaggregation Data'!$J$3:$J$154,255),0))),"")</f>
        <v/>
      </c>
      <c r="J63" s="411" t="str">
        <f t="array" ref="J63">IFERROR(IF(INDEX('Disaggregation Data'!$N$3:$N$154,MATCH(LEFT(M63,255),LEFT('Disaggregation Data'!$J$3:$J$154,255),0))=0,"",INDEX('Disaggregation Data'!$N$3:$N$154,MATCH(LEFT(M63,255),LEFT('Disaggregation Data'!$J$3:$J$154,255),0))),"")</f>
        <v/>
      </c>
      <c r="K63" s="503">
        <f t="shared" si="0"/>
        <v>4</v>
      </c>
      <c r="L63" s="503" t="str">
        <f t="shared" si="1"/>
        <v>HIV I-10(M): Pourcentage de professionnels du sexe vivant avec le VIH-4</v>
      </c>
      <c r="M63" s="503" t="str">
        <f t="shared" si="2"/>
        <v>HIV I-10(M): Pourcentage de professionnels du sexe vivant avec le VIH</v>
      </c>
      <c r="N63" s="483" t="b">
        <f t="shared" si="3"/>
        <v>1</v>
      </c>
      <c r="O63" s="488" t="s">
        <v>1544</v>
      </c>
      <c r="P63" s="523" t="str">
        <f t="array" ref="P63">IFERROR(IF(INDEX('Disaggregation Records'!$G$3:$G$56,MATCH(LEFT(L63,255),LEFT('Disaggregation Records'!$D$3:$D$56,255),0))=0,"",INDEX('Disaggregation Records'!$G$3:$G$56,MATCH(LEFT(L63,255),LEFT('Disaggregation Records'!$D$3:$D$56,255),0))),"")</f>
        <v/>
      </c>
      <c r="Q63" s="524" t="s">
        <v>418</v>
      </c>
      <c r="R63" s="383"/>
    </row>
    <row r="64" spans="1:18" ht="47.1" customHeight="1" x14ac:dyDescent="0.25">
      <c r="A64" s="409">
        <v>6</v>
      </c>
      <c r="B64" s="427" t="str">
        <f>IFERROR(VLOOKUP(A64,'Impact Indicators - Section B'!$A$9:$S$27,19,FALSE),"")</f>
        <v>HIV I-10(M): Pourcentage de professionnels du sexe vivant avec le VIH</v>
      </c>
      <c r="C64" s="522" t="str">
        <f t="array" ref="C64">IFERROR(IF(INDEX('Disaggregation Records'!$E$3:$E$56,MATCH(LEFT(L64,255),LEFT('Disaggregation Records'!$D$3:$D$56,255),0))=0,"",INDEX('Disaggregation Records'!$E$3:$E$56,MATCH(LEFT(L64,255),LEFT('Disaggregation Records'!$D$3:$D$56,255),0))),"")</f>
        <v/>
      </c>
      <c r="D64" s="522" t="str">
        <f t="array" ref="D64">IFERROR(IF(INDEX('Disaggregation Records'!$F$3:$F$56,MATCH(LEFT(L64,255),LEFT('Disaggregation Records'!$D$3:$D$56,255),0))=0,"",INDEX('Disaggregation Records'!$F$3:$F$56,MATCH(LEFT(L64,255),LEFT('Disaggregation Records'!$D$3:$D$56,255),0))),"")</f>
        <v/>
      </c>
      <c r="E64" s="412" t="str">
        <f t="array" ref="E64">IFERROR(IF(INDEX('Disaggregation Data'!$K$3:$K$154,MATCH(LEFT(M64,255),LEFT('Disaggregation Data'!$J$3:$J$154,255),0))=0,"",INDEX('Disaggregation Data'!$K$3:$K$154,MATCH(LEFT(M64,255),LEFT('Disaggregation Data'!$J$3:$J$154,255),0))),"")</f>
        <v/>
      </c>
      <c r="F64" s="412" t="str">
        <f t="array" ref="F64">IFERROR(IF(INDEX('Disaggregation Data'!$L$3:$L$154,MATCH(LEFT(M64,255),LEFT('Disaggregation Data'!$J$3:$J$154,255),0))=0,"",INDEX('Disaggregation Data'!$L$3:$L$154,MATCH(LEFT(M64,255),LEFT('Disaggregation Data'!$J$3:$J$154,255),0))),"")</f>
        <v/>
      </c>
      <c r="G64" s="412" t="str">
        <f t="array" ref="G64">IFERROR(IF(INDEX('Disaggregation Data'!$O$3:$O$154,MATCH(LEFT(M64,255),LEFT('Disaggregation Data'!$J$3:$J$154,255),0))=0,"",INDEX('Disaggregation Data'!$O$3:$O$154,MATCH(LEFT(M64,255),LEFT('Disaggregation Data'!$J$3:$J$154,255),0))),"")</f>
        <v/>
      </c>
      <c r="H64" s="411" t="str">
        <f t="array" ref="H64">IFERROR(IF(INDEX('Disaggregation Data'!$P$3:$P$154,MATCH(LEFT(M64,255),LEFT('Disaggregation Data'!$J$3:$J$154,255),0))=0,"",INDEX('Disaggregation Data'!$P$3:$P$154,MATCH(LEFT(M64,255),LEFT('Disaggregation Data'!$J$3:$J$154,255),0))),"")</f>
        <v/>
      </c>
      <c r="I64" s="412" t="str">
        <f t="array" ref="I64">IFERROR(IF(INDEX('Disaggregation Data'!$M$3:$M$154,MATCH(LEFT(M64,255),LEFT('Disaggregation Data'!$J$3:$J$154,255),0))=0,"",INDEX('Disaggregation Data'!$M$3:$M$154,MATCH(LEFT(M64,255),LEFT('Disaggregation Data'!$J$3:$J$154,255),0))),"")</f>
        <v/>
      </c>
      <c r="J64" s="411" t="str">
        <f t="array" ref="J64">IFERROR(IF(INDEX('Disaggregation Data'!$N$3:$N$154,MATCH(LEFT(M64,255),LEFT('Disaggregation Data'!$J$3:$J$154,255),0))=0,"",INDEX('Disaggregation Data'!$N$3:$N$154,MATCH(LEFT(M64,255),LEFT('Disaggregation Data'!$J$3:$J$154,255),0))),"")</f>
        <v/>
      </c>
      <c r="K64" s="503">
        <f t="shared" si="0"/>
        <v>5</v>
      </c>
      <c r="L64" s="503" t="str">
        <f t="shared" si="1"/>
        <v>HIV I-10(M): Pourcentage de professionnels du sexe vivant avec le VIH-5</v>
      </c>
      <c r="M64" s="503" t="str">
        <f t="shared" si="2"/>
        <v>HIV I-10(M): Pourcentage de professionnels du sexe vivant avec le VIH</v>
      </c>
      <c r="N64" s="483" t="b">
        <f t="shared" si="3"/>
        <v>1</v>
      </c>
      <c r="O64" s="488" t="s">
        <v>1545</v>
      </c>
      <c r="P64" s="523" t="str">
        <f t="array" ref="P64">IFERROR(IF(INDEX('Disaggregation Records'!$G$3:$G$56,MATCH(LEFT(L64,255),LEFT('Disaggregation Records'!$D$3:$D$56,255),0))=0,"",INDEX('Disaggregation Records'!$G$3:$G$56,MATCH(LEFT(L64,255),LEFT('Disaggregation Records'!$D$3:$D$56,255),0))),"")</f>
        <v/>
      </c>
      <c r="Q64" s="524" t="s">
        <v>418</v>
      </c>
      <c r="R64" s="383"/>
    </row>
    <row r="65" spans="1:18" ht="47.1" customHeight="1" x14ac:dyDescent="0.25">
      <c r="A65" s="409">
        <v>6</v>
      </c>
      <c r="B65" s="427" t="str">
        <f>IFERROR(VLOOKUP(A65,'Impact Indicators - Section B'!$A$9:$S$27,19,FALSE),"")</f>
        <v>HIV I-10(M): Pourcentage de professionnels du sexe vivant avec le VIH</v>
      </c>
      <c r="C65" s="522" t="str">
        <f t="array" ref="C65">IFERROR(IF(INDEX('Disaggregation Records'!$E$3:$E$56,MATCH(LEFT(L65,255),LEFT('Disaggregation Records'!$D$3:$D$56,255),0))=0,"",INDEX('Disaggregation Records'!$E$3:$E$56,MATCH(LEFT(L65,255),LEFT('Disaggregation Records'!$D$3:$D$56,255),0))),"")</f>
        <v/>
      </c>
      <c r="D65" s="522" t="str">
        <f t="array" ref="D65">IFERROR(IF(INDEX('Disaggregation Records'!$F$3:$F$56,MATCH(LEFT(L65,255),LEFT('Disaggregation Records'!$D$3:$D$56,255),0))=0,"",INDEX('Disaggregation Records'!$F$3:$F$56,MATCH(LEFT(L65,255),LEFT('Disaggregation Records'!$D$3:$D$56,255),0))),"")</f>
        <v/>
      </c>
      <c r="E65" s="412" t="str">
        <f t="array" ref="E65">IFERROR(IF(INDEX('Disaggregation Data'!$K$3:$K$154,MATCH(LEFT(M65,255),LEFT('Disaggregation Data'!$J$3:$J$154,255),0))=0,"",INDEX('Disaggregation Data'!$K$3:$K$154,MATCH(LEFT(M65,255),LEFT('Disaggregation Data'!$J$3:$J$154,255),0))),"")</f>
        <v/>
      </c>
      <c r="F65" s="412" t="str">
        <f t="array" ref="F65">IFERROR(IF(INDEX('Disaggregation Data'!$L$3:$L$154,MATCH(LEFT(M65,255),LEFT('Disaggregation Data'!$J$3:$J$154,255),0))=0,"",INDEX('Disaggregation Data'!$L$3:$L$154,MATCH(LEFT(M65,255),LEFT('Disaggregation Data'!$J$3:$J$154,255),0))),"")</f>
        <v/>
      </c>
      <c r="G65" s="412" t="str">
        <f t="array" ref="G65">IFERROR(IF(INDEX('Disaggregation Data'!$O$3:$O$154,MATCH(LEFT(M65,255),LEFT('Disaggregation Data'!$J$3:$J$154,255),0))=0,"",INDEX('Disaggregation Data'!$O$3:$O$154,MATCH(LEFT(M65,255),LEFT('Disaggregation Data'!$J$3:$J$154,255),0))),"")</f>
        <v/>
      </c>
      <c r="H65" s="411" t="str">
        <f t="array" ref="H65">IFERROR(IF(INDEX('Disaggregation Data'!$P$3:$P$154,MATCH(LEFT(M65,255),LEFT('Disaggregation Data'!$J$3:$J$154,255),0))=0,"",INDEX('Disaggregation Data'!$P$3:$P$154,MATCH(LEFT(M65,255),LEFT('Disaggregation Data'!$J$3:$J$154,255),0))),"")</f>
        <v/>
      </c>
      <c r="I65" s="412" t="str">
        <f t="array" ref="I65">IFERROR(IF(INDEX('Disaggregation Data'!$M$3:$M$154,MATCH(LEFT(M65,255),LEFT('Disaggregation Data'!$J$3:$J$154,255),0))=0,"",INDEX('Disaggregation Data'!$M$3:$M$154,MATCH(LEFT(M65,255),LEFT('Disaggregation Data'!$J$3:$J$154,255),0))),"")</f>
        <v/>
      </c>
      <c r="J65" s="411" t="str">
        <f t="array" ref="J65">IFERROR(IF(INDEX('Disaggregation Data'!$N$3:$N$154,MATCH(LEFT(M65,255),LEFT('Disaggregation Data'!$J$3:$J$154,255),0))=0,"",INDEX('Disaggregation Data'!$N$3:$N$154,MATCH(LEFT(M65,255),LEFT('Disaggregation Data'!$J$3:$J$154,255),0))),"")</f>
        <v/>
      </c>
      <c r="K65" s="503">
        <f t="shared" si="0"/>
        <v>6</v>
      </c>
      <c r="L65" s="503" t="str">
        <f t="shared" si="1"/>
        <v>HIV I-10(M): Pourcentage de professionnels du sexe vivant avec le VIH-6</v>
      </c>
      <c r="M65" s="503" t="str">
        <f t="shared" si="2"/>
        <v>HIV I-10(M): Pourcentage de professionnels du sexe vivant avec le VIH</v>
      </c>
      <c r="N65" s="483" t="b">
        <f t="shared" si="3"/>
        <v>1</v>
      </c>
      <c r="O65" s="488" t="s">
        <v>1546</v>
      </c>
      <c r="P65" s="523" t="str">
        <f t="array" ref="P65">IFERROR(IF(INDEX('Disaggregation Records'!$G$3:$G$56,MATCH(LEFT(L65,255),LEFT('Disaggregation Records'!$D$3:$D$56,255),0))=0,"",INDEX('Disaggregation Records'!$G$3:$G$56,MATCH(LEFT(L65,255),LEFT('Disaggregation Records'!$D$3:$D$56,255),0))),"")</f>
        <v/>
      </c>
      <c r="Q65" s="524" t="s">
        <v>418</v>
      </c>
      <c r="R65" s="383"/>
    </row>
    <row r="66" spans="1:18" ht="47.1" customHeight="1" x14ac:dyDescent="0.25">
      <c r="A66" s="409">
        <v>6</v>
      </c>
      <c r="B66" s="427" t="str">
        <f>IFERROR(VLOOKUP(A66,'Impact Indicators - Section B'!$A$9:$S$27,19,FALSE),"")</f>
        <v>HIV I-10(M): Pourcentage de professionnels du sexe vivant avec le VIH</v>
      </c>
      <c r="C66" s="522" t="str">
        <f t="array" ref="C66">IFERROR(IF(INDEX('Disaggregation Records'!$E$3:$E$56,MATCH(LEFT(L66,255),LEFT('Disaggregation Records'!$D$3:$D$56,255),0))=0,"",INDEX('Disaggregation Records'!$E$3:$E$56,MATCH(LEFT(L66,255),LEFT('Disaggregation Records'!$D$3:$D$56,255),0))),"")</f>
        <v/>
      </c>
      <c r="D66" s="522" t="str">
        <f t="array" ref="D66">IFERROR(IF(INDEX('Disaggregation Records'!$F$3:$F$56,MATCH(LEFT(L66,255),LEFT('Disaggregation Records'!$D$3:$D$56,255),0))=0,"",INDEX('Disaggregation Records'!$F$3:$F$56,MATCH(LEFT(L66,255),LEFT('Disaggregation Records'!$D$3:$D$56,255),0))),"")</f>
        <v/>
      </c>
      <c r="E66" s="412" t="str">
        <f t="array" ref="E66">IFERROR(IF(INDEX('Disaggregation Data'!$K$3:$K$154,MATCH(LEFT(M66,255),LEFT('Disaggregation Data'!$J$3:$J$154,255),0))=0,"",INDEX('Disaggregation Data'!$K$3:$K$154,MATCH(LEFT(M66,255),LEFT('Disaggregation Data'!$J$3:$J$154,255),0))),"")</f>
        <v/>
      </c>
      <c r="F66" s="412" t="str">
        <f t="array" ref="F66">IFERROR(IF(INDEX('Disaggregation Data'!$L$3:$L$154,MATCH(LEFT(M66,255),LEFT('Disaggregation Data'!$J$3:$J$154,255),0))=0,"",INDEX('Disaggregation Data'!$L$3:$L$154,MATCH(LEFT(M66,255),LEFT('Disaggregation Data'!$J$3:$J$154,255),0))),"")</f>
        <v/>
      </c>
      <c r="G66" s="412" t="str">
        <f t="array" ref="G66">IFERROR(IF(INDEX('Disaggregation Data'!$O$3:$O$154,MATCH(LEFT(M66,255),LEFT('Disaggregation Data'!$J$3:$J$154,255),0))=0,"",INDEX('Disaggregation Data'!$O$3:$O$154,MATCH(LEFT(M66,255),LEFT('Disaggregation Data'!$J$3:$J$154,255),0))),"")</f>
        <v/>
      </c>
      <c r="H66" s="411" t="str">
        <f t="array" ref="H66">IFERROR(IF(INDEX('Disaggregation Data'!$P$3:$P$154,MATCH(LEFT(M66,255),LEFT('Disaggregation Data'!$J$3:$J$154,255),0))=0,"",INDEX('Disaggregation Data'!$P$3:$P$154,MATCH(LEFT(M66,255),LEFT('Disaggregation Data'!$J$3:$J$154,255),0))),"")</f>
        <v/>
      </c>
      <c r="I66" s="412" t="str">
        <f t="array" ref="I66">IFERROR(IF(INDEX('Disaggregation Data'!$M$3:$M$154,MATCH(LEFT(M66,255),LEFT('Disaggregation Data'!$J$3:$J$154,255),0))=0,"",INDEX('Disaggregation Data'!$M$3:$M$154,MATCH(LEFT(M66,255),LEFT('Disaggregation Data'!$J$3:$J$154,255),0))),"")</f>
        <v/>
      </c>
      <c r="J66" s="411" t="str">
        <f t="array" ref="J66">IFERROR(IF(INDEX('Disaggregation Data'!$N$3:$N$154,MATCH(LEFT(M66,255),LEFT('Disaggregation Data'!$J$3:$J$154,255),0))=0,"",INDEX('Disaggregation Data'!$N$3:$N$154,MATCH(LEFT(M66,255),LEFT('Disaggregation Data'!$J$3:$J$154,255),0))),"")</f>
        <v/>
      </c>
      <c r="K66" s="503">
        <f t="shared" si="0"/>
        <v>7</v>
      </c>
      <c r="L66" s="503" t="str">
        <f t="shared" si="1"/>
        <v>HIV I-10(M): Pourcentage de professionnels du sexe vivant avec le VIH-7</v>
      </c>
      <c r="M66" s="503" t="str">
        <f t="shared" si="2"/>
        <v>HIV I-10(M): Pourcentage de professionnels du sexe vivant avec le VIH</v>
      </c>
      <c r="N66" s="483" t="b">
        <f t="shared" si="3"/>
        <v>1</v>
      </c>
      <c r="O66" s="488" t="s">
        <v>1547</v>
      </c>
      <c r="P66" s="523" t="str">
        <f t="array" ref="P66">IFERROR(IF(INDEX('Disaggregation Records'!$G$3:$G$56,MATCH(LEFT(L66,255),LEFT('Disaggregation Records'!$D$3:$D$56,255),0))=0,"",INDEX('Disaggregation Records'!$G$3:$G$56,MATCH(LEFT(L66,255),LEFT('Disaggregation Records'!$D$3:$D$56,255),0))),"")</f>
        <v/>
      </c>
      <c r="Q66" s="524" t="s">
        <v>418</v>
      </c>
      <c r="R66" s="383"/>
    </row>
    <row r="67" spans="1:18" ht="47.1" customHeight="1" x14ac:dyDescent="0.25">
      <c r="A67" s="409">
        <v>6</v>
      </c>
      <c r="B67" s="427" t="str">
        <f>IFERROR(VLOOKUP(A67,'Impact Indicators - Section B'!$A$9:$S$27,19,FALSE),"")</f>
        <v>HIV I-10(M): Pourcentage de professionnels du sexe vivant avec le VIH</v>
      </c>
      <c r="C67" s="522" t="str">
        <f t="array" ref="C67">IFERROR(IF(INDEX('Disaggregation Records'!$E$3:$E$56,MATCH(LEFT(L67,255),LEFT('Disaggregation Records'!$D$3:$D$56,255),0))=0,"",INDEX('Disaggregation Records'!$E$3:$E$56,MATCH(LEFT(L67,255),LEFT('Disaggregation Records'!$D$3:$D$56,255),0))),"")</f>
        <v/>
      </c>
      <c r="D67" s="522" t="str">
        <f t="array" ref="D67">IFERROR(IF(INDEX('Disaggregation Records'!$F$3:$F$56,MATCH(LEFT(L67,255),LEFT('Disaggregation Records'!$D$3:$D$56,255),0))=0,"",INDEX('Disaggregation Records'!$F$3:$F$56,MATCH(LEFT(L67,255),LEFT('Disaggregation Records'!$D$3:$D$56,255),0))),"")</f>
        <v/>
      </c>
      <c r="E67" s="412" t="str">
        <f t="array" ref="E67">IFERROR(IF(INDEX('Disaggregation Data'!$K$3:$K$154,MATCH(LEFT(M67,255),LEFT('Disaggregation Data'!$J$3:$J$154,255),0))=0,"",INDEX('Disaggregation Data'!$K$3:$K$154,MATCH(LEFT(M67,255),LEFT('Disaggregation Data'!$J$3:$J$154,255),0))),"")</f>
        <v/>
      </c>
      <c r="F67" s="412" t="str">
        <f t="array" ref="F67">IFERROR(IF(INDEX('Disaggregation Data'!$L$3:$L$154,MATCH(LEFT(M67,255),LEFT('Disaggregation Data'!$J$3:$J$154,255),0))=0,"",INDEX('Disaggregation Data'!$L$3:$L$154,MATCH(LEFT(M67,255),LEFT('Disaggregation Data'!$J$3:$J$154,255),0))),"")</f>
        <v/>
      </c>
      <c r="G67" s="412" t="str">
        <f t="array" ref="G67">IFERROR(IF(INDEX('Disaggregation Data'!$O$3:$O$154,MATCH(LEFT(M67,255),LEFT('Disaggregation Data'!$J$3:$J$154,255),0))=0,"",INDEX('Disaggregation Data'!$O$3:$O$154,MATCH(LEFT(M67,255),LEFT('Disaggregation Data'!$J$3:$J$154,255),0))),"")</f>
        <v/>
      </c>
      <c r="H67" s="411" t="str">
        <f t="array" ref="H67">IFERROR(IF(INDEX('Disaggregation Data'!$P$3:$P$154,MATCH(LEFT(M67,255),LEFT('Disaggregation Data'!$J$3:$J$154,255),0))=0,"",INDEX('Disaggregation Data'!$P$3:$P$154,MATCH(LEFT(M67,255),LEFT('Disaggregation Data'!$J$3:$J$154,255),0))),"")</f>
        <v/>
      </c>
      <c r="I67" s="412" t="str">
        <f t="array" ref="I67">IFERROR(IF(INDEX('Disaggregation Data'!$M$3:$M$154,MATCH(LEFT(M67,255),LEFT('Disaggregation Data'!$J$3:$J$154,255),0))=0,"",INDEX('Disaggregation Data'!$M$3:$M$154,MATCH(LEFT(M67,255),LEFT('Disaggregation Data'!$J$3:$J$154,255),0))),"")</f>
        <v/>
      </c>
      <c r="J67" s="411" t="str">
        <f t="array" ref="J67">IFERROR(IF(INDEX('Disaggregation Data'!$N$3:$N$154,MATCH(LEFT(M67,255),LEFT('Disaggregation Data'!$J$3:$J$154,255),0))=0,"",INDEX('Disaggregation Data'!$N$3:$N$154,MATCH(LEFT(M67,255),LEFT('Disaggregation Data'!$J$3:$J$154,255),0))),"")</f>
        <v/>
      </c>
      <c r="K67" s="503">
        <f t="shared" si="0"/>
        <v>8</v>
      </c>
      <c r="L67" s="503" t="str">
        <f t="shared" si="1"/>
        <v>HIV I-10(M): Pourcentage de professionnels du sexe vivant avec le VIH-8</v>
      </c>
      <c r="M67" s="503" t="str">
        <f t="shared" si="2"/>
        <v>HIV I-10(M): Pourcentage de professionnels du sexe vivant avec le VIH</v>
      </c>
      <c r="N67" s="483" t="b">
        <f t="shared" si="3"/>
        <v>1</v>
      </c>
      <c r="O67" s="488" t="s">
        <v>1548</v>
      </c>
      <c r="P67" s="523" t="str">
        <f t="array" ref="P67">IFERROR(IF(INDEX('Disaggregation Records'!$G$3:$G$56,MATCH(LEFT(L67,255),LEFT('Disaggregation Records'!$D$3:$D$56,255),0))=0,"",INDEX('Disaggregation Records'!$G$3:$G$56,MATCH(LEFT(L67,255),LEFT('Disaggregation Records'!$D$3:$D$56,255),0))),"")</f>
        <v/>
      </c>
      <c r="Q67" s="524" t="s">
        <v>418</v>
      </c>
      <c r="R67" s="383"/>
    </row>
    <row r="68" spans="1:18" ht="47.1" customHeight="1" x14ac:dyDescent="0.25">
      <c r="A68" s="409">
        <v>6</v>
      </c>
      <c r="B68" s="427" t="str">
        <f>IFERROR(VLOOKUP(A68,'Impact Indicators - Section B'!$A$9:$S$27,19,FALSE),"")</f>
        <v>HIV I-10(M): Pourcentage de professionnels du sexe vivant avec le VIH</v>
      </c>
      <c r="C68" s="522" t="str">
        <f t="array" ref="C68">IFERROR(IF(INDEX('Disaggregation Records'!$E$3:$E$56,MATCH(LEFT(L68,255),LEFT('Disaggregation Records'!$D$3:$D$56,255),0))=0,"",INDEX('Disaggregation Records'!$E$3:$E$56,MATCH(LEFT(L68,255),LEFT('Disaggregation Records'!$D$3:$D$56,255),0))),"")</f>
        <v/>
      </c>
      <c r="D68" s="522" t="str">
        <f t="array" ref="D68">IFERROR(IF(INDEX('Disaggregation Records'!$F$3:$F$56,MATCH(LEFT(L68,255),LEFT('Disaggregation Records'!$D$3:$D$56,255),0))=0,"",INDEX('Disaggregation Records'!$F$3:$F$56,MATCH(LEFT(L68,255),LEFT('Disaggregation Records'!$D$3:$D$56,255),0))),"")</f>
        <v/>
      </c>
      <c r="E68" s="412" t="str">
        <f t="array" ref="E68">IFERROR(IF(INDEX('Disaggregation Data'!$K$3:$K$154,MATCH(LEFT(M68,255),LEFT('Disaggregation Data'!$J$3:$J$154,255),0))=0,"",INDEX('Disaggregation Data'!$K$3:$K$154,MATCH(LEFT(M68,255),LEFT('Disaggregation Data'!$J$3:$J$154,255),0))),"")</f>
        <v/>
      </c>
      <c r="F68" s="412" t="str">
        <f t="array" ref="F68">IFERROR(IF(INDEX('Disaggregation Data'!$L$3:$L$154,MATCH(LEFT(M68,255),LEFT('Disaggregation Data'!$J$3:$J$154,255),0))=0,"",INDEX('Disaggregation Data'!$L$3:$L$154,MATCH(LEFT(M68,255),LEFT('Disaggregation Data'!$J$3:$J$154,255),0))),"")</f>
        <v/>
      </c>
      <c r="G68" s="412" t="str">
        <f t="array" ref="G68">IFERROR(IF(INDEX('Disaggregation Data'!$O$3:$O$154,MATCH(LEFT(M68,255),LEFT('Disaggregation Data'!$J$3:$J$154,255),0))=0,"",INDEX('Disaggregation Data'!$O$3:$O$154,MATCH(LEFT(M68,255),LEFT('Disaggregation Data'!$J$3:$J$154,255),0))),"")</f>
        <v/>
      </c>
      <c r="H68" s="411" t="str">
        <f t="array" ref="H68">IFERROR(IF(INDEX('Disaggregation Data'!$P$3:$P$154,MATCH(LEFT(M68,255),LEFT('Disaggregation Data'!$J$3:$J$154,255),0))=0,"",INDEX('Disaggregation Data'!$P$3:$P$154,MATCH(LEFT(M68,255),LEFT('Disaggregation Data'!$J$3:$J$154,255),0))),"")</f>
        <v/>
      </c>
      <c r="I68" s="412" t="str">
        <f t="array" ref="I68">IFERROR(IF(INDEX('Disaggregation Data'!$M$3:$M$154,MATCH(LEFT(M68,255),LEFT('Disaggregation Data'!$J$3:$J$154,255),0))=0,"",INDEX('Disaggregation Data'!$M$3:$M$154,MATCH(LEFT(M68,255),LEFT('Disaggregation Data'!$J$3:$J$154,255),0))),"")</f>
        <v/>
      </c>
      <c r="J68" s="411" t="str">
        <f t="array" ref="J68">IFERROR(IF(INDEX('Disaggregation Data'!$N$3:$N$154,MATCH(LEFT(M68,255),LEFT('Disaggregation Data'!$J$3:$J$154,255),0))=0,"",INDEX('Disaggregation Data'!$N$3:$N$154,MATCH(LEFT(M68,255),LEFT('Disaggregation Data'!$J$3:$J$154,255),0))),"")</f>
        <v/>
      </c>
      <c r="K68" s="503">
        <f t="shared" si="0"/>
        <v>9</v>
      </c>
      <c r="L68" s="503" t="str">
        <f t="shared" si="1"/>
        <v>HIV I-10(M): Pourcentage de professionnels du sexe vivant avec le VIH-9</v>
      </c>
      <c r="M68" s="503" t="str">
        <f t="shared" si="2"/>
        <v>HIV I-10(M): Pourcentage de professionnels du sexe vivant avec le VIH</v>
      </c>
      <c r="N68" s="483" t="b">
        <f t="shared" si="3"/>
        <v>1</v>
      </c>
      <c r="O68" s="488" t="s">
        <v>1549</v>
      </c>
      <c r="P68" s="523" t="str">
        <f t="array" ref="P68">IFERROR(IF(INDEX('Disaggregation Records'!$G$3:$G$56,MATCH(LEFT(L68,255),LEFT('Disaggregation Records'!$D$3:$D$56,255),0))=0,"",INDEX('Disaggregation Records'!$G$3:$G$56,MATCH(LEFT(L68,255),LEFT('Disaggregation Records'!$D$3:$D$56,255),0))),"")</f>
        <v/>
      </c>
      <c r="Q68" s="524" t="s">
        <v>418</v>
      </c>
      <c r="R68" s="383"/>
    </row>
    <row r="69" spans="1:18" ht="47.1" customHeight="1" x14ac:dyDescent="0.25">
      <c r="A69" s="409">
        <v>7</v>
      </c>
      <c r="B69" s="427" t="str">
        <f>IFERROR(VLOOKUP(A69,'Impact Indicators - Section B'!$A$9:$S$27,19,FALSE),"")</f>
        <v/>
      </c>
      <c r="C69" s="522" t="str">
        <f t="array" ref="C69">IFERROR(IF(INDEX('Disaggregation Records'!$E$3:$E$56,MATCH(LEFT(L69,255),LEFT('Disaggregation Records'!$D$3:$D$56,255),0))=0,"",INDEX('Disaggregation Records'!$E$3:$E$56,MATCH(LEFT(L69,255),LEFT('Disaggregation Records'!$D$3:$D$56,255),0))),"")</f>
        <v/>
      </c>
      <c r="D69" s="522" t="str">
        <f t="array" ref="D69">IFERROR(IF(INDEX('Disaggregation Records'!$F$3:$F$56,MATCH(LEFT(L69,255),LEFT('Disaggregation Records'!$D$3:$D$56,255),0))=0,"",INDEX('Disaggregation Records'!$F$3:$F$56,MATCH(LEFT(L69,255),LEFT('Disaggregation Records'!$D$3:$D$56,255),0))),"")</f>
        <v/>
      </c>
      <c r="E69" s="412" t="str">
        <f t="array" ref="E69">IFERROR(IF(INDEX('Disaggregation Data'!$K$3:$K$154,MATCH(LEFT(M69,255),LEFT('Disaggregation Data'!$J$3:$J$154,255),0))=0,"",INDEX('Disaggregation Data'!$K$3:$K$154,MATCH(LEFT(M69,255),LEFT('Disaggregation Data'!$J$3:$J$154,255),0))),"")</f>
        <v/>
      </c>
      <c r="F69" s="412" t="str">
        <f t="array" ref="F69">IFERROR(IF(INDEX('Disaggregation Data'!$L$3:$L$154,MATCH(LEFT(M69,255),LEFT('Disaggregation Data'!$J$3:$J$154,255),0))=0,"",INDEX('Disaggregation Data'!$L$3:$L$154,MATCH(LEFT(M69,255),LEFT('Disaggregation Data'!$J$3:$J$154,255),0))),"")</f>
        <v/>
      </c>
      <c r="G69" s="412" t="str">
        <f t="array" ref="G69">IFERROR(IF(INDEX('Disaggregation Data'!$O$3:$O$154,MATCH(LEFT(M69,255),LEFT('Disaggregation Data'!$J$3:$J$154,255),0))=0,"",INDEX('Disaggregation Data'!$O$3:$O$154,MATCH(LEFT(M69,255),LEFT('Disaggregation Data'!$J$3:$J$154,255),0))),"")</f>
        <v/>
      </c>
      <c r="H69" s="411" t="str">
        <f t="array" ref="H69">IFERROR(IF(INDEX('Disaggregation Data'!$P$3:$P$154,MATCH(LEFT(M69,255),LEFT('Disaggregation Data'!$J$3:$J$154,255),0))=0,"",INDEX('Disaggregation Data'!$P$3:$P$154,MATCH(LEFT(M69,255),LEFT('Disaggregation Data'!$J$3:$J$154,255),0))),"")</f>
        <v/>
      </c>
      <c r="I69" s="412" t="str">
        <f t="array" ref="I69">IFERROR(IF(INDEX('Disaggregation Data'!$M$3:$M$154,MATCH(LEFT(M69,255),LEFT('Disaggregation Data'!$J$3:$J$154,255),0))=0,"",INDEX('Disaggregation Data'!$M$3:$M$154,MATCH(LEFT(M69,255),LEFT('Disaggregation Data'!$J$3:$J$154,255),0))),"")</f>
        <v/>
      </c>
      <c r="J69" s="411" t="str">
        <f t="array" ref="J69">IFERROR(IF(INDEX('Disaggregation Data'!$N$3:$N$154,MATCH(LEFT(M69,255),LEFT('Disaggregation Data'!$J$3:$J$154,255),0))=0,"",INDEX('Disaggregation Data'!$N$3:$N$154,MATCH(LEFT(M69,255),LEFT('Disaggregation Data'!$J$3:$J$154,255),0))),"")</f>
        <v/>
      </c>
      <c r="K69" s="503">
        <f t="shared" si="0"/>
        <v>0</v>
      </c>
      <c r="L69" s="503" t="str">
        <f t="shared" si="1"/>
        <v/>
      </c>
      <c r="M69" s="503" t="str">
        <f t="shared" si="2"/>
        <v/>
      </c>
      <c r="N69" s="483" t="b">
        <f t="shared" si="3"/>
        <v>0</v>
      </c>
      <c r="O69" s="488" t="s">
        <v>1550</v>
      </c>
      <c r="P69" s="523" t="str">
        <f t="array" ref="P69">IFERROR(IF(INDEX('Disaggregation Records'!$G$3:$G$56,MATCH(LEFT(L69,255),LEFT('Disaggregation Records'!$D$3:$D$56,255),0))=0,"",INDEX('Disaggregation Records'!$G$3:$G$56,MATCH(LEFT(L69,255),LEFT('Disaggregation Records'!$D$3:$D$56,255),0))),"")</f>
        <v/>
      </c>
      <c r="Q69" s="524" t="s">
        <v>419</v>
      </c>
      <c r="R69" s="383"/>
    </row>
    <row r="70" spans="1:18" ht="47.1" customHeight="1" x14ac:dyDescent="0.25">
      <c r="A70" s="409">
        <v>7</v>
      </c>
      <c r="B70" s="427" t="str">
        <f>IFERROR(VLOOKUP(A70,'Impact Indicators - Section B'!$A$9:$S$27,19,FALSE),"")</f>
        <v/>
      </c>
      <c r="C70" s="522" t="str">
        <f t="array" ref="C70">IFERROR(IF(INDEX('Disaggregation Records'!$E$3:$E$56,MATCH(LEFT(L70,255),LEFT('Disaggregation Records'!$D$3:$D$56,255),0))=0,"",INDEX('Disaggregation Records'!$E$3:$E$56,MATCH(LEFT(L70,255),LEFT('Disaggregation Records'!$D$3:$D$56,255),0))),"")</f>
        <v/>
      </c>
      <c r="D70" s="522" t="str">
        <f t="array" ref="D70">IFERROR(IF(INDEX('Disaggregation Records'!$F$3:$F$56,MATCH(LEFT(L70,255),LEFT('Disaggregation Records'!$D$3:$D$56,255),0))=0,"",INDEX('Disaggregation Records'!$F$3:$F$56,MATCH(LEFT(L70,255),LEFT('Disaggregation Records'!$D$3:$D$56,255),0))),"")</f>
        <v/>
      </c>
      <c r="E70" s="412" t="str">
        <f t="array" ref="E70">IFERROR(IF(INDEX('Disaggregation Data'!$K$3:$K$154,MATCH(LEFT(M70,255),LEFT('Disaggregation Data'!$J$3:$J$154,255),0))=0,"",INDEX('Disaggregation Data'!$K$3:$K$154,MATCH(LEFT(M70,255),LEFT('Disaggregation Data'!$J$3:$J$154,255),0))),"")</f>
        <v/>
      </c>
      <c r="F70" s="412" t="str">
        <f t="array" ref="F70">IFERROR(IF(INDEX('Disaggregation Data'!$L$3:$L$154,MATCH(LEFT(M70,255),LEFT('Disaggregation Data'!$J$3:$J$154,255),0))=0,"",INDEX('Disaggregation Data'!$L$3:$L$154,MATCH(LEFT(M70,255),LEFT('Disaggregation Data'!$J$3:$J$154,255),0))),"")</f>
        <v/>
      </c>
      <c r="G70" s="412" t="str">
        <f t="array" ref="G70">IFERROR(IF(INDEX('Disaggregation Data'!$O$3:$O$154,MATCH(LEFT(M70,255),LEFT('Disaggregation Data'!$J$3:$J$154,255),0))=0,"",INDEX('Disaggregation Data'!$O$3:$O$154,MATCH(LEFT(M70,255),LEFT('Disaggregation Data'!$J$3:$J$154,255),0))),"")</f>
        <v/>
      </c>
      <c r="H70" s="411" t="str">
        <f t="array" ref="H70">IFERROR(IF(INDEX('Disaggregation Data'!$P$3:$P$154,MATCH(LEFT(M70,255),LEFT('Disaggregation Data'!$J$3:$J$154,255),0))=0,"",INDEX('Disaggregation Data'!$P$3:$P$154,MATCH(LEFT(M70,255),LEFT('Disaggregation Data'!$J$3:$J$154,255),0))),"")</f>
        <v/>
      </c>
      <c r="I70" s="412" t="str">
        <f t="array" ref="I70">IFERROR(IF(INDEX('Disaggregation Data'!$M$3:$M$154,MATCH(LEFT(M70,255),LEFT('Disaggregation Data'!$J$3:$J$154,255),0))=0,"",INDEX('Disaggregation Data'!$M$3:$M$154,MATCH(LEFT(M70,255),LEFT('Disaggregation Data'!$J$3:$J$154,255),0))),"")</f>
        <v/>
      </c>
      <c r="J70" s="411" t="str">
        <f t="array" ref="J70">IFERROR(IF(INDEX('Disaggregation Data'!$N$3:$N$154,MATCH(LEFT(M70,255),LEFT('Disaggregation Data'!$J$3:$J$154,255),0))=0,"",INDEX('Disaggregation Data'!$N$3:$N$154,MATCH(LEFT(M70,255),LEFT('Disaggregation Data'!$J$3:$J$154,255),0))),"")</f>
        <v/>
      </c>
      <c r="K70" s="503">
        <f t="shared" si="0"/>
        <v>1</v>
      </c>
      <c r="L70" s="503" t="str">
        <f t="shared" si="1"/>
        <v/>
      </c>
      <c r="M70" s="503" t="str">
        <f t="shared" si="2"/>
        <v/>
      </c>
      <c r="N70" s="483" t="b">
        <f t="shared" si="3"/>
        <v>0</v>
      </c>
      <c r="O70" s="488" t="s">
        <v>1551</v>
      </c>
      <c r="P70" s="523" t="str">
        <f t="array" ref="P70">IFERROR(IF(INDEX('Disaggregation Records'!$G$3:$G$56,MATCH(LEFT(L70,255),LEFT('Disaggregation Records'!$D$3:$D$56,255),0))=0,"",INDEX('Disaggregation Records'!$G$3:$G$56,MATCH(LEFT(L70,255),LEFT('Disaggregation Records'!$D$3:$D$56,255),0))),"")</f>
        <v/>
      </c>
      <c r="Q70" s="524" t="s">
        <v>419</v>
      </c>
      <c r="R70" s="383"/>
    </row>
    <row r="71" spans="1:18" ht="47.1" customHeight="1" x14ac:dyDescent="0.25">
      <c r="A71" s="409">
        <v>7</v>
      </c>
      <c r="B71" s="427" t="str">
        <f>IFERROR(VLOOKUP(A71,'Impact Indicators - Section B'!$A$9:$S$27,19,FALSE),"")</f>
        <v/>
      </c>
      <c r="C71" s="522" t="str">
        <f t="array" ref="C71">IFERROR(IF(INDEX('Disaggregation Records'!$E$3:$E$56,MATCH(LEFT(L71,255),LEFT('Disaggregation Records'!$D$3:$D$56,255),0))=0,"",INDEX('Disaggregation Records'!$E$3:$E$56,MATCH(LEFT(L71,255),LEFT('Disaggregation Records'!$D$3:$D$56,255),0))),"")</f>
        <v/>
      </c>
      <c r="D71" s="522" t="str">
        <f t="array" ref="D71">IFERROR(IF(INDEX('Disaggregation Records'!$F$3:$F$56,MATCH(LEFT(L71,255),LEFT('Disaggregation Records'!$D$3:$D$56,255),0))=0,"",INDEX('Disaggregation Records'!$F$3:$F$56,MATCH(LEFT(L71,255),LEFT('Disaggregation Records'!$D$3:$D$56,255),0))),"")</f>
        <v/>
      </c>
      <c r="E71" s="412" t="str">
        <f t="array" ref="E71">IFERROR(IF(INDEX('Disaggregation Data'!$K$3:$K$154,MATCH(LEFT(M71,255),LEFT('Disaggregation Data'!$J$3:$J$154,255),0))=0,"",INDEX('Disaggregation Data'!$K$3:$K$154,MATCH(LEFT(M71,255),LEFT('Disaggregation Data'!$J$3:$J$154,255),0))),"")</f>
        <v/>
      </c>
      <c r="F71" s="412" t="str">
        <f t="array" ref="F71">IFERROR(IF(INDEX('Disaggregation Data'!$L$3:$L$154,MATCH(LEFT(M71,255),LEFT('Disaggregation Data'!$J$3:$J$154,255),0))=0,"",INDEX('Disaggregation Data'!$L$3:$L$154,MATCH(LEFT(M71,255),LEFT('Disaggregation Data'!$J$3:$J$154,255),0))),"")</f>
        <v/>
      </c>
      <c r="G71" s="412" t="str">
        <f t="array" ref="G71">IFERROR(IF(INDEX('Disaggregation Data'!$O$3:$O$154,MATCH(LEFT(M71,255),LEFT('Disaggregation Data'!$J$3:$J$154,255),0))=0,"",INDEX('Disaggregation Data'!$O$3:$O$154,MATCH(LEFT(M71,255),LEFT('Disaggregation Data'!$J$3:$J$154,255),0))),"")</f>
        <v/>
      </c>
      <c r="H71" s="411" t="str">
        <f t="array" ref="H71">IFERROR(IF(INDEX('Disaggregation Data'!$P$3:$P$154,MATCH(LEFT(M71,255),LEFT('Disaggregation Data'!$J$3:$J$154,255),0))=0,"",INDEX('Disaggregation Data'!$P$3:$P$154,MATCH(LEFT(M71,255),LEFT('Disaggregation Data'!$J$3:$J$154,255),0))),"")</f>
        <v/>
      </c>
      <c r="I71" s="412" t="str">
        <f t="array" ref="I71">IFERROR(IF(INDEX('Disaggregation Data'!$M$3:$M$154,MATCH(LEFT(M71,255),LEFT('Disaggregation Data'!$J$3:$J$154,255),0))=0,"",INDEX('Disaggregation Data'!$M$3:$M$154,MATCH(LEFT(M71,255),LEFT('Disaggregation Data'!$J$3:$J$154,255),0))),"")</f>
        <v/>
      </c>
      <c r="J71" s="411" t="str">
        <f t="array" ref="J71">IFERROR(IF(INDEX('Disaggregation Data'!$N$3:$N$154,MATCH(LEFT(M71,255),LEFT('Disaggregation Data'!$J$3:$J$154,255),0))=0,"",INDEX('Disaggregation Data'!$N$3:$N$154,MATCH(LEFT(M71,255),LEFT('Disaggregation Data'!$J$3:$J$154,255),0))),"")</f>
        <v/>
      </c>
      <c r="K71" s="503">
        <f t="shared" si="0"/>
        <v>2</v>
      </c>
      <c r="L71" s="503" t="str">
        <f t="shared" si="1"/>
        <v/>
      </c>
      <c r="M71" s="503" t="str">
        <f t="shared" si="2"/>
        <v/>
      </c>
      <c r="N71" s="483" t="b">
        <f t="shared" si="3"/>
        <v>0</v>
      </c>
      <c r="O71" s="488" t="s">
        <v>1552</v>
      </c>
      <c r="P71" s="523" t="str">
        <f t="array" ref="P71">IFERROR(IF(INDEX('Disaggregation Records'!$G$3:$G$56,MATCH(LEFT(L71,255),LEFT('Disaggregation Records'!$D$3:$D$56,255),0))=0,"",INDEX('Disaggregation Records'!$G$3:$G$56,MATCH(LEFT(L71,255),LEFT('Disaggregation Records'!$D$3:$D$56,255),0))),"")</f>
        <v/>
      </c>
      <c r="Q71" s="524" t="s">
        <v>419</v>
      </c>
      <c r="R71" s="383"/>
    </row>
    <row r="72" spans="1:18" ht="47.1" customHeight="1" x14ac:dyDescent="0.25">
      <c r="A72" s="409">
        <v>7</v>
      </c>
      <c r="B72" s="427" t="str">
        <f>IFERROR(VLOOKUP(A72,'Impact Indicators - Section B'!$A$9:$S$27,19,FALSE),"")</f>
        <v/>
      </c>
      <c r="C72" s="522" t="str">
        <f t="array" ref="C72">IFERROR(IF(INDEX('Disaggregation Records'!$E$3:$E$56,MATCH(LEFT(L72,255),LEFT('Disaggregation Records'!$D$3:$D$56,255),0))=0,"",INDEX('Disaggregation Records'!$E$3:$E$56,MATCH(LEFT(L72,255),LEFT('Disaggregation Records'!$D$3:$D$56,255),0))),"")</f>
        <v/>
      </c>
      <c r="D72" s="522" t="str">
        <f t="array" ref="D72">IFERROR(IF(INDEX('Disaggregation Records'!$F$3:$F$56,MATCH(LEFT(L72,255),LEFT('Disaggregation Records'!$D$3:$D$56,255),0))=0,"",INDEX('Disaggregation Records'!$F$3:$F$56,MATCH(LEFT(L72,255),LEFT('Disaggregation Records'!$D$3:$D$56,255),0))),"")</f>
        <v/>
      </c>
      <c r="E72" s="412" t="str">
        <f t="array" ref="E72">IFERROR(IF(INDEX('Disaggregation Data'!$K$3:$K$154,MATCH(LEFT(M72,255),LEFT('Disaggregation Data'!$J$3:$J$154,255),0))=0,"",INDEX('Disaggregation Data'!$K$3:$K$154,MATCH(LEFT(M72,255),LEFT('Disaggregation Data'!$J$3:$J$154,255),0))),"")</f>
        <v/>
      </c>
      <c r="F72" s="412" t="str">
        <f t="array" ref="F72">IFERROR(IF(INDEX('Disaggregation Data'!$L$3:$L$154,MATCH(LEFT(M72,255),LEFT('Disaggregation Data'!$J$3:$J$154,255),0))=0,"",INDEX('Disaggregation Data'!$L$3:$L$154,MATCH(LEFT(M72,255),LEFT('Disaggregation Data'!$J$3:$J$154,255),0))),"")</f>
        <v/>
      </c>
      <c r="G72" s="412" t="str">
        <f t="array" ref="G72">IFERROR(IF(INDEX('Disaggregation Data'!$O$3:$O$154,MATCH(LEFT(M72,255),LEFT('Disaggregation Data'!$J$3:$J$154,255),0))=0,"",INDEX('Disaggregation Data'!$O$3:$O$154,MATCH(LEFT(M72,255),LEFT('Disaggregation Data'!$J$3:$J$154,255),0))),"")</f>
        <v/>
      </c>
      <c r="H72" s="411" t="str">
        <f t="array" ref="H72">IFERROR(IF(INDEX('Disaggregation Data'!$P$3:$P$154,MATCH(LEFT(M72,255),LEFT('Disaggregation Data'!$J$3:$J$154,255),0))=0,"",INDEX('Disaggregation Data'!$P$3:$P$154,MATCH(LEFT(M72,255),LEFT('Disaggregation Data'!$J$3:$J$154,255),0))),"")</f>
        <v/>
      </c>
      <c r="I72" s="412" t="str">
        <f t="array" ref="I72">IFERROR(IF(INDEX('Disaggregation Data'!$M$3:$M$154,MATCH(LEFT(M72,255),LEFT('Disaggregation Data'!$J$3:$J$154,255),0))=0,"",INDEX('Disaggregation Data'!$M$3:$M$154,MATCH(LEFT(M72,255),LEFT('Disaggregation Data'!$J$3:$J$154,255),0))),"")</f>
        <v/>
      </c>
      <c r="J72" s="411" t="str">
        <f t="array" ref="J72">IFERROR(IF(INDEX('Disaggregation Data'!$N$3:$N$154,MATCH(LEFT(M72,255),LEFT('Disaggregation Data'!$J$3:$J$154,255),0))=0,"",INDEX('Disaggregation Data'!$N$3:$N$154,MATCH(LEFT(M72,255),LEFT('Disaggregation Data'!$J$3:$J$154,255),0))),"")</f>
        <v/>
      </c>
      <c r="K72" s="503">
        <f t="shared" si="0"/>
        <v>3</v>
      </c>
      <c r="L72" s="503" t="str">
        <f t="shared" si="1"/>
        <v/>
      </c>
      <c r="M72" s="503" t="str">
        <f t="shared" si="2"/>
        <v/>
      </c>
      <c r="N72" s="483" t="b">
        <f t="shared" si="3"/>
        <v>0</v>
      </c>
      <c r="O72" s="488" t="s">
        <v>1553</v>
      </c>
      <c r="P72" s="523" t="str">
        <f t="array" ref="P72">IFERROR(IF(INDEX('Disaggregation Records'!$G$3:$G$56,MATCH(LEFT(L72,255),LEFT('Disaggregation Records'!$D$3:$D$56,255),0))=0,"",INDEX('Disaggregation Records'!$G$3:$G$56,MATCH(LEFT(L72,255),LEFT('Disaggregation Records'!$D$3:$D$56,255),0))),"")</f>
        <v/>
      </c>
      <c r="Q72" s="524" t="s">
        <v>419</v>
      </c>
      <c r="R72" s="383"/>
    </row>
    <row r="73" spans="1:18" ht="47.1" customHeight="1" x14ac:dyDescent="0.25">
      <c r="A73" s="409">
        <v>7</v>
      </c>
      <c r="B73" s="427" t="str">
        <f>IFERROR(VLOOKUP(A73,'Impact Indicators - Section B'!$A$9:$S$27,19,FALSE),"")</f>
        <v/>
      </c>
      <c r="C73" s="522" t="str">
        <f t="array" ref="C73">IFERROR(IF(INDEX('Disaggregation Records'!$E$3:$E$56,MATCH(LEFT(L73,255),LEFT('Disaggregation Records'!$D$3:$D$56,255),0))=0,"",INDEX('Disaggregation Records'!$E$3:$E$56,MATCH(LEFT(L73,255),LEFT('Disaggregation Records'!$D$3:$D$56,255),0))),"")</f>
        <v/>
      </c>
      <c r="D73" s="522" t="str">
        <f t="array" ref="D73">IFERROR(IF(INDEX('Disaggregation Records'!$F$3:$F$56,MATCH(LEFT(L73,255),LEFT('Disaggregation Records'!$D$3:$D$56,255),0))=0,"",INDEX('Disaggregation Records'!$F$3:$F$56,MATCH(LEFT(L73,255),LEFT('Disaggregation Records'!$D$3:$D$56,255),0))),"")</f>
        <v/>
      </c>
      <c r="E73" s="412" t="str">
        <f t="array" ref="E73">IFERROR(IF(INDEX('Disaggregation Data'!$K$3:$K$154,MATCH(LEFT(M73,255),LEFT('Disaggregation Data'!$J$3:$J$154,255),0))=0,"",INDEX('Disaggregation Data'!$K$3:$K$154,MATCH(LEFT(M73,255),LEFT('Disaggregation Data'!$J$3:$J$154,255),0))),"")</f>
        <v/>
      </c>
      <c r="F73" s="412" t="str">
        <f t="array" ref="F73">IFERROR(IF(INDEX('Disaggregation Data'!$L$3:$L$154,MATCH(LEFT(M73,255),LEFT('Disaggregation Data'!$J$3:$J$154,255),0))=0,"",INDEX('Disaggregation Data'!$L$3:$L$154,MATCH(LEFT(M73,255),LEFT('Disaggregation Data'!$J$3:$J$154,255),0))),"")</f>
        <v/>
      </c>
      <c r="G73" s="412" t="str">
        <f t="array" ref="G73">IFERROR(IF(INDEX('Disaggregation Data'!$O$3:$O$154,MATCH(LEFT(M73,255),LEFT('Disaggregation Data'!$J$3:$J$154,255),0))=0,"",INDEX('Disaggregation Data'!$O$3:$O$154,MATCH(LEFT(M73,255),LEFT('Disaggregation Data'!$J$3:$J$154,255),0))),"")</f>
        <v/>
      </c>
      <c r="H73" s="411" t="str">
        <f t="array" ref="H73">IFERROR(IF(INDEX('Disaggregation Data'!$P$3:$P$154,MATCH(LEFT(M73,255),LEFT('Disaggregation Data'!$J$3:$J$154,255),0))=0,"",INDEX('Disaggregation Data'!$P$3:$P$154,MATCH(LEFT(M73,255),LEFT('Disaggregation Data'!$J$3:$J$154,255),0))),"")</f>
        <v/>
      </c>
      <c r="I73" s="412" t="str">
        <f t="array" ref="I73">IFERROR(IF(INDEX('Disaggregation Data'!$M$3:$M$154,MATCH(LEFT(M73,255),LEFT('Disaggregation Data'!$J$3:$J$154,255),0))=0,"",INDEX('Disaggregation Data'!$M$3:$M$154,MATCH(LEFT(M73,255),LEFT('Disaggregation Data'!$J$3:$J$154,255),0))),"")</f>
        <v/>
      </c>
      <c r="J73" s="411" t="str">
        <f t="array" ref="J73">IFERROR(IF(INDEX('Disaggregation Data'!$N$3:$N$154,MATCH(LEFT(M73,255),LEFT('Disaggregation Data'!$J$3:$J$154,255),0))=0,"",INDEX('Disaggregation Data'!$N$3:$N$154,MATCH(LEFT(M73,255),LEFT('Disaggregation Data'!$J$3:$J$154,255),0))),"")</f>
        <v/>
      </c>
      <c r="K73" s="503">
        <f t="shared" ref="K73:K136" si="4">IF(B73=B72,K72+1,0)</f>
        <v>4</v>
      </c>
      <c r="L73" s="503" t="str">
        <f t="shared" ref="L73:L136" si="5">IF(B73&lt;&gt;"",B73&amp;"-"&amp;K73,"")</f>
        <v/>
      </c>
      <c r="M73" s="503" t="str">
        <f t="shared" ref="M73:M136" si="6">IF(B73&lt;&gt;"",B73&amp;C73&amp;D73,"")</f>
        <v/>
      </c>
      <c r="N73" s="483" t="b">
        <f t="shared" ref="N73:N136" si="7">IFERROR(IF(B73&lt;&gt;"",TRUE,FALSE),"")</f>
        <v>0</v>
      </c>
      <c r="O73" s="488" t="s">
        <v>1554</v>
      </c>
      <c r="P73" s="523" t="str">
        <f t="array" ref="P73">IFERROR(IF(INDEX('Disaggregation Records'!$G$3:$G$56,MATCH(LEFT(L73,255),LEFT('Disaggregation Records'!$D$3:$D$56,255),0))=0,"",INDEX('Disaggregation Records'!$G$3:$G$56,MATCH(LEFT(L73,255),LEFT('Disaggregation Records'!$D$3:$D$56,255),0))),"")</f>
        <v/>
      </c>
      <c r="Q73" s="524" t="s">
        <v>419</v>
      </c>
      <c r="R73" s="383"/>
    </row>
    <row r="74" spans="1:18" ht="47.1" customHeight="1" x14ac:dyDescent="0.25">
      <c r="A74" s="409">
        <v>7</v>
      </c>
      <c r="B74" s="427" t="str">
        <f>IFERROR(VLOOKUP(A74,'Impact Indicators - Section B'!$A$9:$S$27,19,FALSE),"")</f>
        <v/>
      </c>
      <c r="C74" s="522" t="str">
        <f t="array" ref="C74">IFERROR(IF(INDEX('Disaggregation Records'!$E$3:$E$56,MATCH(LEFT(L74,255),LEFT('Disaggregation Records'!$D$3:$D$56,255),0))=0,"",INDEX('Disaggregation Records'!$E$3:$E$56,MATCH(LEFT(L74,255),LEFT('Disaggregation Records'!$D$3:$D$56,255),0))),"")</f>
        <v/>
      </c>
      <c r="D74" s="522" t="str">
        <f t="array" ref="D74">IFERROR(IF(INDEX('Disaggregation Records'!$F$3:$F$56,MATCH(LEFT(L74,255),LEFT('Disaggregation Records'!$D$3:$D$56,255),0))=0,"",INDEX('Disaggregation Records'!$F$3:$F$56,MATCH(LEFT(L74,255),LEFT('Disaggregation Records'!$D$3:$D$56,255),0))),"")</f>
        <v/>
      </c>
      <c r="E74" s="412" t="str">
        <f t="array" ref="E74">IFERROR(IF(INDEX('Disaggregation Data'!$K$3:$K$154,MATCH(LEFT(M74,255),LEFT('Disaggregation Data'!$J$3:$J$154,255),0))=0,"",INDEX('Disaggregation Data'!$K$3:$K$154,MATCH(LEFT(M74,255),LEFT('Disaggregation Data'!$J$3:$J$154,255),0))),"")</f>
        <v/>
      </c>
      <c r="F74" s="412" t="str">
        <f t="array" ref="F74">IFERROR(IF(INDEX('Disaggregation Data'!$L$3:$L$154,MATCH(LEFT(M74,255),LEFT('Disaggregation Data'!$J$3:$J$154,255),0))=0,"",INDEX('Disaggregation Data'!$L$3:$L$154,MATCH(LEFT(M74,255),LEFT('Disaggregation Data'!$J$3:$J$154,255),0))),"")</f>
        <v/>
      </c>
      <c r="G74" s="412" t="str">
        <f t="array" ref="G74">IFERROR(IF(INDEX('Disaggregation Data'!$O$3:$O$154,MATCH(LEFT(M74,255),LEFT('Disaggregation Data'!$J$3:$J$154,255),0))=0,"",INDEX('Disaggregation Data'!$O$3:$O$154,MATCH(LEFT(M74,255),LEFT('Disaggregation Data'!$J$3:$J$154,255),0))),"")</f>
        <v/>
      </c>
      <c r="H74" s="411" t="str">
        <f t="array" ref="H74">IFERROR(IF(INDEX('Disaggregation Data'!$P$3:$P$154,MATCH(LEFT(M74,255),LEFT('Disaggregation Data'!$J$3:$J$154,255),0))=0,"",INDEX('Disaggregation Data'!$P$3:$P$154,MATCH(LEFT(M74,255),LEFT('Disaggregation Data'!$J$3:$J$154,255),0))),"")</f>
        <v/>
      </c>
      <c r="I74" s="412" t="str">
        <f t="array" ref="I74">IFERROR(IF(INDEX('Disaggregation Data'!$M$3:$M$154,MATCH(LEFT(M74,255),LEFT('Disaggregation Data'!$J$3:$J$154,255),0))=0,"",INDEX('Disaggregation Data'!$M$3:$M$154,MATCH(LEFT(M74,255),LEFT('Disaggregation Data'!$J$3:$J$154,255),0))),"")</f>
        <v/>
      </c>
      <c r="J74" s="411" t="str">
        <f t="array" ref="J74">IFERROR(IF(INDEX('Disaggregation Data'!$N$3:$N$154,MATCH(LEFT(M74,255),LEFT('Disaggregation Data'!$J$3:$J$154,255),0))=0,"",INDEX('Disaggregation Data'!$N$3:$N$154,MATCH(LEFT(M74,255),LEFT('Disaggregation Data'!$J$3:$J$154,255),0))),"")</f>
        <v/>
      </c>
      <c r="K74" s="503">
        <f t="shared" si="4"/>
        <v>5</v>
      </c>
      <c r="L74" s="503" t="str">
        <f t="shared" si="5"/>
        <v/>
      </c>
      <c r="M74" s="503" t="str">
        <f t="shared" si="6"/>
        <v/>
      </c>
      <c r="N74" s="483" t="b">
        <f t="shared" si="7"/>
        <v>0</v>
      </c>
      <c r="O74" s="488" t="s">
        <v>1555</v>
      </c>
      <c r="P74" s="523" t="str">
        <f t="array" ref="P74">IFERROR(IF(INDEX('Disaggregation Records'!$G$3:$G$56,MATCH(LEFT(L74,255),LEFT('Disaggregation Records'!$D$3:$D$56,255),0))=0,"",INDEX('Disaggregation Records'!$G$3:$G$56,MATCH(LEFT(L74,255),LEFT('Disaggregation Records'!$D$3:$D$56,255),0))),"")</f>
        <v/>
      </c>
      <c r="Q74" s="524" t="s">
        <v>419</v>
      </c>
      <c r="R74" s="383"/>
    </row>
    <row r="75" spans="1:18" ht="47.1" customHeight="1" x14ac:dyDescent="0.25">
      <c r="A75" s="409">
        <v>7</v>
      </c>
      <c r="B75" s="427" t="str">
        <f>IFERROR(VLOOKUP(A75,'Impact Indicators - Section B'!$A$9:$S$27,19,FALSE),"")</f>
        <v/>
      </c>
      <c r="C75" s="522" t="str">
        <f t="array" ref="C75">IFERROR(IF(INDEX('Disaggregation Records'!$E$3:$E$56,MATCH(LEFT(L75,255),LEFT('Disaggregation Records'!$D$3:$D$56,255),0))=0,"",INDEX('Disaggregation Records'!$E$3:$E$56,MATCH(LEFT(L75,255),LEFT('Disaggregation Records'!$D$3:$D$56,255),0))),"")</f>
        <v/>
      </c>
      <c r="D75" s="522" t="str">
        <f t="array" ref="D75">IFERROR(IF(INDEX('Disaggregation Records'!$F$3:$F$56,MATCH(LEFT(L75,255),LEFT('Disaggregation Records'!$D$3:$D$56,255),0))=0,"",INDEX('Disaggregation Records'!$F$3:$F$56,MATCH(LEFT(L75,255),LEFT('Disaggregation Records'!$D$3:$D$56,255),0))),"")</f>
        <v/>
      </c>
      <c r="E75" s="412" t="str">
        <f t="array" ref="E75">IFERROR(IF(INDEX('Disaggregation Data'!$K$3:$K$154,MATCH(LEFT(M75,255),LEFT('Disaggregation Data'!$J$3:$J$154,255),0))=0,"",INDEX('Disaggregation Data'!$K$3:$K$154,MATCH(LEFT(M75,255),LEFT('Disaggregation Data'!$J$3:$J$154,255),0))),"")</f>
        <v/>
      </c>
      <c r="F75" s="412" t="str">
        <f t="array" ref="F75">IFERROR(IF(INDEX('Disaggregation Data'!$L$3:$L$154,MATCH(LEFT(M75,255),LEFT('Disaggregation Data'!$J$3:$J$154,255),0))=0,"",INDEX('Disaggregation Data'!$L$3:$L$154,MATCH(LEFT(M75,255),LEFT('Disaggregation Data'!$J$3:$J$154,255),0))),"")</f>
        <v/>
      </c>
      <c r="G75" s="412" t="str">
        <f t="array" ref="G75">IFERROR(IF(INDEX('Disaggregation Data'!$O$3:$O$154,MATCH(LEFT(M75,255),LEFT('Disaggregation Data'!$J$3:$J$154,255),0))=0,"",INDEX('Disaggregation Data'!$O$3:$O$154,MATCH(LEFT(M75,255),LEFT('Disaggregation Data'!$J$3:$J$154,255),0))),"")</f>
        <v/>
      </c>
      <c r="H75" s="411" t="str">
        <f t="array" ref="H75">IFERROR(IF(INDEX('Disaggregation Data'!$P$3:$P$154,MATCH(LEFT(M75,255),LEFT('Disaggregation Data'!$J$3:$J$154,255),0))=0,"",INDEX('Disaggregation Data'!$P$3:$P$154,MATCH(LEFT(M75,255),LEFT('Disaggregation Data'!$J$3:$J$154,255),0))),"")</f>
        <v/>
      </c>
      <c r="I75" s="412" t="str">
        <f t="array" ref="I75">IFERROR(IF(INDEX('Disaggregation Data'!$M$3:$M$154,MATCH(LEFT(M75,255),LEFT('Disaggregation Data'!$J$3:$J$154,255),0))=0,"",INDEX('Disaggregation Data'!$M$3:$M$154,MATCH(LEFT(M75,255),LEFT('Disaggregation Data'!$J$3:$J$154,255),0))),"")</f>
        <v/>
      </c>
      <c r="J75" s="411" t="str">
        <f t="array" ref="J75">IFERROR(IF(INDEX('Disaggregation Data'!$N$3:$N$154,MATCH(LEFT(M75,255),LEFT('Disaggregation Data'!$J$3:$J$154,255),0))=0,"",INDEX('Disaggregation Data'!$N$3:$N$154,MATCH(LEFT(M75,255),LEFT('Disaggregation Data'!$J$3:$J$154,255),0))),"")</f>
        <v/>
      </c>
      <c r="K75" s="503">
        <f t="shared" si="4"/>
        <v>6</v>
      </c>
      <c r="L75" s="503" t="str">
        <f t="shared" si="5"/>
        <v/>
      </c>
      <c r="M75" s="503" t="str">
        <f t="shared" si="6"/>
        <v/>
      </c>
      <c r="N75" s="483" t="b">
        <f t="shared" si="7"/>
        <v>0</v>
      </c>
      <c r="O75" s="488" t="s">
        <v>1556</v>
      </c>
      <c r="P75" s="523" t="str">
        <f t="array" ref="P75">IFERROR(IF(INDEX('Disaggregation Records'!$G$3:$G$56,MATCH(LEFT(L75,255),LEFT('Disaggregation Records'!$D$3:$D$56,255),0))=0,"",INDEX('Disaggregation Records'!$G$3:$G$56,MATCH(LEFT(L75,255),LEFT('Disaggregation Records'!$D$3:$D$56,255),0))),"")</f>
        <v/>
      </c>
      <c r="Q75" s="524" t="s">
        <v>419</v>
      </c>
      <c r="R75" s="383"/>
    </row>
    <row r="76" spans="1:18" ht="47.1" customHeight="1" x14ac:dyDescent="0.25">
      <c r="A76" s="409">
        <v>7</v>
      </c>
      <c r="B76" s="427" t="str">
        <f>IFERROR(VLOOKUP(A76,'Impact Indicators - Section B'!$A$9:$S$27,19,FALSE),"")</f>
        <v/>
      </c>
      <c r="C76" s="522" t="str">
        <f t="array" ref="C76">IFERROR(IF(INDEX('Disaggregation Records'!$E$3:$E$56,MATCH(LEFT(L76,255),LEFT('Disaggregation Records'!$D$3:$D$56,255),0))=0,"",INDEX('Disaggregation Records'!$E$3:$E$56,MATCH(LEFT(L76,255),LEFT('Disaggregation Records'!$D$3:$D$56,255),0))),"")</f>
        <v/>
      </c>
      <c r="D76" s="522" t="str">
        <f t="array" ref="D76">IFERROR(IF(INDEX('Disaggregation Records'!$F$3:$F$56,MATCH(LEFT(L76,255),LEFT('Disaggregation Records'!$D$3:$D$56,255),0))=0,"",INDEX('Disaggregation Records'!$F$3:$F$56,MATCH(LEFT(L76,255),LEFT('Disaggregation Records'!$D$3:$D$56,255),0))),"")</f>
        <v/>
      </c>
      <c r="E76" s="412" t="str">
        <f t="array" ref="E76">IFERROR(IF(INDEX('Disaggregation Data'!$K$3:$K$154,MATCH(LEFT(M76,255),LEFT('Disaggregation Data'!$J$3:$J$154,255),0))=0,"",INDEX('Disaggregation Data'!$K$3:$K$154,MATCH(LEFT(M76,255),LEFT('Disaggregation Data'!$J$3:$J$154,255),0))),"")</f>
        <v/>
      </c>
      <c r="F76" s="412" t="str">
        <f t="array" ref="F76">IFERROR(IF(INDEX('Disaggregation Data'!$L$3:$L$154,MATCH(LEFT(M76,255),LEFT('Disaggregation Data'!$J$3:$J$154,255),0))=0,"",INDEX('Disaggregation Data'!$L$3:$L$154,MATCH(LEFT(M76,255),LEFT('Disaggregation Data'!$J$3:$J$154,255),0))),"")</f>
        <v/>
      </c>
      <c r="G76" s="412" t="str">
        <f t="array" ref="G76">IFERROR(IF(INDEX('Disaggregation Data'!$O$3:$O$154,MATCH(LEFT(M76,255),LEFT('Disaggregation Data'!$J$3:$J$154,255),0))=0,"",INDEX('Disaggregation Data'!$O$3:$O$154,MATCH(LEFT(M76,255),LEFT('Disaggregation Data'!$J$3:$J$154,255),0))),"")</f>
        <v/>
      </c>
      <c r="H76" s="411" t="str">
        <f t="array" ref="H76">IFERROR(IF(INDEX('Disaggregation Data'!$P$3:$P$154,MATCH(LEFT(M76,255),LEFT('Disaggregation Data'!$J$3:$J$154,255),0))=0,"",INDEX('Disaggregation Data'!$P$3:$P$154,MATCH(LEFT(M76,255),LEFT('Disaggregation Data'!$J$3:$J$154,255),0))),"")</f>
        <v/>
      </c>
      <c r="I76" s="412" t="str">
        <f t="array" ref="I76">IFERROR(IF(INDEX('Disaggregation Data'!$M$3:$M$154,MATCH(LEFT(M76,255),LEFT('Disaggregation Data'!$J$3:$J$154,255),0))=0,"",INDEX('Disaggregation Data'!$M$3:$M$154,MATCH(LEFT(M76,255),LEFT('Disaggregation Data'!$J$3:$J$154,255),0))),"")</f>
        <v/>
      </c>
      <c r="J76" s="411" t="str">
        <f t="array" ref="J76">IFERROR(IF(INDEX('Disaggregation Data'!$N$3:$N$154,MATCH(LEFT(M76,255),LEFT('Disaggregation Data'!$J$3:$J$154,255),0))=0,"",INDEX('Disaggregation Data'!$N$3:$N$154,MATCH(LEFT(M76,255),LEFT('Disaggregation Data'!$J$3:$J$154,255),0))),"")</f>
        <v/>
      </c>
      <c r="K76" s="503">
        <f t="shared" si="4"/>
        <v>7</v>
      </c>
      <c r="L76" s="503" t="str">
        <f t="shared" si="5"/>
        <v/>
      </c>
      <c r="M76" s="503" t="str">
        <f t="shared" si="6"/>
        <v/>
      </c>
      <c r="N76" s="483" t="b">
        <f t="shared" si="7"/>
        <v>0</v>
      </c>
      <c r="O76" s="488" t="s">
        <v>1557</v>
      </c>
      <c r="P76" s="523" t="str">
        <f t="array" ref="P76">IFERROR(IF(INDEX('Disaggregation Records'!$G$3:$G$56,MATCH(LEFT(L76,255),LEFT('Disaggregation Records'!$D$3:$D$56,255),0))=0,"",INDEX('Disaggregation Records'!$G$3:$G$56,MATCH(LEFT(L76,255),LEFT('Disaggregation Records'!$D$3:$D$56,255),0))),"")</f>
        <v/>
      </c>
      <c r="Q76" s="524" t="s">
        <v>419</v>
      </c>
      <c r="R76" s="383"/>
    </row>
    <row r="77" spans="1:18" ht="47.1" customHeight="1" x14ac:dyDescent="0.25">
      <c r="A77" s="409">
        <v>7</v>
      </c>
      <c r="B77" s="427" t="str">
        <f>IFERROR(VLOOKUP(A77,'Impact Indicators - Section B'!$A$9:$S$27,19,FALSE),"")</f>
        <v/>
      </c>
      <c r="C77" s="522" t="str">
        <f t="array" ref="C77">IFERROR(IF(INDEX('Disaggregation Records'!$E$3:$E$56,MATCH(LEFT(L77,255),LEFT('Disaggregation Records'!$D$3:$D$56,255),0))=0,"",INDEX('Disaggregation Records'!$E$3:$E$56,MATCH(LEFT(L77,255),LEFT('Disaggregation Records'!$D$3:$D$56,255),0))),"")</f>
        <v/>
      </c>
      <c r="D77" s="522" t="str">
        <f t="array" ref="D77">IFERROR(IF(INDEX('Disaggregation Records'!$F$3:$F$56,MATCH(LEFT(L77,255),LEFT('Disaggregation Records'!$D$3:$D$56,255),0))=0,"",INDEX('Disaggregation Records'!$F$3:$F$56,MATCH(LEFT(L77,255),LEFT('Disaggregation Records'!$D$3:$D$56,255),0))),"")</f>
        <v/>
      </c>
      <c r="E77" s="412" t="str">
        <f t="array" ref="E77">IFERROR(IF(INDEX('Disaggregation Data'!$K$3:$K$154,MATCH(LEFT(M77,255),LEFT('Disaggregation Data'!$J$3:$J$154,255),0))=0,"",INDEX('Disaggregation Data'!$K$3:$K$154,MATCH(LEFT(M77,255),LEFT('Disaggregation Data'!$J$3:$J$154,255),0))),"")</f>
        <v/>
      </c>
      <c r="F77" s="412" t="str">
        <f t="array" ref="F77">IFERROR(IF(INDEX('Disaggregation Data'!$L$3:$L$154,MATCH(LEFT(M77,255),LEFT('Disaggregation Data'!$J$3:$J$154,255),0))=0,"",INDEX('Disaggregation Data'!$L$3:$L$154,MATCH(LEFT(M77,255),LEFT('Disaggregation Data'!$J$3:$J$154,255),0))),"")</f>
        <v/>
      </c>
      <c r="G77" s="412" t="str">
        <f t="array" ref="G77">IFERROR(IF(INDEX('Disaggregation Data'!$O$3:$O$154,MATCH(LEFT(M77,255),LEFT('Disaggregation Data'!$J$3:$J$154,255),0))=0,"",INDEX('Disaggregation Data'!$O$3:$O$154,MATCH(LEFT(M77,255),LEFT('Disaggregation Data'!$J$3:$J$154,255),0))),"")</f>
        <v/>
      </c>
      <c r="H77" s="411" t="str">
        <f t="array" ref="H77">IFERROR(IF(INDEX('Disaggregation Data'!$P$3:$P$154,MATCH(LEFT(M77,255),LEFT('Disaggregation Data'!$J$3:$J$154,255),0))=0,"",INDEX('Disaggregation Data'!$P$3:$P$154,MATCH(LEFT(M77,255),LEFT('Disaggregation Data'!$J$3:$J$154,255),0))),"")</f>
        <v/>
      </c>
      <c r="I77" s="412" t="str">
        <f t="array" ref="I77">IFERROR(IF(INDEX('Disaggregation Data'!$M$3:$M$154,MATCH(LEFT(M77,255),LEFT('Disaggregation Data'!$J$3:$J$154,255),0))=0,"",INDEX('Disaggregation Data'!$M$3:$M$154,MATCH(LEFT(M77,255),LEFT('Disaggregation Data'!$J$3:$J$154,255),0))),"")</f>
        <v/>
      </c>
      <c r="J77" s="411" t="str">
        <f t="array" ref="J77">IFERROR(IF(INDEX('Disaggregation Data'!$N$3:$N$154,MATCH(LEFT(M77,255),LEFT('Disaggregation Data'!$J$3:$J$154,255),0))=0,"",INDEX('Disaggregation Data'!$N$3:$N$154,MATCH(LEFT(M77,255),LEFT('Disaggregation Data'!$J$3:$J$154,255),0))),"")</f>
        <v/>
      </c>
      <c r="K77" s="503">
        <f t="shared" si="4"/>
        <v>8</v>
      </c>
      <c r="L77" s="503" t="str">
        <f t="shared" si="5"/>
        <v/>
      </c>
      <c r="M77" s="503" t="str">
        <f t="shared" si="6"/>
        <v/>
      </c>
      <c r="N77" s="483" t="b">
        <f t="shared" si="7"/>
        <v>0</v>
      </c>
      <c r="O77" s="488" t="s">
        <v>1558</v>
      </c>
      <c r="P77" s="523" t="str">
        <f t="array" ref="P77">IFERROR(IF(INDEX('Disaggregation Records'!$G$3:$G$56,MATCH(LEFT(L77,255),LEFT('Disaggregation Records'!$D$3:$D$56,255),0))=0,"",INDEX('Disaggregation Records'!$G$3:$G$56,MATCH(LEFT(L77,255),LEFT('Disaggregation Records'!$D$3:$D$56,255),0))),"")</f>
        <v/>
      </c>
      <c r="Q77" s="524" t="s">
        <v>419</v>
      </c>
      <c r="R77" s="383"/>
    </row>
    <row r="78" spans="1:18" ht="47.1" customHeight="1" x14ac:dyDescent="0.25">
      <c r="A78" s="409">
        <v>7</v>
      </c>
      <c r="B78" s="427" t="str">
        <f>IFERROR(VLOOKUP(A78,'Impact Indicators - Section B'!$A$9:$S$27,19,FALSE),"")</f>
        <v/>
      </c>
      <c r="C78" s="522" t="str">
        <f t="array" ref="C78">IFERROR(IF(INDEX('Disaggregation Records'!$E$3:$E$56,MATCH(LEFT(L78,255),LEFT('Disaggregation Records'!$D$3:$D$56,255),0))=0,"",INDEX('Disaggregation Records'!$E$3:$E$56,MATCH(LEFT(L78,255),LEFT('Disaggregation Records'!$D$3:$D$56,255),0))),"")</f>
        <v/>
      </c>
      <c r="D78" s="522" t="str">
        <f t="array" ref="D78">IFERROR(IF(INDEX('Disaggregation Records'!$F$3:$F$56,MATCH(LEFT(L78,255),LEFT('Disaggregation Records'!$D$3:$D$56,255),0))=0,"",INDEX('Disaggregation Records'!$F$3:$F$56,MATCH(LEFT(L78,255),LEFT('Disaggregation Records'!$D$3:$D$56,255),0))),"")</f>
        <v/>
      </c>
      <c r="E78" s="412" t="str">
        <f t="array" ref="E78">IFERROR(IF(INDEX('Disaggregation Data'!$K$3:$K$154,MATCH(LEFT(M78,255),LEFT('Disaggregation Data'!$J$3:$J$154,255),0))=0,"",INDEX('Disaggregation Data'!$K$3:$K$154,MATCH(LEFT(M78,255),LEFT('Disaggregation Data'!$J$3:$J$154,255),0))),"")</f>
        <v/>
      </c>
      <c r="F78" s="412" t="str">
        <f t="array" ref="F78">IFERROR(IF(INDEX('Disaggregation Data'!$L$3:$L$154,MATCH(LEFT(M78,255),LEFT('Disaggregation Data'!$J$3:$J$154,255),0))=0,"",INDEX('Disaggregation Data'!$L$3:$L$154,MATCH(LEFT(M78,255),LEFT('Disaggregation Data'!$J$3:$J$154,255),0))),"")</f>
        <v/>
      </c>
      <c r="G78" s="412" t="str">
        <f t="array" ref="G78">IFERROR(IF(INDEX('Disaggregation Data'!$O$3:$O$154,MATCH(LEFT(M78,255),LEFT('Disaggregation Data'!$J$3:$J$154,255),0))=0,"",INDEX('Disaggregation Data'!$O$3:$O$154,MATCH(LEFT(M78,255),LEFT('Disaggregation Data'!$J$3:$J$154,255),0))),"")</f>
        <v/>
      </c>
      <c r="H78" s="411" t="str">
        <f t="array" ref="H78">IFERROR(IF(INDEX('Disaggregation Data'!$P$3:$P$154,MATCH(LEFT(M78,255),LEFT('Disaggregation Data'!$J$3:$J$154,255),0))=0,"",INDEX('Disaggregation Data'!$P$3:$P$154,MATCH(LEFT(M78,255),LEFT('Disaggregation Data'!$J$3:$J$154,255),0))),"")</f>
        <v/>
      </c>
      <c r="I78" s="412" t="str">
        <f t="array" ref="I78">IFERROR(IF(INDEX('Disaggregation Data'!$M$3:$M$154,MATCH(LEFT(M78,255),LEFT('Disaggregation Data'!$J$3:$J$154,255),0))=0,"",INDEX('Disaggregation Data'!$M$3:$M$154,MATCH(LEFT(M78,255),LEFT('Disaggregation Data'!$J$3:$J$154,255),0))),"")</f>
        <v/>
      </c>
      <c r="J78" s="411" t="str">
        <f t="array" ref="J78">IFERROR(IF(INDEX('Disaggregation Data'!$N$3:$N$154,MATCH(LEFT(M78,255),LEFT('Disaggregation Data'!$J$3:$J$154,255),0))=0,"",INDEX('Disaggregation Data'!$N$3:$N$154,MATCH(LEFT(M78,255),LEFT('Disaggregation Data'!$J$3:$J$154,255),0))),"")</f>
        <v/>
      </c>
      <c r="K78" s="503">
        <f t="shared" si="4"/>
        <v>9</v>
      </c>
      <c r="L78" s="503" t="str">
        <f t="shared" si="5"/>
        <v/>
      </c>
      <c r="M78" s="503" t="str">
        <f t="shared" si="6"/>
        <v/>
      </c>
      <c r="N78" s="483" t="b">
        <f t="shared" si="7"/>
        <v>0</v>
      </c>
      <c r="O78" s="488" t="s">
        <v>1559</v>
      </c>
      <c r="P78" s="523" t="str">
        <f t="array" ref="P78">IFERROR(IF(INDEX('Disaggregation Records'!$G$3:$G$56,MATCH(LEFT(L78,255),LEFT('Disaggregation Records'!$D$3:$D$56,255),0))=0,"",INDEX('Disaggregation Records'!$G$3:$G$56,MATCH(LEFT(L78,255),LEFT('Disaggregation Records'!$D$3:$D$56,255),0))),"")</f>
        <v/>
      </c>
      <c r="Q78" s="524" t="s">
        <v>419</v>
      </c>
      <c r="R78" s="383"/>
    </row>
    <row r="79" spans="1:18" ht="47.1" customHeight="1" x14ac:dyDescent="0.25">
      <c r="A79" s="409">
        <v>8</v>
      </c>
      <c r="B79" s="427" t="str">
        <f>IFERROR(VLOOKUP(A79,'Impact Indicators - Section B'!$A$9:$S$27,19,FALSE),"")</f>
        <v/>
      </c>
      <c r="C79" s="522" t="str">
        <f t="array" ref="C79">IFERROR(IF(INDEX('Disaggregation Records'!$E$3:$E$56,MATCH(LEFT(L79,255),LEFT('Disaggregation Records'!$D$3:$D$56,255),0))=0,"",INDEX('Disaggregation Records'!$E$3:$E$56,MATCH(LEFT(L79,255),LEFT('Disaggregation Records'!$D$3:$D$56,255),0))),"")</f>
        <v/>
      </c>
      <c r="D79" s="522" t="str">
        <f t="array" ref="D79">IFERROR(IF(INDEX('Disaggregation Records'!$F$3:$F$56,MATCH(LEFT(L79,255),LEFT('Disaggregation Records'!$D$3:$D$56,255),0))=0,"",INDEX('Disaggregation Records'!$F$3:$F$56,MATCH(LEFT(L79,255),LEFT('Disaggregation Records'!$D$3:$D$56,255),0))),"")</f>
        <v/>
      </c>
      <c r="E79" s="412" t="str">
        <f t="array" ref="E79">IFERROR(IF(INDEX('Disaggregation Data'!$K$3:$K$154,MATCH(LEFT(M79,255),LEFT('Disaggregation Data'!$J$3:$J$154,255),0))=0,"",INDEX('Disaggregation Data'!$K$3:$K$154,MATCH(LEFT(M79,255),LEFT('Disaggregation Data'!$J$3:$J$154,255),0))),"")</f>
        <v/>
      </c>
      <c r="F79" s="412" t="str">
        <f t="array" ref="F79">IFERROR(IF(INDEX('Disaggregation Data'!$L$3:$L$154,MATCH(LEFT(M79,255),LEFT('Disaggregation Data'!$J$3:$J$154,255),0))=0,"",INDEX('Disaggregation Data'!$L$3:$L$154,MATCH(LEFT(M79,255),LEFT('Disaggregation Data'!$J$3:$J$154,255),0))),"")</f>
        <v/>
      </c>
      <c r="G79" s="412" t="str">
        <f t="array" ref="G79">IFERROR(IF(INDEX('Disaggregation Data'!$O$3:$O$154,MATCH(LEFT(M79,255),LEFT('Disaggregation Data'!$J$3:$J$154,255),0))=0,"",INDEX('Disaggregation Data'!$O$3:$O$154,MATCH(LEFT(M79,255),LEFT('Disaggregation Data'!$J$3:$J$154,255),0))),"")</f>
        <v/>
      </c>
      <c r="H79" s="411" t="str">
        <f t="array" ref="H79">IFERROR(IF(INDEX('Disaggregation Data'!$P$3:$P$154,MATCH(LEFT(M79,255),LEFT('Disaggregation Data'!$J$3:$J$154,255),0))=0,"",INDEX('Disaggregation Data'!$P$3:$P$154,MATCH(LEFT(M79,255),LEFT('Disaggregation Data'!$J$3:$J$154,255),0))),"")</f>
        <v/>
      </c>
      <c r="I79" s="412" t="str">
        <f t="array" ref="I79">IFERROR(IF(INDEX('Disaggregation Data'!$M$3:$M$154,MATCH(LEFT(M79,255),LEFT('Disaggregation Data'!$J$3:$J$154,255),0))=0,"",INDEX('Disaggregation Data'!$M$3:$M$154,MATCH(LEFT(M79,255),LEFT('Disaggregation Data'!$J$3:$J$154,255),0))),"")</f>
        <v/>
      </c>
      <c r="J79" s="411" t="str">
        <f t="array" ref="J79">IFERROR(IF(INDEX('Disaggregation Data'!$N$3:$N$154,MATCH(LEFT(M79,255),LEFT('Disaggregation Data'!$J$3:$J$154,255),0))=0,"",INDEX('Disaggregation Data'!$N$3:$N$154,MATCH(LEFT(M79,255),LEFT('Disaggregation Data'!$J$3:$J$154,255),0))),"")</f>
        <v/>
      </c>
      <c r="K79" s="503">
        <f t="shared" si="4"/>
        <v>10</v>
      </c>
      <c r="L79" s="503" t="str">
        <f t="shared" si="5"/>
        <v/>
      </c>
      <c r="M79" s="503" t="str">
        <f t="shared" si="6"/>
        <v/>
      </c>
      <c r="N79" s="483" t="b">
        <f t="shared" si="7"/>
        <v>0</v>
      </c>
      <c r="O79" s="488" t="s">
        <v>1560</v>
      </c>
      <c r="P79" s="523" t="str">
        <f t="array" ref="P79">IFERROR(IF(INDEX('Disaggregation Records'!$G$3:$G$56,MATCH(LEFT(L79,255),LEFT('Disaggregation Records'!$D$3:$D$56,255),0))=0,"",INDEX('Disaggregation Records'!$G$3:$G$56,MATCH(LEFT(L79,255),LEFT('Disaggregation Records'!$D$3:$D$56,255),0))),"")</f>
        <v/>
      </c>
      <c r="Q79" s="524" t="s">
        <v>420</v>
      </c>
      <c r="R79" s="383"/>
    </row>
    <row r="80" spans="1:18" ht="47.1" customHeight="1" x14ac:dyDescent="0.25">
      <c r="A80" s="409">
        <v>8</v>
      </c>
      <c r="B80" s="427" t="str">
        <f>IFERROR(VLOOKUP(A80,'Impact Indicators - Section B'!$A$9:$S$27,19,FALSE),"")</f>
        <v/>
      </c>
      <c r="C80" s="522" t="str">
        <f t="array" ref="C80">IFERROR(IF(INDEX('Disaggregation Records'!$E$3:$E$56,MATCH(LEFT(L80,255),LEFT('Disaggregation Records'!$D$3:$D$56,255),0))=0,"",INDEX('Disaggregation Records'!$E$3:$E$56,MATCH(LEFT(L80,255),LEFT('Disaggregation Records'!$D$3:$D$56,255),0))),"")</f>
        <v/>
      </c>
      <c r="D80" s="522" t="str">
        <f t="array" ref="D80">IFERROR(IF(INDEX('Disaggregation Records'!$F$3:$F$56,MATCH(LEFT(L80,255),LEFT('Disaggregation Records'!$D$3:$D$56,255),0))=0,"",INDEX('Disaggregation Records'!$F$3:$F$56,MATCH(LEFT(L80,255),LEFT('Disaggregation Records'!$D$3:$D$56,255),0))),"")</f>
        <v/>
      </c>
      <c r="E80" s="412" t="str">
        <f t="array" ref="E80">IFERROR(IF(INDEX('Disaggregation Data'!$K$3:$K$154,MATCH(LEFT(M80,255),LEFT('Disaggregation Data'!$J$3:$J$154,255),0))=0,"",INDEX('Disaggregation Data'!$K$3:$K$154,MATCH(LEFT(M80,255),LEFT('Disaggregation Data'!$J$3:$J$154,255),0))),"")</f>
        <v/>
      </c>
      <c r="F80" s="412" t="str">
        <f t="array" ref="F80">IFERROR(IF(INDEX('Disaggregation Data'!$L$3:$L$154,MATCH(LEFT(M80,255),LEFT('Disaggregation Data'!$J$3:$J$154,255),0))=0,"",INDEX('Disaggregation Data'!$L$3:$L$154,MATCH(LEFT(M80,255),LEFT('Disaggregation Data'!$J$3:$J$154,255),0))),"")</f>
        <v/>
      </c>
      <c r="G80" s="412" t="str">
        <f t="array" ref="G80">IFERROR(IF(INDEX('Disaggregation Data'!$O$3:$O$154,MATCH(LEFT(M80,255),LEFT('Disaggregation Data'!$J$3:$J$154,255),0))=0,"",INDEX('Disaggregation Data'!$O$3:$O$154,MATCH(LEFT(M80,255),LEFT('Disaggregation Data'!$J$3:$J$154,255),0))),"")</f>
        <v/>
      </c>
      <c r="H80" s="411" t="str">
        <f t="array" ref="H80">IFERROR(IF(INDEX('Disaggregation Data'!$P$3:$P$154,MATCH(LEFT(M80,255),LEFT('Disaggregation Data'!$J$3:$J$154,255),0))=0,"",INDEX('Disaggregation Data'!$P$3:$P$154,MATCH(LEFT(M80,255),LEFT('Disaggregation Data'!$J$3:$J$154,255),0))),"")</f>
        <v/>
      </c>
      <c r="I80" s="412" t="str">
        <f t="array" ref="I80">IFERROR(IF(INDEX('Disaggregation Data'!$M$3:$M$154,MATCH(LEFT(M80,255),LEFT('Disaggregation Data'!$J$3:$J$154,255),0))=0,"",INDEX('Disaggregation Data'!$M$3:$M$154,MATCH(LEFT(M80,255),LEFT('Disaggregation Data'!$J$3:$J$154,255),0))),"")</f>
        <v/>
      </c>
      <c r="J80" s="411" t="str">
        <f t="array" ref="J80">IFERROR(IF(INDEX('Disaggregation Data'!$N$3:$N$154,MATCH(LEFT(M80,255),LEFT('Disaggregation Data'!$J$3:$J$154,255),0))=0,"",INDEX('Disaggregation Data'!$N$3:$N$154,MATCH(LEFT(M80,255),LEFT('Disaggregation Data'!$J$3:$J$154,255),0))),"")</f>
        <v/>
      </c>
      <c r="K80" s="503">
        <f t="shared" si="4"/>
        <v>11</v>
      </c>
      <c r="L80" s="503" t="str">
        <f t="shared" si="5"/>
        <v/>
      </c>
      <c r="M80" s="503" t="str">
        <f t="shared" si="6"/>
        <v/>
      </c>
      <c r="N80" s="483" t="b">
        <f t="shared" si="7"/>
        <v>0</v>
      </c>
      <c r="O80" s="488" t="s">
        <v>1561</v>
      </c>
      <c r="P80" s="523" t="str">
        <f t="array" ref="P80">IFERROR(IF(INDEX('Disaggregation Records'!$G$3:$G$56,MATCH(LEFT(L80,255),LEFT('Disaggregation Records'!$D$3:$D$56,255),0))=0,"",INDEX('Disaggregation Records'!$G$3:$G$56,MATCH(LEFT(L80,255),LEFT('Disaggregation Records'!$D$3:$D$56,255),0))),"")</f>
        <v/>
      </c>
      <c r="Q80" s="524" t="s">
        <v>420</v>
      </c>
      <c r="R80" s="383"/>
    </row>
    <row r="81" spans="1:18" ht="47.1" customHeight="1" x14ac:dyDescent="0.25">
      <c r="A81" s="409">
        <v>8</v>
      </c>
      <c r="B81" s="427" t="str">
        <f>IFERROR(VLOOKUP(A81,'Impact Indicators - Section B'!$A$9:$S$27,19,FALSE),"")</f>
        <v/>
      </c>
      <c r="C81" s="522" t="str">
        <f t="array" ref="C81">IFERROR(IF(INDEX('Disaggregation Records'!$E$3:$E$56,MATCH(LEFT(L81,255),LEFT('Disaggregation Records'!$D$3:$D$56,255),0))=0,"",INDEX('Disaggregation Records'!$E$3:$E$56,MATCH(LEFT(L81,255),LEFT('Disaggregation Records'!$D$3:$D$56,255),0))),"")</f>
        <v/>
      </c>
      <c r="D81" s="522" t="str">
        <f t="array" ref="D81">IFERROR(IF(INDEX('Disaggregation Records'!$F$3:$F$56,MATCH(LEFT(L81,255),LEFT('Disaggregation Records'!$D$3:$D$56,255),0))=0,"",INDEX('Disaggregation Records'!$F$3:$F$56,MATCH(LEFT(L81,255),LEFT('Disaggregation Records'!$D$3:$D$56,255),0))),"")</f>
        <v/>
      </c>
      <c r="E81" s="412" t="str">
        <f t="array" ref="E81">IFERROR(IF(INDEX('Disaggregation Data'!$K$3:$K$154,MATCH(LEFT(M81,255),LEFT('Disaggregation Data'!$J$3:$J$154,255),0))=0,"",INDEX('Disaggregation Data'!$K$3:$K$154,MATCH(LEFT(M81,255),LEFT('Disaggregation Data'!$J$3:$J$154,255),0))),"")</f>
        <v/>
      </c>
      <c r="F81" s="412" t="str">
        <f t="array" ref="F81">IFERROR(IF(INDEX('Disaggregation Data'!$L$3:$L$154,MATCH(LEFT(M81,255),LEFT('Disaggregation Data'!$J$3:$J$154,255),0))=0,"",INDEX('Disaggregation Data'!$L$3:$L$154,MATCH(LEFT(M81,255),LEFT('Disaggregation Data'!$J$3:$J$154,255),0))),"")</f>
        <v/>
      </c>
      <c r="G81" s="412" t="str">
        <f t="array" ref="G81">IFERROR(IF(INDEX('Disaggregation Data'!$O$3:$O$154,MATCH(LEFT(M81,255),LEFT('Disaggregation Data'!$J$3:$J$154,255),0))=0,"",INDEX('Disaggregation Data'!$O$3:$O$154,MATCH(LEFT(M81,255),LEFT('Disaggregation Data'!$J$3:$J$154,255),0))),"")</f>
        <v/>
      </c>
      <c r="H81" s="411" t="str">
        <f t="array" ref="H81">IFERROR(IF(INDEX('Disaggregation Data'!$P$3:$P$154,MATCH(LEFT(M81,255),LEFT('Disaggregation Data'!$J$3:$J$154,255),0))=0,"",INDEX('Disaggregation Data'!$P$3:$P$154,MATCH(LEFT(M81,255),LEFT('Disaggregation Data'!$J$3:$J$154,255),0))),"")</f>
        <v/>
      </c>
      <c r="I81" s="412" t="str">
        <f t="array" ref="I81">IFERROR(IF(INDEX('Disaggregation Data'!$M$3:$M$154,MATCH(LEFT(M81,255),LEFT('Disaggregation Data'!$J$3:$J$154,255),0))=0,"",INDEX('Disaggregation Data'!$M$3:$M$154,MATCH(LEFT(M81,255),LEFT('Disaggregation Data'!$J$3:$J$154,255),0))),"")</f>
        <v/>
      </c>
      <c r="J81" s="411" t="str">
        <f t="array" ref="J81">IFERROR(IF(INDEX('Disaggregation Data'!$N$3:$N$154,MATCH(LEFT(M81,255),LEFT('Disaggregation Data'!$J$3:$J$154,255),0))=0,"",INDEX('Disaggregation Data'!$N$3:$N$154,MATCH(LEFT(M81,255),LEFT('Disaggregation Data'!$J$3:$J$154,255),0))),"")</f>
        <v/>
      </c>
      <c r="K81" s="503">
        <f t="shared" si="4"/>
        <v>12</v>
      </c>
      <c r="L81" s="503" t="str">
        <f t="shared" si="5"/>
        <v/>
      </c>
      <c r="M81" s="503" t="str">
        <f t="shared" si="6"/>
        <v/>
      </c>
      <c r="N81" s="483" t="b">
        <f t="shared" si="7"/>
        <v>0</v>
      </c>
      <c r="O81" s="488" t="s">
        <v>1562</v>
      </c>
      <c r="P81" s="523" t="str">
        <f t="array" ref="P81">IFERROR(IF(INDEX('Disaggregation Records'!$G$3:$G$56,MATCH(LEFT(L81,255),LEFT('Disaggregation Records'!$D$3:$D$56,255),0))=0,"",INDEX('Disaggregation Records'!$G$3:$G$56,MATCH(LEFT(L81,255),LEFT('Disaggregation Records'!$D$3:$D$56,255),0))),"")</f>
        <v/>
      </c>
      <c r="Q81" s="524" t="s">
        <v>420</v>
      </c>
      <c r="R81" s="383"/>
    </row>
    <row r="82" spans="1:18" ht="47.1" customHeight="1" x14ac:dyDescent="0.25">
      <c r="A82" s="409">
        <v>8</v>
      </c>
      <c r="B82" s="427" t="str">
        <f>IFERROR(VLOOKUP(A82,'Impact Indicators - Section B'!$A$9:$S$27,19,FALSE),"")</f>
        <v/>
      </c>
      <c r="C82" s="522" t="str">
        <f t="array" ref="C82">IFERROR(IF(INDEX('Disaggregation Records'!$E$3:$E$56,MATCH(LEFT(L82,255),LEFT('Disaggregation Records'!$D$3:$D$56,255),0))=0,"",INDEX('Disaggregation Records'!$E$3:$E$56,MATCH(LEFT(L82,255),LEFT('Disaggregation Records'!$D$3:$D$56,255),0))),"")</f>
        <v/>
      </c>
      <c r="D82" s="522" t="str">
        <f t="array" ref="D82">IFERROR(IF(INDEX('Disaggregation Records'!$F$3:$F$56,MATCH(LEFT(L82,255),LEFT('Disaggregation Records'!$D$3:$D$56,255),0))=0,"",INDEX('Disaggregation Records'!$F$3:$F$56,MATCH(LEFT(L82,255),LEFT('Disaggregation Records'!$D$3:$D$56,255),0))),"")</f>
        <v/>
      </c>
      <c r="E82" s="412" t="str">
        <f t="array" ref="E82">IFERROR(IF(INDEX('Disaggregation Data'!$K$3:$K$154,MATCH(LEFT(M82,255),LEFT('Disaggregation Data'!$J$3:$J$154,255),0))=0,"",INDEX('Disaggregation Data'!$K$3:$K$154,MATCH(LEFT(M82,255),LEFT('Disaggregation Data'!$J$3:$J$154,255),0))),"")</f>
        <v/>
      </c>
      <c r="F82" s="412" t="str">
        <f t="array" ref="F82">IFERROR(IF(INDEX('Disaggregation Data'!$L$3:$L$154,MATCH(LEFT(M82,255),LEFT('Disaggregation Data'!$J$3:$J$154,255),0))=0,"",INDEX('Disaggregation Data'!$L$3:$L$154,MATCH(LEFT(M82,255),LEFT('Disaggregation Data'!$J$3:$J$154,255),0))),"")</f>
        <v/>
      </c>
      <c r="G82" s="412" t="str">
        <f t="array" ref="G82">IFERROR(IF(INDEX('Disaggregation Data'!$O$3:$O$154,MATCH(LEFT(M82,255),LEFT('Disaggregation Data'!$J$3:$J$154,255),0))=0,"",INDEX('Disaggregation Data'!$O$3:$O$154,MATCH(LEFT(M82,255),LEFT('Disaggregation Data'!$J$3:$J$154,255),0))),"")</f>
        <v/>
      </c>
      <c r="H82" s="411" t="str">
        <f t="array" ref="H82">IFERROR(IF(INDEX('Disaggregation Data'!$P$3:$P$154,MATCH(LEFT(M82,255),LEFT('Disaggregation Data'!$J$3:$J$154,255),0))=0,"",INDEX('Disaggregation Data'!$P$3:$P$154,MATCH(LEFT(M82,255),LEFT('Disaggregation Data'!$J$3:$J$154,255),0))),"")</f>
        <v/>
      </c>
      <c r="I82" s="412" t="str">
        <f t="array" ref="I82">IFERROR(IF(INDEX('Disaggregation Data'!$M$3:$M$154,MATCH(LEFT(M82,255),LEFT('Disaggregation Data'!$J$3:$J$154,255),0))=0,"",INDEX('Disaggregation Data'!$M$3:$M$154,MATCH(LEFT(M82,255),LEFT('Disaggregation Data'!$J$3:$J$154,255),0))),"")</f>
        <v/>
      </c>
      <c r="J82" s="411" t="str">
        <f t="array" ref="J82">IFERROR(IF(INDEX('Disaggregation Data'!$N$3:$N$154,MATCH(LEFT(M82,255),LEFT('Disaggregation Data'!$J$3:$J$154,255),0))=0,"",INDEX('Disaggregation Data'!$N$3:$N$154,MATCH(LEFT(M82,255),LEFT('Disaggregation Data'!$J$3:$J$154,255),0))),"")</f>
        <v/>
      </c>
      <c r="K82" s="503">
        <f t="shared" si="4"/>
        <v>13</v>
      </c>
      <c r="L82" s="503" t="str">
        <f t="shared" si="5"/>
        <v/>
      </c>
      <c r="M82" s="503" t="str">
        <f t="shared" si="6"/>
        <v/>
      </c>
      <c r="N82" s="483" t="b">
        <f t="shared" si="7"/>
        <v>0</v>
      </c>
      <c r="O82" s="488" t="s">
        <v>1563</v>
      </c>
      <c r="P82" s="523" t="str">
        <f t="array" ref="P82">IFERROR(IF(INDEX('Disaggregation Records'!$G$3:$G$56,MATCH(LEFT(L82,255),LEFT('Disaggregation Records'!$D$3:$D$56,255),0))=0,"",INDEX('Disaggregation Records'!$G$3:$G$56,MATCH(LEFT(L82,255),LEFT('Disaggregation Records'!$D$3:$D$56,255),0))),"")</f>
        <v/>
      </c>
      <c r="Q82" s="524" t="s">
        <v>420</v>
      </c>
      <c r="R82" s="383"/>
    </row>
    <row r="83" spans="1:18" ht="47.1" customHeight="1" x14ac:dyDescent="0.25">
      <c r="A83" s="409">
        <v>8</v>
      </c>
      <c r="B83" s="427" t="str">
        <f>IFERROR(VLOOKUP(A83,'Impact Indicators - Section B'!$A$9:$S$27,19,FALSE),"")</f>
        <v/>
      </c>
      <c r="C83" s="522" t="str">
        <f t="array" ref="C83">IFERROR(IF(INDEX('Disaggregation Records'!$E$3:$E$56,MATCH(LEFT(L83,255),LEFT('Disaggregation Records'!$D$3:$D$56,255),0))=0,"",INDEX('Disaggregation Records'!$E$3:$E$56,MATCH(LEFT(L83,255),LEFT('Disaggregation Records'!$D$3:$D$56,255),0))),"")</f>
        <v/>
      </c>
      <c r="D83" s="522" t="str">
        <f t="array" ref="D83">IFERROR(IF(INDEX('Disaggregation Records'!$F$3:$F$56,MATCH(LEFT(L83,255),LEFT('Disaggregation Records'!$D$3:$D$56,255),0))=0,"",INDEX('Disaggregation Records'!$F$3:$F$56,MATCH(LEFT(L83,255),LEFT('Disaggregation Records'!$D$3:$D$56,255),0))),"")</f>
        <v/>
      </c>
      <c r="E83" s="412" t="str">
        <f t="array" ref="E83">IFERROR(IF(INDEX('Disaggregation Data'!$K$3:$K$154,MATCH(LEFT(M83,255),LEFT('Disaggregation Data'!$J$3:$J$154,255),0))=0,"",INDEX('Disaggregation Data'!$K$3:$K$154,MATCH(LEFT(M83,255),LEFT('Disaggregation Data'!$J$3:$J$154,255),0))),"")</f>
        <v/>
      </c>
      <c r="F83" s="412" t="str">
        <f t="array" ref="F83">IFERROR(IF(INDEX('Disaggregation Data'!$L$3:$L$154,MATCH(LEFT(M83,255),LEFT('Disaggregation Data'!$J$3:$J$154,255),0))=0,"",INDEX('Disaggregation Data'!$L$3:$L$154,MATCH(LEFT(M83,255),LEFT('Disaggregation Data'!$J$3:$J$154,255),0))),"")</f>
        <v/>
      </c>
      <c r="G83" s="412" t="str">
        <f t="array" ref="G83">IFERROR(IF(INDEX('Disaggregation Data'!$O$3:$O$154,MATCH(LEFT(M83,255),LEFT('Disaggregation Data'!$J$3:$J$154,255),0))=0,"",INDEX('Disaggregation Data'!$O$3:$O$154,MATCH(LEFT(M83,255),LEFT('Disaggregation Data'!$J$3:$J$154,255),0))),"")</f>
        <v/>
      </c>
      <c r="H83" s="411" t="str">
        <f t="array" ref="H83">IFERROR(IF(INDEX('Disaggregation Data'!$P$3:$P$154,MATCH(LEFT(M83,255),LEFT('Disaggregation Data'!$J$3:$J$154,255),0))=0,"",INDEX('Disaggregation Data'!$P$3:$P$154,MATCH(LEFT(M83,255),LEFT('Disaggregation Data'!$J$3:$J$154,255),0))),"")</f>
        <v/>
      </c>
      <c r="I83" s="412" t="str">
        <f t="array" ref="I83">IFERROR(IF(INDEX('Disaggregation Data'!$M$3:$M$154,MATCH(LEFT(M83,255),LEFT('Disaggregation Data'!$J$3:$J$154,255),0))=0,"",INDEX('Disaggregation Data'!$M$3:$M$154,MATCH(LEFT(M83,255),LEFT('Disaggregation Data'!$J$3:$J$154,255),0))),"")</f>
        <v/>
      </c>
      <c r="J83" s="411" t="str">
        <f t="array" ref="J83">IFERROR(IF(INDEX('Disaggregation Data'!$N$3:$N$154,MATCH(LEFT(M83,255),LEFT('Disaggregation Data'!$J$3:$J$154,255),0))=0,"",INDEX('Disaggregation Data'!$N$3:$N$154,MATCH(LEFT(M83,255),LEFT('Disaggregation Data'!$J$3:$J$154,255),0))),"")</f>
        <v/>
      </c>
      <c r="K83" s="503">
        <f t="shared" si="4"/>
        <v>14</v>
      </c>
      <c r="L83" s="503" t="str">
        <f t="shared" si="5"/>
        <v/>
      </c>
      <c r="M83" s="503" t="str">
        <f t="shared" si="6"/>
        <v/>
      </c>
      <c r="N83" s="483" t="b">
        <f t="shared" si="7"/>
        <v>0</v>
      </c>
      <c r="O83" s="488" t="s">
        <v>1564</v>
      </c>
      <c r="P83" s="523" t="str">
        <f t="array" ref="P83">IFERROR(IF(INDEX('Disaggregation Records'!$G$3:$G$56,MATCH(LEFT(L83,255),LEFT('Disaggregation Records'!$D$3:$D$56,255),0))=0,"",INDEX('Disaggregation Records'!$G$3:$G$56,MATCH(LEFT(L83,255),LEFT('Disaggregation Records'!$D$3:$D$56,255),0))),"")</f>
        <v/>
      </c>
      <c r="Q83" s="524" t="s">
        <v>420</v>
      </c>
      <c r="R83" s="383"/>
    </row>
    <row r="84" spans="1:18" ht="47.1" customHeight="1" x14ac:dyDescent="0.25">
      <c r="A84" s="409">
        <v>8</v>
      </c>
      <c r="B84" s="427" t="str">
        <f>IFERROR(VLOOKUP(A84,'Impact Indicators - Section B'!$A$9:$S$27,19,FALSE),"")</f>
        <v/>
      </c>
      <c r="C84" s="522" t="str">
        <f t="array" ref="C84">IFERROR(IF(INDEX('Disaggregation Records'!$E$3:$E$56,MATCH(LEFT(L84,255),LEFT('Disaggregation Records'!$D$3:$D$56,255),0))=0,"",INDEX('Disaggregation Records'!$E$3:$E$56,MATCH(LEFT(L84,255),LEFT('Disaggregation Records'!$D$3:$D$56,255),0))),"")</f>
        <v/>
      </c>
      <c r="D84" s="522" t="str">
        <f t="array" ref="D84">IFERROR(IF(INDEX('Disaggregation Records'!$F$3:$F$56,MATCH(LEFT(L84,255),LEFT('Disaggregation Records'!$D$3:$D$56,255),0))=0,"",INDEX('Disaggregation Records'!$F$3:$F$56,MATCH(LEFT(L84,255),LEFT('Disaggregation Records'!$D$3:$D$56,255),0))),"")</f>
        <v/>
      </c>
      <c r="E84" s="412" t="str">
        <f t="array" ref="E84">IFERROR(IF(INDEX('Disaggregation Data'!$K$3:$K$154,MATCH(LEFT(M84,255),LEFT('Disaggregation Data'!$J$3:$J$154,255),0))=0,"",INDEX('Disaggregation Data'!$K$3:$K$154,MATCH(LEFT(M84,255),LEFT('Disaggregation Data'!$J$3:$J$154,255),0))),"")</f>
        <v/>
      </c>
      <c r="F84" s="412" t="str">
        <f t="array" ref="F84">IFERROR(IF(INDEX('Disaggregation Data'!$L$3:$L$154,MATCH(LEFT(M84,255),LEFT('Disaggregation Data'!$J$3:$J$154,255),0))=0,"",INDEX('Disaggregation Data'!$L$3:$L$154,MATCH(LEFT(M84,255),LEFT('Disaggregation Data'!$J$3:$J$154,255),0))),"")</f>
        <v/>
      </c>
      <c r="G84" s="412" t="str">
        <f t="array" ref="G84">IFERROR(IF(INDEX('Disaggregation Data'!$O$3:$O$154,MATCH(LEFT(M84,255),LEFT('Disaggregation Data'!$J$3:$J$154,255),0))=0,"",INDEX('Disaggregation Data'!$O$3:$O$154,MATCH(LEFT(M84,255),LEFT('Disaggregation Data'!$J$3:$J$154,255),0))),"")</f>
        <v/>
      </c>
      <c r="H84" s="411" t="str">
        <f t="array" ref="H84">IFERROR(IF(INDEX('Disaggregation Data'!$P$3:$P$154,MATCH(LEFT(M84,255),LEFT('Disaggregation Data'!$J$3:$J$154,255),0))=0,"",INDEX('Disaggregation Data'!$P$3:$P$154,MATCH(LEFT(M84,255),LEFT('Disaggregation Data'!$J$3:$J$154,255),0))),"")</f>
        <v/>
      </c>
      <c r="I84" s="412" t="str">
        <f t="array" ref="I84">IFERROR(IF(INDEX('Disaggregation Data'!$M$3:$M$154,MATCH(LEFT(M84,255),LEFT('Disaggregation Data'!$J$3:$J$154,255),0))=0,"",INDEX('Disaggregation Data'!$M$3:$M$154,MATCH(LEFT(M84,255),LEFT('Disaggregation Data'!$J$3:$J$154,255),0))),"")</f>
        <v/>
      </c>
      <c r="J84" s="411" t="str">
        <f t="array" ref="J84">IFERROR(IF(INDEX('Disaggregation Data'!$N$3:$N$154,MATCH(LEFT(M84,255),LEFT('Disaggregation Data'!$J$3:$J$154,255),0))=0,"",INDEX('Disaggregation Data'!$N$3:$N$154,MATCH(LEFT(M84,255),LEFT('Disaggregation Data'!$J$3:$J$154,255),0))),"")</f>
        <v/>
      </c>
      <c r="K84" s="503">
        <f t="shared" si="4"/>
        <v>15</v>
      </c>
      <c r="L84" s="503" t="str">
        <f t="shared" si="5"/>
        <v/>
      </c>
      <c r="M84" s="503" t="str">
        <f t="shared" si="6"/>
        <v/>
      </c>
      <c r="N84" s="483" t="b">
        <f t="shared" si="7"/>
        <v>0</v>
      </c>
      <c r="O84" s="488" t="s">
        <v>1565</v>
      </c>
      <c r="P84" s="523" t="str">
        <f t="array" ref="P84">IFERROR(IF(INDEX('Disaggregation Records'!$G$3:$G$56,MATCH(LEFT(L84,255),LEFT('Disaggregation Records'!$D$3:$D$56,255),0))=0,"",INDEX('Disaggregation Records'!$G$3:$G$56,MATCH(LEFT(L84,255),LEFT('Disaggregation Records'!$D$3:$D$56,255),0))),"")</f>
        <v/>
      </c>
      <c r="Q84" s="524" t="s">
        <v>420</v>
      </c>
      <c r="R84" s="383"/>
    </row>
    <row r="85" spans="1:18" ht="47.1" customHeight="1" x14ac:dyDescent="0.25">
      <c r="A85" s="409">
        <v>8</v>
      </c>
      <c r="B85" s="427" t="str">
        <f>IFERROR(VLOOKUP(A85,'Impact Indicators - Section B'!$A$9:$S$27,19,FALSE),"")</f>
        <v/>
      </c>
      <c r="C85" s="522" t="str">
        <f t="array" ref="C85">IFERROR(IF(INDEX('Disaggregation Records'!$E$3:$E$56,MATCH(LEFT(L85,255),LEFT('Disaggregation Records'!$D$3:$D$56,255),0))=0,"",INDEX('Disaggregation Records'!$E$3:$E$56,MATCH(LEFT(L85,255),LEFT('Disaggregation Records'!$D$3:$D$56,255),0))),"")</f>
        <v/>
      </c>
      <c r="D85" s="522" t="str">
        <f t="array" ref="D85">IFERROR(IF(INDEX('Disaggregation Records'!$F$3:$F$56,MATCH(LEFT(L85,255),LEFT('Disaggregation Records'!$D$3:$D$56,255),0))=0,"",INDEX('Disaggregation Records'!$F$3:$F$56,MATCH(LEFT(L85,255),LEFT('Disaggregation Records'!$D$3:$D$56,255),0))),"")</f>
        <v/>
      </c>
      <c r="E85" s="412" t="str">
        <f t="array" ref="E85">IFERROR(IF(INDEX('Disaggregation Data'!$K$3:$K$154,MATCH(LEFT(M85,255),LEFT('Disaggregation Data'!$J$3:$J$154,255),0))=0,"",INDEX('Disaggregation Data'!$K$3:$K$154,MATCH(LEFT(M85,255),LEFT('Disaggregation Data'!$J$3:$J$154,255),0))),"")</f>
        <v/>
      </c>
      <c r="F85" s="412" t="str">
        <f t="array" ref="F85">IFERROR(IF(INDEX('Disaggregation Data'!$L$3:$L$154,MATCH(LEFT(M85,255),LEFT('Disaggregation Data'!$J$3:$J$154,255),0))=0,"",INDEX('Disaggregation Data'!$L$3:$L$154,MATCH(LEFT(M85,255),LEFT('Disaggregation Data'!$J$3:$J$154,255),0))),"")</f>
        <v/>
      </c>
      <c r="G85" s="412" t="str">
        <f t="array" ref="G85">IFERROR(IF(INDEX('Disaggregation Data'!$O$3:$O$154,MATCH(LEFT(M85,255),LEFT('Disaggregation Data'!$J$3:$J$154,255),0))=0,"",INDEX('Disaggregation Data'!$O$3:$O$154,MATCH(LEFT(M85,255),LEFT('Disaggregation Data'!$J$3:$J$154,255),0))),"")</f>
        <v/>
      </c>
      <c r="H85" s="411" t="str">
        <f t="array" ref="H85">IFERROR(IF(INDEX('Disaggregation Data'!$P$3:$P$154,MATCH(LEFT(M85,255),LEFT('Disaggregation Data'!$J$3:$J$154,255),0))=0,"",INDEX('Disaggregation Data'!$P$3:$P$154,MATCH(LEFT(M85,255),LEFT('Disaggregation Data'!$J$3:$J$154,255),0))),"")</f>
        <v/>
      </c>
      <c r="I85" s="412" t="str">
        <f t="array" ref="I85">IFERROR(IF(INDEX('Disaggregation Data'!$M$3:$M$154,MATCH(LEFT(M85,255),LEFT('Disaggregation Data'!$J$3:$J$154,255),0))=0,"",INDEX('Disaggregation Data'!$M$3:$M$154,MATCH(LEFT(M85,255),LEFT('Disaggregation Data'!$J$3:$J$154,255),0))),"")</f>
        <v/>
      </c>
      <c r="J85" s="411" t="str">
        <f t="array" ref="J85">IFERROR(IF(INDEX('Disaggregation Data'!$N$3:$N$154,MATCH(LEFT(M85,255),LEFT('Disaggregation Data'!$J$3:$J$154,255),0))=0,"",INDEX('Disaggregation Data'!$N$3:$N$154,MATCH(LEFT(M85,255),LEFT('Disaggregation Data'!$J$3:$J$154,255),0))),"")</f>
        <v/>
      </c>
      <c r="K85" s="503">
        <f t="shared" si="4"/>
        <v>16</v>
      </c>
      <c r="L85" s="503" t="str">
        <f t="shared" si="5"/>
        <v/>
      </c>
      <c r="M85" s="503" t="str">
        <f t="shared" si="6"/>
        <v/>
      </c>
      <c r="N85" s="483" t="b">
        <f t="shared" si="7"/>
        <v>0</v>
      </c>
      <c r="O85" s="488" t="s">
        <v>1566</v>
      </c>
      <c r="P85" s="523" t="str">
        <f t="array" ref="P85">IFERROR(IF(INDEX('Disaggregation Records'!$G$3:$G$56,MATCH(LEFT(L85,255),LEFT('Disaggregation Records'!$D$3:$D$56,255),0))=0,"",INDEX('Disaggregation Records'!$G$3:$G$56,MATCH(LEFT(L85,255),LEFT('Disaggregation Records'!$D$3:$D$56,255),0))),"")</f>
        <v/>
      </c>
      <c r="Q85" s="524" t="s">
        <v>420</v>
      </c>
      <c r="R85" s="383"/>
    </row>
    <row r="86" spans="1:18" ht="47.1" customHeight="1" x14ac:dyDescent="0.25">
      <c r="A86" s="409">
        <v>8</v>
      </c>
      <c r="B86" s="427" t="str">
        <f>IFERROR(VLOOKUP(A86,'Impact Indicators - Section B'!$A$9:$S$27,19,FALSE),"")</f>
        <v/>
      </c>
      <c r="C86" s="522" t="str">
        <f t="array" ref="C86">IFERROR(IF(INDEX('Disaggregation Records'!$E$3:$E$56,MATCH(LEFT(L86,255),LEFT('Disaggregation Records'!$D$3:$D$56,255),0))=0,"",INDEX('Disaggregation Records'!$E$3:$E$56,MATCH(LEFT(L86,255),LEFT('Disaggregation Records'!$D$3:$D$56,255),0))),"")</f>
        <v/>
      </c>
      <c r="D86" s="522" t="str">
        <f t="array" ref="D86">IFERROR(IF(INDEX('Disaggregation Records'!$F$3:$F$56,MATCH(LEFT(L86,255),LEFT('Disaggregation Records'!$D$3:$D$56,255),0))=0,"",INDEX('Disaggregation Records'!$F$3:$F$56,MATCH(LEFT(L86,255),LEFT('Disaggregation Records'!$D$3:$D$56,255),0))),"")</f>
        <v/>
      </c>
      <c r="E86" s="412" t="str">
        <f t="array" ref="E86">IFERROR(IF(INDEX('Disaggregation Data'!$K$3:$K$154,MATCH(LEFT(M86,255),LEFT('Disaggregation Data'!$J$3:$J$154,255),0))=0,"",INDEX('Disaggregation Data'!$K$3:$K$154,MATCH(LEFT(M86,255),LEFT('Disaggregation Data'!$J$3:$J$154,255),0))),"")</f>
        <v/>
      </c>
      <c r="F86" s="412" t="str">
        <f t="array" ref="F86">IFERROR(IF(INDEX('Disaggregation Data'!$L$3:$L$154,MATCH(LEFT(M86,255),LEFT('Disaggregation Data'!$J$3:$J$154,255),0))=0,"",INDEX('Disaggregation Data'!$L$3:$L$154,MATCH(LEFT(M86,255),LEFT('Disaggregation Data'!$J$3:$J$154,255),0))),"")</f>
        <v/>
      </c>
      <c r="G86" s="412" t="str">
        <f t="array" ref="G86">IFERROR(IF(INDEX('Disaggregation Data'!$O$3:$O$154,MATCH(LEFT(M86,255),LEFT('Disaggregation Data'!$J$3:$J$154,255),0))=0,"",INDEX('Disaggregation Data'!$O$3:$O$154,MATCH(LEFT(M86,255),LEFT('Disaggregation Data'!$J$3:$J$154,255),0))),"")</f>
        <v/>
      </c>
      <c r="H86" s="411" t="str">
        <f t="array" ref="H86">IFERROR(IF(INDEX('Disaggregation Data'!$P$3:$P$154,MATCH(LEFT(M86,255),LEFT('Disaggregation Data'!$J$3:$J$154,255),0))=0,"",INDEX('Disaggregation Data'!$P$3:$P$154,MATCH(LEFT(M86,255),LEFT('Disaggregation Data'!$J$3:$J$154,255),0))),"")</f>
        <v/>
      </c>
      <c r="I86" s="412" t="str">
        <f t="array" ref="I86">IFERROR(IF(INDEX('Disaggregation Data'!$M$3:$M$154,MATCH(LEFT(M86,255),LEFT('Disaggregation Data'!$J$3:$J$154,255),0))=0,"",INDEX('Disaggregation Data'!$M$3:$M$154,MATCH(LEFT(M86,255),LEFT('Disaggregation Data'!$J$3:$J$154,255),0))),"")</f>
        <v/>
      </c>
      <c r="J86" s="411" t="str">
        <f t="array" ref="J86">IFERROR(IF(INDEX('Disaggregation Data'!$N$3:$N$154,MATCH(LEFT(M86,255),LEFT('Disaggregation Data'!$J$3:$J$154,255),0))=0,"",INDEX('Disaggregation Data'!$N$3:$N$154,MATCH(LEFT(M86,255),LEFT('Disaggregation Data'!$J$3:$J$154,255),0))),"")</f>
        <v/>
      </c>
      <c r="K86" s="503">
        <f t="shared" si="4"/>
        <v>17</v>
      </c>
      <c r="L86" s="503" t="str">
        <f t="shared" si="5"/>
        <v/>
      </c>
      <c r="M86" s="503" t="str">
        <f t="shared" si="6"/>
        <v/>
      </c>
      <c r="N86" s="483" t="b">
        <f t="shared" si="7"/>
        <v>0</v>
      </c>
      <c r="O86" s="488" t="s">
        <v>1567</v>
      </c>
      <c r="P86" s="523" t="str">
        <f t="array" ref="P86">IFERROR(IF(INDEX('Disaggregation Records'!$G$3:$G$56,MATCH(LEFT(L86,255),LEFT('Disaggregation Records'!$D$3:$D$56,255),0))=0,"",INDEX('Disaggregation Records'!$G$3:$G$56,MATCH(LEFT(L86,255),LEFT('Disaggregation Records'!$D$3:$D$56,255),0))),"")</f>
        <v/>
      </c>
      <c r="Q86" s="524" t="s">
        <v>420</v>
      </c>
      <c r="R86" s="383"/>
    </row>
    <row r="87" spans="1:18" ht="47.1" customHeight="1" x14ac:dyDescent="0.25">
      <c r="A87" s="409">
        <v>8</v>
      </c>
      <c r="B87" s="427" t="str">
        <f>IFERROR(VLOOKUP(A87,'Impact Indicators - Section B'!$A$9:$S$27,19,FALSE),"")</f>
        <v/>
      </c>
      <c r="C87" s="522" t="str">
        <f t="array" ref="C87">IFERROR(IF(INDEX('Disaggregation Records'!$E$3:$E$56,MATCH(LEFT(L87,255),LEFT('Disaggregation Records'!$D$3:$D$56,255),0))=0,"",INDEX('Disaggregation Records'!$E$3:$E$56,MATCH(LEFT(L87,255),LEFT('Disaggregation Records'!$D$3:$D$56,255),0))),"")</f>
        <v/>
      </c>
      <c r="D87" s="522" t="str">
        <f t="array" ref="D87">IFERROR(IF(INDEX('Disaggregation Records'!$F$3:$F$56,MATCH(LEFT(L87,255),LEFT('Disaggregation Records'!$D$3:$D$56,255),0))=0,"",INDEX('Disaggregation Records'!$F$3:$F$56,MATCH(LEFT(L87,255),LEFT('Disaggregation Records'!$D$3:$D$56,255),0))),"")</f>
        <v/>
      </c>
      <c r="E87" s="412" t="str">
        <f t="array" ref="E87">IFERROR(IF(INDEX('Disaggregation Data'!$K$3:$K$154,MATCH(LEFT(M87,255),LEFT('Disaggregation Data'!$J$3:$J$154,255),0))=0,"",INDEX('Disaggregation Data'!$K$3:$K$154,MATCH(LEFT(M87,255),LEFT('Disaggregation Data'!$J$3:$J$154,255),0))),"")</f>
        <v/>
      </c>
      <c r="F87" s="412" t="str">
        <f t="array" ref="F87">IFERROR(IF(INDEX('Disaggregation Data'!$L$3:$L$154,MATCH(LEFT(M87,255),LEFT('Disaggregation Data'!$J$3:$J$154,255),0))=0,"",INDEX('Disaggregation Data'!$L$3:$L$154,MATCH(LEFT(M87,255),LEFT('Disaggregation Data'!$J$3:$J$154,255),0))),"")</f>
        <v/>
      </c>
      <c r="G87" s="412" t="str">
        <f t="array" ref="G87">IFERROR(IF(INDEX('Disaggregation Data'!$O$3:$O$154,MATCH(LEFT(M87,255),LEFT('Disaggregation Data'!$J$3:$J$154,255),0))=0,"",INDEX('Disaggregation Data'!$O$3:$O$154,MATCH(LEFT(M87,255),LEFT('Disaggregation Data'!$J$3:$J$154,255),0))),"")</f>
        <v/>
      </c>
      <c r="H87" s="411" t="str">
        <f t="array" ref="H87">IFERROR(IF(INDEX('Disaggregation Data'!$P$3:$P$154,MATCH(LEFT(M87,255),LEFT('Disaggregation Data'!$J$3:$J$154,255),0))=0,"",INDEX('Disaggregation Data'!$P$3:$P$154,MATCH(LEFT(M87,255),LEFT('Disaggregation Data'!$J$3:$J$154,255),0))),"")</f>
        <v/>
      </c>
      <c r="I87" s="412" t="str">
        <f t="array" ref="I87">IFERROR(IF(INDEX('Disaggregation Data'!$M$3:$M$154,MATCH(LEFT(M87,255),LEFT('Disaggregation Data'!$J$3:$J$154,255),0))=0,"",INDEX('Disaggregation Data'!$M$3:$M$154,MATCH(LEFT(M87,255),LEFT('Disaggregation Data'!$J$3:$J$154,255),0))),"")</f>
        <v/>
      </c>
      <c r="J87" s="411" t="str">
        <f t="array" ref="J87">IFERROR(IF(INDEX('Disaggregation Data'!$N$3:$N$154,MATCH(LEFT(M87,255),LEFT('Disaggregation Data'!$J$3:$J$154,255),0))=0,"",INDEX('Disaggregation Data'!$N$3:$N$154,MATCH(LEFT(M87,255),LEFT('Disaggregation Data'!$J$3:$J$154,255),0))),"")</f>
        <v/>
      </c>
      <c r="K87" s="503">
        <f t="shared" si="4"/>
        <v>18</v>
      </c>
      <c r="L87" s="503" t="str">
        <f t="shared" si="5"/>
        <v/>
      </c>
      <c r="M87" s="503" t="str">
        <f t="shared" si="6"/>
        <v/>
      </c>
      <c r="N87" s="483" t="b">
        <f t="shared" si="7"/>
        <v>0</v>
      </c>
      <c r="O87" s="488" t="s">
        <v>1568</v>
      </c>
      <c r="P87" s="523" t="str">
        <f t="array" ref="P87">IFERROR(IF(INDEX('Disaggregation Records'!$G$3:$G$56,MATCH(LEFT(L87,255),LEFT('Disaggregation Records'!$D$3:$D$56,255),0))=0,"",INDEX('Disaggregation Records'!$G$3:$G$56,MATCH(LEFT(L87,255),LEFT('Disaggregation Records'!$D$3:$D$56,255),0))),"")</f>
        <v/>
      </c>
      <c r="Q87" s="524" t="s">
        <v>420</v>
      </c>
      <c r="R87" s="383"/>
    </row>
    <row r="88" spans="1:18" ht="47.1" customHeight="1" x14ac:dyDescent="0.25">
      <c r="A88" s="409">
        <v>8</v>
      </c>
      <c r="B88" s="427" t="str">
        <f>IFERROR(VLOOKUP(A88,'Impact Indicators - Section B'!$A$9:$S$27,19,FALSE),"")</f>
        <v/>
      </c>
      <c r="C88" s="522" t="str">
        <f t="array" ref="C88">IFERROR(IF(INDEX('Disaggregation Records'!$E$3:$E$56,MATCH(LEFT(L88,255),LEFT('Disaggregation Records'!$D$3:$D$56,255),0))=0,"",INDEX('Disaggregation Records'!$E$3:$E$56,MATCH(LEFT(L88,255),LEFT('Disaggregation Records'!$D$3:$D$56,255),0))),"")</f>
        <v/>
      </c>
      <c r="D88" s="522" t="str">
        <f t="array" ref="D88">IFERROR(IF(INDEX('Disaggregation Records'!$F$3:$F$56,MATCH(LEFT(L88,255),LEFT('Disaggregation Records'!$D$3:$D$56,255),0))=0,"",INDEX('Disaggregation Records'!$F$3:$F$56,MATCH(LEFT(L88,255),LEFT('Disaggregation Records'!$D$3:$D$56,255),0))),"")</f>
        <v/>
      </c>
      <c r="E88" s="412" t="str">
        <f t="array" ref="E88">IFERROR(IF(INDEX('Disaggregation Data'!$K$3:$K$154,MATCH(LEFT(M88,255),LEFT('Disaggregation Data'!$J$3:$J$154,255),0))=0,"",INDEX('Disaggregation Data'!$K$3:$K$154,MATCH(LEFT(M88,255),LEFT('Disaggregation Data'!$J$3:$J$154,255),0))),"")</f>
        <v/>
      </c>
      <c r="F88" s="412" t="str">
        <f t="array" ref="F88">IFERROR(IF(INDEX('Disaggregation Data'!$L$3:$L$154,MATCH(LEFT(M88,255),LEFT('Disaggregation Data'!$J$3:$J$154,255),0))=0,"",INDEX('Disaggregation Data'!$L$3:$L$154,MATCH(LEFT(M88,255),LEFT('Disaggregation Data'!$J$3:$J$154,255),0))),"")</f>
        <v/>
      </c>
      <c r="G88" s="412" t="str">
        <f t="array" ref="G88">IFERROR(IF(INDEX('Disaggregation Data'!$O$3:$O$154,MATCH(LEFT(M88,255),LEFT('Disaggregation Data'!$J$3:$J$154,255),0))=0,"",INDEX('Disaggregation Data'!$O$3:$O$154,MATCH(LEFT(M88,255),LEFT('Disaggregation Data'!$J$3:$J$154,255),0))),"")</f>
        <v/>
      </c>
      <c r="H88" s="411" t="str">
        <f t="array" ref="H88">IFERROR(IF(INDEX('Disaggregation Data'!$P$3:$P$154,MATCH(LEFT(M88,255),LEFT('Disaggregation Data'!$J$3:$J$154,255),0))=0,"",INDEX('Disaggregation Data'!$P$3:$P$154,MATCH(LEFT(M88,255),LEFT('Disaggregation Data'!$J$3:$J$154,255),0))),"")</f>
        <v/>
      </c>
      <c r="I88" s="412" t="str">
        <f t="array" ref="I88">IFERROR(IF(INDEX('Disaggregation Data'!$M$3:$M$154,MATCH(LEFT(M88,255),LEFT('Disaggregation Data'!$J$3:$J$154,255),0))=0,"",INDEX('Disaggregation Data'!$M$3:$M$154,MATCH(LEFT(M88,255),LEFT('Disaggregation Data'!$J$3:$J$154,255),0))),"")</f>
        <v/>
      </c>
      <c r="J88" s="411" t="str">
        <f t="array" ref="J88">IFERROR(IF(INDEX('Disaggregation Data'!$N$3:$N$154,MATCH(LEFT(M88,255),LEFT('Disaggregation Data'!$J$3:$J$154,255),0))=0,"",INDEX('Disaggregation Data'!$N$3:$N$154,MATCH(LEFT(M88,255),LEFT('Disaggregation Data'!$J$3:$J$154,255),0))),"")</f>
        <v/>
      </c>
      <c r="K88" s="503">
        <f t="shared" si="4"/>
        <v>19</v>
      </c>
      <c r="L88" s="503" t="str">
        <f t="shared" si="5"/>
        <v/>
      </c>
      <c r="M88" s="503" t="str">
        <f t="shared" si="6"/>
        <v/>
      </c>
      <c r="N88" s="483" t="b">
        <f t="shared" si="7"/>
        <v>0</v>
      </c>
      <c r="O88" s="488" t="s">
        <v>1569</v>
      </c>
      <c r="P88" s="523" t="str">
        <f t="array" ref="P88">IFERROR(IF(INDEX('Disaggregation Records'!$G$3:$G$56,MATCH(LEFT(L88,255),LEFT('Disaggregation Records'!$D$3:$D$56,255),0))=0,"",INDEX('Disaggregation Records'!$G$3:$G$56,MATCH(LEFT(L88,255),LEFT('Disaggregation Records'!$D$3:$D$56,255),0))),"")</f>
        <v/>
      </c>
      <c r="Q88" s="524" t="s">
        <v>420</v>
      </c>
      <c r="R88" s="383"/>
    </row>
    <row r="89" spans="1:18" ht="47.1" customHeight="1" x14ac:dyDescent="0.25">
      <c r="A89" s="409">
        <v>9</v>
      </c>
      <c r="B89" s="427" t="str">
        <f>IFERROR(VLOOKUP(A89,'Impact Indicators - Section B'!$A$9:$S$27,19,FALSE),"")</f>
        <v/>
      </c>
      <c r="C89" s="522" t="str">
        <f t="array" ref="C89">IFERROR(IF(INDEX('Disaggregation Records'!$E$3:$E$56,MATCH(LEFT(L89,255),LEFT('Disaggregation Records'!$D$3:$D$56,255),0))=0,"",INDEX('Disaggregation Records'!$E$3:$E$56,MATCH(LEFT(L89,255),LEFT('Disaggregation Records'!$D$3:$D$56,255),0))),"")</f>
        <v/>
      </c>
      <c r="D89" s="522" t="str">
        <f t="array" ref="D89">IFERROR(IF(INDEX('Disaggregation Records'!$F$3:$F$56,MATCH(LEFT(L89,255),LEFT('Disaggregation Records'!$D$3:$D$56,255),0))=0,"",INDEX('Disaggregation Records'!$F$3:$F$56,MATCH(LEFT(L89,255),LEFT('Disaggregation Records'!$D$3:$D$56,255),0))),"")</f>
        <v/>
      </c>
      <c r="E89" s="412" t="str">
        <f t="array" ref="E89">IFERROR(IF(INDEX('Disaggregation Data'!$K$3:$K$154,MATCH(LEFT(M89,255),LEFT('Disaggregation Data'!$J$3:$J$154,255),0))=0,"",INDEX('Disaggregation Data'!$K$3:$K$154,MATCH(LEFT(M89,255),LEFT('Disaggregation Data'!$J$3:$J$154,255),0))),"")</f>
        <v/>
      </c>
      <c r="F89" s="412" t="str">
        <f t="array" ref="F89">IFERROR(IF(INDEX('Disaggregation Data'!$L$3:$L$154,MATCH(LEFT(M89,255),LEFT('Disaggregation Data'!$J$3:$J$154,255),0))=0,"",INDEX('Disaggregation Data'!$L$3:$L$154,MATCH(LEFT(M89,255),LEFT('Disaggregation Data'!$J$3:$J$154,255),0))),"")</f>
        <v/>
      </c>
      <c r="G89" s="412" t="str">
        <f t="array" ref="G89">IFERROR(IF(INDEX('Disaggregation Data'!$O$3:$O$154,MATCH(LEFT(M89,255),LEFT('Disaggregation Data'!$J$3:$J$154,255),0))=0,"",INDEX('Disaggregation Data'!$O$3:$O$154,MATCH(LEFT(M89,255),LEFT('Disaggregation Data'!$J$3:$J$154,255),0))),"")</f>
        <v/>
      </c>
      <c r="H89" s="411" t="str">
        <f t="array" ref="H89">IFERROR(IF(INDEX('Disaggregation Data'!$P$3:$P$154,MATCH(LEFT(M89,255),LEFT('Disaggregation Data'!$J$3:$J$154,255),0))=0,"",INDEX('Disaggregation Data'!$P$3:$P$154,MATCH(LEFT(M89,255),LEFT('Disaggregation Data'!$J$3:$J$154,255),0))),"")</f>
        <v/>
      </c>
      <c r="I89" s="412" t="str">
        <f t="array" ref="I89">IFERROR(IF(INDEX('Disaggregation Data'!$M$3:$M$154,MATCH(LEFT(M89,255),LEFT('Disaggregation Data'!$J$3:$J$154,255),0))=0,"",INDEX('Disaggregation Data'!$M$3:$M$154,MATCH(LEFT(M89,255),LEFT('Disaggregation Data'!$J$3:$J$154,255),0))),"")</f>
        <v/>
      </c>
      <c r="J89" s="411" t="str">
        <f t="array" ref="J89">IFERROR(IF(INDEX('Disaggregation Data'!$N$3:$N$154,MATCH(LEFT(M89,255),LEFT('Disaggregation Data'!$J$3:$J$154,255),0))=0,"",INDEX('Disaggregation Data'!$N$3:$N$154,MATCH(LEFT(M89,255),LEFT('Disaggregation Data'!$J$3:$J$154,255),0))),"")</f>
        <v/>
      </c>
      <c r="K89" s="503">
        <f t="shared" si="4"/>
        <v>20</v>
      </c>
      <c r="L89" s="503" t="str">
        <f t="shared" si="5"/>
        <v/>
      </c>
      <c r="M89" s="503" t="str">
        <f t="shared" si="6"/>
        <v/>
      </c>
      <c r="N89" s="483" t="b">
        <f t="shared" si="7"/>
        <v>0</v>
      </c>
      <c r="O89" s="488" t="s">
        <v>1570</v>
      </c>
      <c r="P89" s="523" t="str">
        <f t="array" ref="P89">IFERROR(IF(INDEX('Disaggregation Records'!$G$3:$G$56,MATCH(LEFT(L89,255),LEFT('Disaggregation Records'!$D$3:$D$56,255),0))=0,"",INDEX('Disaggregation Records'!$G$3:$G$56,MATCH(LEFT(L89,255),LEFT('Disaggregation Records'!$D$3:$D$56,255),0))),"")</f>
        <v/>
      </c>
      <c r="Q89" s="524" t="s">
        <v>421</v>
      </c>
      <c r="R89" s="383"/>
    </row>
    <row r="90" spans="1:18" ht="47.1" customHeight="1" x14ac:dyDescent="0.25">
      <c r="A90" s="409">
        <v>9</v>
      </c>
      <c r="B90" s="427" t="str">
        <f>IFERROR(VLOOKUP(A90,'Impact Indicators - Section B'!$A$9:$S$27,19,FALSE),"")</f>
        <v/>
      </c>
      <c r="C90" s="522" t="str">
        <f t="array" ref="C90">IFERROR(IF(INDEX('Disaggregation Records'!$E$3:$E$56,MATCH(LEFT(L90,255),LEFT('Disaggregation Records'!$D$3:$D$56,255),0))=0,"",INDEX('Disaggregation Records'!$E$3:$E$56,MATCH(LEFT(L90,255),LEFT('Disaggregation Records'!$D$3:$D$56,255),0))),"")</f>
        <v/>
      </c>
      <c r="D90" s="522" t="str">
        <f t="array" ref="D90">IFERROR(IF(INDEX('Disaggregation Records'!$F$3:$F$56,MATCH(LEFT(L90,255),LEFT('Disaggregation Records'!$D$3:$D$56,255),0))=0,"",INDEX('Disaggregation Records'!$F$3:$F$56,MATCH(LEFT(L90,255),LEFT('Disaggregation Records'!$D$3:$D$56,255),0))),"")</f>
        <v/>
      </c>
      <c r="E90" s="412" t="str">
        <f t="array" ref="E90">IFERROR(IF(INDEX('Disaggregation Data'!$K$3:$K$154,MATCH(LEFT(M90,255),LEFT('Disaggregation Data'!$J$3:$J$154,255),0))=0,"",INDEX('Disaggregation Data'!$K$3:$K$154,MATCH(LEFT(M90,255),LEFT('Disaggregation Data'!$J$3:$J$154,255),0))),"")</f>
        <v/>
      </c>
      <c r="F90" s="412" t="str">
        <f t="array" ref="F90">IFERROR(IF(INDEX('Disaggregation Data'!$L$3:$L$154,MATCH(LEFT(M90,255),LEFT('Disaggregation Data'!$J$3:$J$154,255),0))=0,"",INDEX('Disaggregation Data'!$L$3:$L$154,MATCH(LEFT(M90,255),LEFT('Disaggregation Data'!$J$3:$J$154,255),0))),"")</f>
        <v/>
      </c>
      <c r="G90" s="412" t="str">
        <f t="array" ref="G90">IFERROR(IF(INDEX('Disaggregation Data'!$O$3:$O$154,MATCH(LEFT(M90,255),LEFT('Disaggregation Data'!$J$3:$J$154,255),0))=0,"",INDEX('Disaggregation Data'!$O$3:$O$154,MATCH(LEFT(M90,255),LEFT('Disaggregation Data'!$J$3:$J$154,255),0))),"")</f>
        <v/>
      </c>
      <c r="H90" s="411" t="str">
        <f t="array" ref="H90">IFERROR(IF(INDEX('Disaggregation Data'!$P$3:$P$154,MATCH(LEFT(M90,255),LEFT('Disaggregation Data'!$J$3:$J$154,255),0))=0,"",INDEX('Disaggregation Data'!$P$3:$P$154,MATCH(LEFT(M90,255),LEFT('Disaggregation Data'!$J$3:$J$154,255),0))),"")</f>
        <v/>
      </c>
      <c r="I90" s="412" t="str">
        <f t="array" ref="I90">IFERROR(IF(INDEX('Disaggregation Data'!$M$3:$M$154,MATCH(LEFT(M90,255),LEFT('Disaggregation Data'!$J$3:$J$154,255),0))=0,"",INDEX('Disaggregation Data'!$M$3:$M$154,MATCH(LEFT(M90,255),LEFT('Disaggregation Data'!$J$3:$J$154,255),0))),"")</f>
        <v/>
      </c>
      <c r="J90" s="411" t="str">
        <f t="array" ref="J90">IFERROR(IF(INDEX('Disaggregation Data'!$N$3:$N$154,MATCH(LEFT(M90,255),LEFT('Disaggregation Data'!$J$3:$J$154,255),0))=0,"",INDEX('Disaggregation Data'!$N$3:$N$154,MATCH(LEFT(M90,255),LEFT('Disaggregation Data'!$J$3:$J$154,255),0))),"")</f>
        <v/>
      </c>
      <c r="K90" s="503">
        <f t="shared" si="4"/>
        <v>21</v>
      </c>
      <c r="L90" s="503" t="str">
        <f t="shared" si="5"/>
        <v/>
      </c>
      <c r="M90" s="503" t="str">
        <f t="shared" si="6"/>
        <v/>
      </c>
      <c r="N90" s="483" t="b">
        <f t="shared" si="7"/>
        <v>0</v>
      </c>
      <c r="O90" s="488" t="s">
        <v>1571</v>
      </c>
      <c r="P90" s="523" t="str">
        <f t="array" ref="P90">IFERROR(IF(INDEX('Disaggregation Records'!$G$3:$G$56,MATCH(LEFT(L90,255),LEFT('Disaggregation Records'!$D$3:$D$56,255),0))=0,"",INDEX('Disaggregation Records'!$G$3:$G$56,MATCH(LEFT(L90,255),LEFT('Disaggregation Records'!$D$3:$D$56,255),0))),"")</f>
        <v/>
      </c>
      <c r="Q90" s="524" t="s">
        <v>421</v>
      </c>
      <c r="R90" s="383"/>
    </row>
    <row r="91" spans="1:18" ht="47.1" customHeight="1" x14ac:dyDescent="0.25">
      <c r="A91" s="409">
        <v>9</v>
      </c>
      <c r="B91" s="427" t="str">
        <f>IFERROR(VLOOKUP(A91,'Impact Indicators - Section B'!$A$9:$S$27,19,FALSE),"")</f>
        <v/>
      </c>
      <c r="C91" s="522" t="str">
        <f t="array" ref="C91">IFERROR(IF(INDEX('Disaggregation Records'!$E$3:$E$56,MATCH(LEFT(L91,255),LEFT('Disaggregation Records'!$D$3:$D$56,255),0))=0,"",INDEX('Disaggregation Records'!$E$3:$E$56,MATCH(LEFT(L91,255),LEFT('Disaggregation Records'!$D$3:$D$56,255),0))),"")</f>
        <v/>
      </c>
      <c r="D91" s="522" t="str">
        <f t="array" ref="D91">IFERROR(IF(INDEX('Disaggregation Records'!$F$3:$F$56,MATCH(LEFT(L91,255),LEFT('Disaggregation Records'!$D$3:$D$56,255),0))=0,"",INDEX('Disaggregation Records'!$F$3:$F$56,MATCH(LEFT(L91,255),LEFT('Disaggregation Records'!$D$3:$D$56,255),0))),"")</f>
        <v/>
      </c>
      <c r="E91" s="412" t="str">
        <f t="array" ref="E91">IFERROR(IF(INDEX('Disaggregation Data'!$K$3:$K$154,MATCH(LEFT(M91,255),LEFT('Disaggregation Data'!$J$3:$J$154,255),0))=0,"",INDEX('Disaggregation Data'!$K$3:$K$154,MATCH(LEFT(M91,255),LEFT('Disaggregation Data'!$J$3:$J$154,255),0))),"")</f>
        <v/>
      </c>
      <c r="F91" s="412" t="str">
        <f t="array" ref="F91">IFERROR(IF(INDEX('Disaggregation Data'!$L$3:$L$154,MATCH(LEFT(M91,255),LEFT('Disaggregation Data'!$J$3:$J$154,255),0))=0,"",INDEX('Disaggregation Data'!$L$3:$L$154,MATCH(LEFT(M91,255),LEFT('Disaggregation Data'!$J$3:$J$154,255),0))),"")</f>
        <v/>
      </c>
      <c r="G91" s="412" t="str">
        <f t="array" ref="G91">IFERROR(IF(INDEX('Disaggregation Data'!$O$3:$O$154,MATCH(LEFT(M91,255),LEFT('Disaggregation Data'!$J$3:$J$154,255),0))=0,"",INDEX('Disaggregation Data'!$O$3:$O$154,MATCH(LEFT(M91,255),LEFT('Disaggregation Data'!$J$3:$J$154,255),0))),"")</f>
        <v/>
      </c>
      <c r="H91" s="411" t="str">
        <f t="array" ref="H91">IFERROR(IF(INDEX('Disaggregation Data'!$P$3:$P$154,MATCH(LEFT(M91,255),LEFT('Disaggregation Data'!$J$3:$J$154,255),0))=0,"",INDEX('Disaggregation Data'!$P$3:$P$154,MATCH(LEFT(M91,255),LEFT('Disaggregation Data'!$J$3:$J$154,255),0))),"")</f>
        <v/>
      </c>
      <c r="I91" s="412" t="str">
        <f t="array" ref="I91">IFERROR(IF(INDEX('Disaggregation Data'!$M$3:$M$154,MATCH(LEFT(M91,255),LEFT('Disaggregation Data'!$J$3:$J$154,255),0))=0,"",INDEX('Disaggregation Data'!$M$3:$M$154,MATCH(LEFT(M91,255),LEFT('Disaggregation Data'!$J$3:$J$154,255),0))),"")</f>
        <v/>
      </c>
      <c r="J91" s="411" t="str">
        <f t="array" ref="J91">IFERROR(IF(INDEX('Disaggregation Data'!$N$3:$N$154,MATCH(LEFT(M91,255),LEFT('Disaggregation Data'!$J$3:$J$154,255),0))=0,"",INDEX('Disaggregation Data'!$N$3:$N$154,MATCH(LEFT(M91,255),LEFT('Disaggregation Data'!$J$3:$J$154,255),0))),"")</f>
        <v/>
      </c>
      <c r="K91" s="503">
        <f t="shared" si="4"/>
        <v>22</v>
      </c>
      <c r="L91" s="503" t="str">
        <f t="shared" si="5"/>
        <v/>
      </c>
      <c r="M91" s="503" t="str">
        <f t="shared" si="6"/>
        <v/>
      </c>
      <c r="N91" s="483" t="b">
        <f t="shared" si="7"/>
        <v>0</v>
      </c>
      <c r="O91" s="488" t="s">
        <v>1572</v>
      </c>
      <c r="P91" s="523" t="str">
        <f t="array" ref="P91">IFERROR(IF(INDEX('Disaggregation Records'!$G$3:$G$56,MATCH(LEFT(L91,255),LEFT('Disaggregation Records'!$D$3:$D$56,255),0))=0,"",INDEX('Disaggregation Records'!$G$3:$G$56,MATCH(LEFT(L91,255),LEFT('Disaggregation Records'!$D$3:$D$56,255),0))),"")</f>
        <v/>
      </c>
      <c r="Q91" s="524" t="s">
        <v>421</v>
      </c>
      <c r="R91" s="383"/>
    </row>
    <row r="92" spans="1:18" ht="47.1" customHeight="1" x14ac:dyDescent="0.25">
      <c r="A92" s="409">
        <v>9</v>
      </c>
      <c r="B92" s="427" t="str">
        <f>IFERROR(VLOOKUP(A92,'Impact Indicators - Section B'!$A$9:$S$27,19,FALSE),"")</f>
        <v/>
      </c>
      <c r="C92" s="522" t="str">
        <f t="array" ref="C92">IFERROR(IF(INDEX('Disaggregation Records'!$E$3:$E$56,MATCH(LEFT(L92,255),LEFT('Disaggregation Records'!$D$3:$D$56,255),0))=0,"",INDEX('Disaggregation Records'!$E$3:$E$56,MATCH(LEFT(L92,255),LEFT('Disaggregation Records'!$D$3:$D$56,255),0))),"")</f>
        <v/>
      </c>
      <c r="D92" s="522" t="str">
        <f t="array" ref="D92">IFERROR(IF(INDEX('Disaggregation Records'!$F$3:$F$56,MATCH(LEFT(L92,255),LEFT('Disaggregation Records'!$D$3:$D$56,255),0))=0,"",INDEX('Disaggregation Records'!$F$3:$F$56,MATCH(LEFT(L92,255),LEFT('Disaggregation Records'!$D$3:$D$56,255),0))),"")</f>
        <v/>
      </c>
      <c r="E92" s="412" t="str">
        <f t="array" ref="E92">IFERROR(IF(INDEX('Disaggregation Data'!$K$3:$K$154,MATCH(LEFT(M92,255),LEFT('Disaggregation Data'!$J$3:$J$154,255),0))=0,"",INDEX('Disaggregation Data'!$K$3:$K$154,MATCH(LEFT(M92,255),LEFT('Disaggregation Data'!$J$3:$J$154,255),0))),"")</f>
        <v/>
      </c>
      <c r="F92" s="412" t="str">
        <f t="array" ref="F92">IFERROR(IF(INDEX('Disaggregation Data'!$L$3:$L$154,MATCH(LEFT(M92,255),LEFT('Disaggregation Data'!$J$3:$J$154,255),0))=0,"",INDEX('Disaggregation Data'!$L$3:$L$154,MATCH(LEFT(M92,255),LEFT('Disaggregation Data'!$J$3:$J$154,255),0))),"")</f>
        <v/>
      </c>
      <c r="G92" s="412" t="str">
        <f t="array" ref="G92">IFERROR(IF(INDEX('Disaggregation Data'!$O$3:$O$154,MATCH(LEFT(M92,255),LEFT('Disaggregation Data'!$J$3:$J$154,255),0))=0,"",INDEX('Disaggregation Data'!$O$3:$O$154,MATCH(LEFT(M92,255),LEFT('Disaggregation Data'!$J$3:$J$154,255),0))),"")</f>
        <v/>
      </c>
      <c r="H92" s="411" t="str">
        <f t="array" ref="H92">IFERROR(IF(INDEX('Disaggregation Data'!$P$3:$P$154,MATCH(LEFT(M92,255),LEFT('Disaggregation Data'!$J$3:$J$154,255),0))=0,"",INDEX('Disaggregation Data'!$P$3:$P$154,MATCH(LEFT(M92,255),LEFT('Disaggregation Data'!$J$3:$J$154,255),0))),"")</f>
        <v/>
      </c>
      <c r="I92" s="412" t="str">
        <f t="array" ref="I92">IFERROR(IF(INDEX('Disaggregation Data'!$M$3:$M$154,MATCH(LEFT(M92,255),LEFT('Disaggregation Data'!$J$3:$J$154,255),0))=0,"",INDEX('Disaggregation Data'!$M$3:$M$154,MATCH(LEFT(M92,255),LEFT('Disaggregation Data'!$J$3:$J$154,255),0))),"")</f>
        <v/>
      </c>
      <c r="J92" s="411" t="str">
        <f t="array" ref="J92">IFERROR(IF(INDEX('Disaggregation Data'!$N$3:$N$154,MATCH(LEFT(M92,255),LEFT('Disaggregation Data'!$J$3:$J$154,255),0))=0,"",INDEX('Disaggregation Data'!$N$3:$N$154,MATCH(LEFT(M92,255),LEFT('Disaggregation Data'!$J$3:$J$154,255),0))),"")</f>
        <v/>
      </c>
      <c r="K92" s="503">
        <f t="shared" si="4"/>
        <v>23</v>
      </c>
      <c r="L92" s="503" t="str">
        <f t="shared" si="5"/>
        <v/>
      </c>
      <c r="M92" s="503" t="str">
        <f t="shared" si="6"/>
        <v/>
      </c>
      <c r="N92" s="483" t="b">
        <f t="shared" si="7"/>
        <v>0</v>
      </c>
      <c r="O92" s="488" t="s">
        <v>1573</v>
      </c>
      <c r="P92" s="523" t="str">
        <f t="array" ref="P92">IFERROR(IF(INDEX('Disaggregation Records'!$G$3:$G$56,MATCH(LEFT(L92,255),LEFT('Disaggregation Records'!$D$3:$D$56,255),0))=0,"",INDEX('Disaggregation Records'!$G$3:$G$56,MATCH(LEFT(L92,255),LEFT('Disaggregation Records'!$D$3:$D$56,255),0))),"")</f>
        <v/>
      </c>
      <c r="Q92" s="524" t="s">
        <v>421</v>
      </c>
      <c r="R92" s="383"/>
    </row>
    <row r="93" spans="1:18" ht="47.1" customHeight="1" x14ac:dyDescent="0.25">
      <c r="A93" s="409">
        <v>9</v>
      </c>
      <c r="B93" s="427" t="str">
        <f>IFERROR(VLOOKUP(A93,'Impact Indicators - Section B'!$A$9:$S$27,19,FALSE),"")</f>
        <v/>
      </c>
      <c r="C93" s="522" t="str">
        <f t="array" ref="C93">IFERROR(IF(INDEX('Disaggregation Records'!$E$3:$E$56,MATCH(LEFT(L93,255),LEFT('Disaggregation Records'!$D$3:$D$56,255),0))=0,"",INDEX('Disaggregation Records'!$E$3:$E$56,MATCH(LEFT(L93,255),LEFT('Disaggregation Records'!$D$3:$D$56,255),0))),"")</f>
        <v/>
      </c>
      <c r="D93" s="522" t="str">
        <f t="array" ref="D93">IFERROR(IF(INDEX('Disaggregation Records'!$F$3:$F$56,MATCH(LEFT(L93,255),LEFT('Disaggregation Records'!$D$3:$D$56,255),0))=0,"",INDEX('Disaggregation Records'!$F$3:$F$56,MATCH(LEFT(L93,255),LEFT('Disaggregation Records'!$D$3:$D$56,255),0))),"")</f>
        <v/>
      </c>
      <c r="E93" s="412" t="str">
        <f t="array" ref="E93">IFERROR(IF(INDEX('Disaggregation Data'!$K$3:$K$154,MATCH(LEFT(M93,255),LEFT('Disaggregation Data'!$J$3:$J$154,255),0))=0,"",INDEX('Disaggregation Data'!$K$3:$K$154,MATCH(LEFT(M93,255),LEFT('Disaggregation Data'!$J$3:$J$154,255),0))),"")</f>
        <v/>
      </c>
      <c r="F93" s="412" t="str">
        <f t="array" ref="F93">IFERROR(IF(INDEX('Disaggregation Data'!$L$3:$L$154,MATCH(LEFT(M93,255),LEFT('Disaggregation Data'!$J$3:$J$154,255),0))=0,"",INDEX('Disaggregation Data'!$L$3:$L$154,MATCH(LEFT(M93,255),LEFT('Disaggregation Data'!$J$3:$J$154,255),0))),"")</f>
        <v/>
      </c>
      <c r="G93" s="412" t="str">
        <f t="array" ref="G93">IFERROR(IF(INDEX('Disaggregation Data'!$O$3:$O$154,MATCH(LEFT(M93,255),LEFT('Disaggregation Data'!$J$3:$J$154,255),0))=0,"",INDEX('Disaggregation Data'!$O$3:$O$154,MATCH(LEFT(M93,255),LEFT('Disaggregation Data'!$J$3:$J$154,255),0))),"")</f>
        <v/>
      </c>
      <c r="H93" s="411" t="str">
        <f t="array" ref="H93">IFERROR(IF(INDEX('Disaggregation Data'!$P$3:$P$154,MATCH(LEFT(M93,255),LEFT('Disaggregation Data'!$J$3:$J$154,255),0))=0,"",INDEX('Disaggregation Data'!$P$3:$P$154,MATCH(LEFT(M93,255),LEFT('Disaggregation Data'!$J$3:$J$154,255),0))),"")</f>
        <v/>
      </c>
      <c r="I93" s="412" t="str">
        <f t="array" ref="I93">IFERROR(IF(INDEX('Disaggregation Data'!$M$3:$M$154,MATCH(LEFT(M93,255),LEFT('Disaggregation Data'!$J$3:$J$154,255),0))=0,"",INDEX('Disaggregation Data'!$M$3:$M$154,MATCH(LEFT(M93,255),LEFT('Disaggregation Data'!$J$3:$J$154,255),0))),"")</f>
        <v/>
      </c>
      <c r="J93" s="411" t="str">
        <f t="array" ref="J93">IFERROR(IF(INDEX('Disaggregation Data'!$N$3:$N$154,MATCH(LEFT(M93,255),LEFT('Disaggregation Data'!$J$3:$J$154,255),0))=0,"",INDEX('Disaggregation Data'!$N$3:$N$154,MATCH(LEFT(M93,255),LEFT('Disaggregation Data'!$J$3:$J$154,255),0))),"")</f>
        <v/>
      </c>
      <c r="K93" s="503">
        <f t="shared" si="4"/>
        <v>24</v>
      </c>
      <c r="L93" s="503" t="str">
        <f t="shared" si="5"/>
        <v/>
      </c>
      <c r="M93" s="503" t="str">
        <f t="shared" si="6"/>
        <v/>
      </c>
      <c r="N93" s="483" t="b">
        <f t="shared" si="7"/>
        <v>0</v>
      </c>
      <c r="O93" s="488" t="s">
        <v>1574</v>
      </c>
      <c r="P93" s="523" t="str">
        <f t="array" ref="P93">IFERROR(IF(INDEX('Disaggregation Records'!$G$3:$G$56,MATCH(LEFT(L93,255),LEFT('Disaggregation Records'!$D$3:$D$56,255),0))=0,"",INDEX('Disaggregation Records'!$G$3:$G$56,MATCH(LEFT(L93,255),LEFT('Disaggregation Records'!$D$3:$D$56,255),0))),"")</f>
        <v/>
      </c>
      <c r="Q93" s="524" t="s">
        <v>421</v>
      </c>
      <c r="R93" s="383"/>
    </row>
    <row r="94" spans="1:18" ht="47.1" customHeight="1" x14ac:dyDescent="0.25">
      <c r="A94" s="409">
        <v>9</v>
      </c>
      <c r="B94" s="427" t="str">
        <f>IFERROR(VLOOKUP(A94,'Impact Indicators - Section B'!$A$9:$S$27,19,FALSE),"")</f>
        <v/>
      </c>
      <c r="C94" s="522" t="str">
        <f t="array" ref="C94">IFERROR(IF(INDEX('Disaggregation Records'!$E$3:$E$56,MATCH(LEFT(L94,255),LEFT('Disaggregation Records'!$D$3:$D$56,255),0))=0,"",INDEX('Disaggregation Records'!$E$3:$E$56,MATCH(LEFT(L94,255),LEFT('Disaggregation Records'!$D$3:$D$56,255),0))),"")</f>
        <v/>
      </c>
      <c r="D94" s="522" t="str">
        <f t="array" ref="D94">IFERROR(IF(INDEX('Disaggregation Records'!$F$3:$F$56,MATCH(LEFT(L94,255),LEFT('Disaggregation Records'!$D$3:$D$56,255),0))=0,"",INDEX('Disaggregation Records'!$F$3:$F$56,MATCH(LEFT(L94,255),LEFT('Disaggregation Records'!$D$3:$D$56,255),0))),"")</f>
        <v/>
      </c>
      <c r="E94" s="412" t="str">
        <f t="array" ref="E94">IFERROR(IF(INDEX('Disaggregation Data'!$K$3:$K$154,MATCH(LEFT(M94,255),LEFT('Disaggregation Data'!$J$3:$J$154,255),0))=0,"",INDEX('Disaggregation Data'!$K$3:$K$154,MATCH(LEFT(M94,255),LEFT('Disaggregation Data'!$J$3:$J$154,255),0))),"")</f>
        <v/>
      </c>
      <c r="F94" s="412" t="str">
        <f t="array" ref="F94">IFERROR(IF(INDEX('Disaggregation Data'!$L$3:$L$154,MATCH(LEFT(M94,255),LEFT('Disaggregation Data'!$J$3:$J$154,255),0))=0,"",INDEX('Disaggregation Data'!$L$3:$L$154,MATCH(LEFT(M94,255),LEFT('Disaggregation Data'!$J$3:$J$154,255),0))),"")</f>
        <v/>
      </c>
      <c r="G94" s="412" t="str">
        <f t="array" ref="G94">IFERROR(IF(INDEX('Disaggregation Data'!$O$3:$O$154,MATCH(LEFT(M94,255),LEFT('Disaggregation Data'!$J$3:$J$154,255),0))=0,"",INDEX('Disaggregation Data'!$O$3:$O$154,MATCH(LEFT(M94,255),LEFT('Disaggregation Data'!$J$3:$J$154,255),0))),"")</f>
        <v/>
      </c>
      <c r="H94" s="411" t="str">
        <f t="array" ref="H94">IFERROR(IF(INDEX('Disaggregation Data'!$P$3:$P$154,MATCH(LEFT(M94,255),LEFT('Disaggregation Data'!$J$3:$J$154,255),0))=0,"",INDEX('Disaggregation Data'!$P$3:$P$154,MATCH(LEFT(M94,255),LEFT('Disaggregation Data'!$J$3:$J$154,255),0))),"")</f>
        <v/>
      </c>
      <c r="I94" s="412" t="str">
        <f t="array" ref="I94">IFERROR(IF(INDEX('Disaggregation Data'!$M$3:$M$154,MATCH(LEFT(M94,255),LEFT('Disaggregation Data'!$J$3:$J$154,255),0))=0,"",INDEX('Disaggregation Data'!$M$3:$M$154,MATCH(LEFT(M94,255),LEFT('Disaggregation Data'!$J$3:$J$154,255),0))),"")</f>
        <v/>
      </c>
      <c r="J94" s="411" t="str">
        <f t="array" ref="J94">IFERROR(IF(INDEX('Disaggregation Data'!$N$3:$N$154,MATCH(LEFT(M94,255),LEFT('Disaggregation Data'!$J$3:$J$154,255),0))=0,"",INDEX('Disaggregation Data'!$N$3:$N$154,MATCH(LEFT(M94,255),LEFT('Disaggregation Data'!$J$3:$J$154,255),0))),"")</f>
        <v/>
      </c>
      <c r="K94" s="503">
        <f t="shared" si="4"/>
        <v>25</v>
      </c>
      <c r="L94" s="503" t="str">
        <f t="shared" si="5"/>
        <v/>
      </c>
      <c r="M94" s="503" t="str">
        <f t="shared" si="6"/>
        <v/>
      </c>
      <c r="N94" s="483" t="b">
        <f t="shared" si="7"/>
        <v>0</v>
      </c>
      <c r="O94" s="488" t="s">
        <v>1575</v>
      </c>
      <c r="P94" s="523" t="str">
        <f t="array" ref="P94">IFERROR(IF(INDEX('Disaggregation Records'!$G$3:$G$56,MATCH(LEFT(L94,255),LEFT('Disaggregation Records'!$D$3:$D$56,255),0))=0,"",INDEX('Disaggregation Records'!$G$3:$G$56,MATCH(LEFT(L94,255),LEFT('Disaggregation Records'!$D$3:$D$56,255),0))),"")</f>
        <v/>
      </c>
      <c r="Q94" s="524" t="s">
        <v>421</v>
      </c>
      <c r="R94" s="383"/>
    </row>
    <row r="95" spans="1:18" ht="47.1" customHeight="1" x14ac:dyDescent="0.25">
      <c r="A95" s="409">
        <v>9</v>
      </c>
      <c r="B95" s="427" t="str">
        <f>IFERROR(VLOOKUP(A95,'Impact Indicators - Section B'!$A$9:$S$27,19,FALSE),"")</f>
        <v/>
      </c>
      <c r="C95" s="522" t="str">
        <f t="array" ref="C95">IFERROR(IF(INDEX('Disaggregation Records'!$E$3:$E$56,MATCH(LEFT(L95,255),LEFT('Disaggregation Records'!$D$3:$D$56,255),0))=0,"",INDEX('Disaggregation Records'!$E$3:$E$56,MATCH(LEFT(L95,255),LEFT('Disaggregation Records'!$D$3:$D$56,255),0))),"")</f>
        <v/>
      </c>
      <c r="D95" s="522" t="str">
        <f t="array" ref="D95">IFERROR(IF(INDEX('Disaggregation Records'!$F$3:$F$56,MATCH(LEFT(L95,255),LEFT('Disaggregation Records'!$D$3:$D$56,255),0))=0,"",INDEX('Disaggregation Records'!$F$3:$F$56,MATCH(LEFT(L95,255),LEFT('Disaggregation Records'!$D$3:$D$56,255),0))),"")</f>
        <v/>
      </c>
      <c r="E95" s="412" t="str">
        <f t="array" ref="E95">IFERROR(IF(INDEX('Disaggregation Data'!$K$3:$K$154,MATCH(LEFT(M95,255),LEFT('Disaggregation Data'!$J$3:$J$154,255),0))=0,"",INDEX('Disaggregation Data'!$K$3:$K$154,MATCH(LEFT(M95,255),LEFT('Disaggregation Data'!$J$3:$J$154,255),0))),"")</f>
        <v/>
      </c>
      <c r="F95" s="412" t="str">
        <f t="array" ref="F95">IFERROR(IF(INDEX('Disaggregation Data'!$L$3:$L$154,MATCH(LEFT(M95,255),LEFT('Disaggregation Data'!$J$3:$J$154,255),0))=0,"",INDEX('Disaggregation Data'!$L$3:$L$154,MATCH(LEFT(M95,255),LEFT('Disaggregation Data'!$J$3:$J$154,255),0))),"")</f>
        <v/>
      </c>
      <c r="G95" s="412" t="str">
        <f t="array" ref="G95">IFERROR(IF(INDEX('Disaggregation Data'!$O$3:$O$154,MATCH(LEFT(M95,255),LEFT('Disaggregation Data'!$J$3:$J$154,255),0))=0,"",INDEX('Disaggregation Data'!$O$3:$O$154,MATCH(LEFT(M95,255),LEFT('Disaggregation Data'!$J$3:$J$154,255),0))),"")</f>
        <v/>
      </c>
      <c r="H95" s="411" t="str">
        <f t="array" ref="H95">IFERROR(IF(INDEX('Disaggregation Data'!$P$3:$P$154,MATCH(LEFT(M95,255),LEFT('Disaggregation Data'!$J$3:$J$154,255),0))=0,"",INDEX('Disaggregation Data'!$P$3:$P$154,MATCH(LEFT(M95,255),LEFT('Disaggregation Data'!$J$3:$J$154,255),0))),"")</f>
        <v/>
      </c>
      <c r="I95" s="412" t="str">
        <f t="array" ref="I95">IFERROR(IF(INDEX('Disaggregation Data'!$M$3:$M$154,MATCH(LEFT(M95,255),LEFT('Disaggregation Data'!$J$3:$J$154,255),0))=0,"",INDEX('Disaggregation Data'!$M$3:$M$154,MATCH(LEFT(M95,255),LEFT('Disaggregation Data'!$J$3:$J$154,255),0))),"")</f>
        <v/>
      </c>
      <c r="J95" s="411" t="str">
        <f t="array" ref="J95">IFERROR(IF(INDEX('Disaggregation Data'!$N$3:$N$154,MATCH(LEFT(M95,255),LEFT('Disaggregation Data'!$J$3:$J$154,255),0))=0,"",INDEX('Disaggregation Data'!$N$3:$N$154,MATCH(LEFT(M95,255),LEFT('Disaggregation Data'!$J$3:$J$154,255),0))),"")</f>
        <v/>
      </c>
      <c r="K95" s="503">
        <f t="shared" si="4"/>
        <v>26</v>
      </c>
      <c r="L95" s="503" t="str">
        <f t="shared" si="5"/>
        <v/>
      </c>
      <c r="M95" s="503" t="str">
        <f t="shared" si="6"/>
        <v/>
      </c>
      <c r="N95" s="483" t="b">
        <f t="shared" si="7"/>
        <v>0</v>
      </c>
      <c r="O95" s="488" t="s">
        <v>1576</v>
      </c>
      <c r="P95" s="523" t="str">
        <f t="array" ref="P95">IFERROR(IF(INDEX('Disaggregation Records'!$G$3:$G$56,MATCH(LEFT(L95,255),LEFT('Disaggregation Records'!$D$3:$D$56,255),0))=0,"",INDEX('Disaggregation Records'!$G$3:$G$56,MATCH(LEFT(L95,255),LEFT('Disaggregation Records'!$D$3:$D$56,255),0))),"")</f>
        <v/>
      </c>
      <c r="Q95" s="524" t="s">
        <v>421</v>
      </c>
      <c r="R95" s="383"/>
    </row>
    <row r="96" spans="1:18" ht="47.1" customHeight="1" x14ac:dyDescent="0.25">
      <c r="A96" s="409">
        <v>9</v>
      </c>
      <c r="B96" s="427" t="str">
        <f>IFERROR(VLOOKUP(A96,'Impact Indicators - Section B'!$A$9:$S$27,19,FALSE),"")</f>
        <v/>
      </c>
      <c r="C96" s="522" t="str">
        <f t="array" ref="C96">IFERROR(IF(INDEX('Disaggregation Records'!$E$3:$E$56,MATCH(LEFT(L96,255),LEFT('Disaggregation Records'!$D$3:$D$56,255),0))=0,"",INDEX('Disaggregation Records'!$E$3:$E$56,MATCH(LEFT(L96,255),LEFT('Disaggregation Records'!$D$3:$D$56,255),0))),"")</f>
        <v/>
      </c>
      <c r="D96" s="522" t="str">
        <f t="array" ref="D96">IFERROR(IF(INDEX('Disaggregation Records'!$F$3:$F$56,MATCH(LEFT(L96,255),LEFT('Disaggregation Records'!$D$3:$D$56,255),0))=0,"",INDEX('Disaggregation Records'!$F$3:$F$56,MATCH(LEFT(L96,255),LEFT('Disaggregation Records'!$D$3:$D$56,255),0))),"")</f>
        <v/>
      </c>
      <c r="E96" s="412" t="str">
        <f t="array" ref="E96">IFERROR(IF(INDEX('Disaggregation Data'!$K$3:$K$154,MATCH(LEFT(M96,255),LEFT('Disaggregation Data'!$J$3:$J$154,255),0))=0,"",INDEX('Disaggregation Data'!$K$3:$K$154,MATCH(LEFT(M96,255),LEFT('Disaggregation Data'!$J$3:$J$154,255),0))),"")</f>
        <v/>
      </c>
      <c r="F96" s="412" t="str">
        <f t="array" ref="F96">IFERROR(IF(INDEX('Disaggregation Data'!$L$3:$L$154,MATCH(LEFT(M96,255),LEFT('Disaggregation Data'!$J$3:$J$154,255),0))=0,"",INDEX('Disaggregation Data'!$L$3:$L$154,MATCH(LEFT(M96,255),LEFT('Disaggregation Data'!$J$3:$J$154,255),0))),"")</f>
        <v/>
      </c>
      <c r="G96" s="412" t="str">
        <f t="array" ref="G96">IFERROR(IF(INDEX('Disaggregation Data'!$O$3:$O$154,MATCH(LEFT(M96,255),LEFT('Disaggregation Data'!$J$3:$J$154,255),0))=0,"",INDEX('Disaggregation Data'!$O$3:$O$154,MATCH(LEFT(M96,255),LEFT('Disaggregation Data'!$J$3:$J$154,255),0))),"")</f>
        <v/>
      </c>
      <c r="H96" s="411" t="str">
        <f t="array" ref="H96">IFERROR(IF(INDEX('Disaggregation Data'!$P$3:$P$154,MATCH(LEFT(M96,255),LEFT('Disaggregation Data'!$J$3:$J$154,255),0))=0,"",INDEX('Disaggregation Data'!$P$3:$P$154,MATCH(LEFT(M96,255),LEFT('Disaggregation Data'!$J$3:$J$154,255),0))),"")</f>
        <v/>
      </c>
      <c r="I96" s="412" t="str">
        <f t="array" ref="I96">IFERROR(IF(INDEX('Disaggregation Data'!$M$3:$M$154,MATCH(LEFT(M96,255),LEFT('Disaggregation Data'!$J$3:$J$154,255),0))=0,"",INDEX('Disaggregation Data'!$M$3:$M$154,MATCH(LEFT(M96,255),LEFT('Disaggregation Data'!$J$3:$J$154,255),0))),"")</f>
        <v/>
      </c>
      <c r="J96" s="411" t="str">
        <f t="array" ref="J96">IFERROR(IF(INDEX('Disaggregation Data'!$N$3:$N$154,MATCH(LEFT(M96,255),LEFT('Disaggregation Data'!$J$3:$J$154,255),0))=0,"",INDEX('Disaggregation Data'!$N$3:$N$154,MATCH(LEFT(M96,255),LEFT('Disaggregation Data'!$J$3:$J$154,255),0))),"")</f>
        <v/>
      </c>
      <c r="K96" s="503">
        <f t="shared" si="4"/>
        <v>27</v>
      </c>
      <c r="L96" s="503" t="str">
        <f t="shared" si="5"/>
        <v/>
      </c>
      <c r="M96" s="503" t="str">
        <f t="shared" si="6"/>
        <v/>
      </c>
      <c r="N96" s="483" t="b">
        <f t="shared" si="7"/>
        <v>0</v>
      </c>
      <c r="O96" s="488" t="s">
        <v>1577</v>
      </c>
      <c r="P96" s="523" t="str">
        <f t="array" ref="P96">IFERROR(IF(INDEX('Disaggregation Records'!$G$3:$G$56,MATCH(LEFT(L96,255),LEFT('Disaggregation Records'!$D$3:$D$56,255),0))=0,"",INDEX('Disaggregation Records'!$G$3:$G$56,MATCH(LEFT(L96,255),LEFT('Disaggregation Records'!$D$3:$D$56,255),0))),"")</f>
        <v/>
      </c>
      <c r="Q96" s="524" t="s">
        <v>421</v>
      </c>
      <c r="R96" s="383"/>
    </row>
    <row r="97" spans="1:18" ht="47.1" customHeight="1" x14ac:dyDescent="0.25">
      <c r="A97" s="409">
        <v>9</v>
      </c>
      <c r="B97" s="427" t="str">
        <f>IFERROR(VLOOKUP(A97,'Impact Indicators - Section B'!$A$9:$S$27,19,FALSE),"")</f>
        <v/>
      </c>
      <c r="C97" s="522" t="str">
        <f t="array" ref="C97">IFERROR(IF(INDEX('Disaggregation Records'!$E$3:$E$56,MATCH(LEFT(L97,255),LEFT('Disaggregation Records'!$D$3:$D$56,255),0))=0,"",INDEX('Disaggregation Records'!$E$3:$E$56,MATCH(LEFT(L97,255),LEFT('Disaggregation Records'!$D$3:$D$56,255),0))),"")</f>
        <v/>
      </c>
      <c r="D97" s="522" t="str">
        <f t="array" ref="D97">IFERROR(IF(INDEX('Disaggregation Records'!$F$3:$F$56,MATCH(LEFT(L97,255),LEFT('Disaggregation Records'!$D$3:$D$56,255),0))=0,"",INDEX('Disaggregation Records'!$F$3:$F$56,MATCH(LEFT(L97,255),LEFT('Disaggregation Records'!$D$3:$D$56,255),0))),"")</f>
        <v/>
      </c>
      <c r="E97" s="412" t="str">
        <f t="array" ref="E97">IFERROR(IF(INDEX('Disaggregation Data'!$K$3:$K$154,MATCH(LEFT(M97,255),LEFT('Disaggregation Data'!$J$3:$J$154,255),0))=0,"",INDEX('Disaggregation Data'!$K$3:$K$154,MATCH(LEFT(M97,255),LEFT('Disaggregation Data'!$J$3:$J$154,255),0))),"")</f>
        <v/>
      </c>
      <c r="F97" s="412" t="str">
        <f t="array" ref="F97">IFERROR(IF(INDEX('Disaggregation Data'!$L$3:$L$154,MATCH(LEFT(M97,255),LEFT('Disaggregation Data'!$J$3:$J$154,255),0))=0,"",INDEX('Disaggregation Data'!$L$3:$L$154,MATCH(LEFT(M97,255),LEFT('Disaggregation Data'!$J$3:$J$154,255),0))),"")</f>
        <v/>
      </c>
      <c r="G97" s="412" t="str">
        <f t="array" ref="G97">IFERROR(IF(INDEX('Disaggregation Data'!$O$3:$O$154,MATCH(LEFT(M97,255),LEFT('Disaggregation Data'!$J$3:$J$154,255),0))=0,"",INDEX('Disaggregation Data'!$O$3:$O$154,MATCH(LEFT(M97,255),LEFT('Disaggregation Data'!$J$3:$J$154,255),0))),"")</f>
        <v/>
      </c>
      <c r="H97" s="411" t="str">
        <f t="array" ref="H97">IFERROR(IF(INDEX('Disaggregation Data'!$P$3:$P$154,MATCH(LEFT(M97,255),LEFT('Disaggregation Data'!$J$3:$J$154,255),0))=0,"",INDEX('Disaggregation Data'!$P$3:$P$154,MATCH(LEFT(M97,255),LEFT('Disaggregation Data'!$J$3:$J$154,255),0))),"")</f>
        <v/>
      </c>
      <c r="I97" s="412" t="str">
        <f t="array" ref="I97">IFERROR(IF(INDEX('Disaggregation Data'!$M$3:$M$154,MATCH(LEFT(M97,255),LEFT('Disaggregation Data'!$J$3:$J$154,255),0))=0,"",INDEX('Disaggregation Data'!$M$3:$M$154,MATCH(LEFT(M97,255),LEFT('Disaggregation Data'!$J$3:$J$154,255),0))),"")</f>
        <v/>
      </c>
      <c r="J97" s="411" t="str">
        <f t="array" ref="J97">IFERROR(IF(INDEX('Disaggregation Data'!$N$3:$N$154,MATCH(LEFT(M97,255),LEFT('Disaggregation Data'!$J$3:$J$154,255),0))=0,"",INDEX('Disaggregation Data'!$N$3:$N$154,MATCH(LEFT(M97,255),LEFT('Disaggregation Data'!$J$3:$J$154,255),0))),"")</f>
        <v/>
      </c>
      <c r="K97" s="503">
        <f t="shared" si="4"/>
        <v>28</v>
      </c>
      <c r="L97" s="503" t="str">
        <f t="shared" si="5"/>
        <v/>
      </c>
      <c r="M97" s="503" t="str">
        <f t="shared" si="6"/>
        <v/>
      </c>
      <c r="N97" s="483" t="b">
        <f t="shared" si="7"/>
        <v>0</v>
      </c>
      <c r="O97" s="488" t="s">
        <v>1578</v>
      </c>
      <c r="P97" s="523" t="str">
        <f t="array" ref="P97">IFERROR(IF(INDEX('Disaggregation Records'!$G$3:$G$56,MATCH(LEFT(L97,255),LEFT('Disaggregation Records'!$D$3:$D$56,255),0))=0,"",INDEX('Disaggregation Records'!$G$3:$G$56,MATCH(LEFT(L97,255),LEFT('Disaggregation Records'!$D$3:$D$56,255),0))),"")</f>
        <v/>
      </c>
      <c r="Q97" s="524" t="s">
        <v>421</v>
      </c>
      <c r="R97" s="383"/>
    </row>
    <row r="98" spans="1:18" ht="47.1" customHeight="1" x14ac:dyDescent="0.25">
      <c r="A98" s="409">
        <v>9</v>
      </c>
      <c r="B98" s="427" t="str">
        <f>IFERROR(VLOOKUP(A98,'Impact Indicators - Section B'!$A$9:$S$27,19,FALSE),"")</f>
        <v/>
      </c>
      <c r="C98" s="522" t="str">
        <f t="array" ref="C98">IFERROR(IF(INDEX('Disaggregation Records'!$E$3:$E$56,MATCH(LEFT(L98,255),LEFT('Disaggregation Records'!$D$3:$D$56,255),0))=0,"",INDEX('Disaggregation Records'!$E$3:$E$56,MATCH(LEFT(L98,255),LEFT('Disaggregation Records'!$D$3:$D$56,255),0))),"")</f>
        <v/>
      </c>
      <c r="D98" s="522" t="str">
        <f t="array" ref="D98">IFERROR(IF(INDEX('Disaggregation Records'!$F$3:$F$56,MATCH(LEFT(L98,255),LEFT('Disaggregation Records'!$D$3:$D$56,255),0))=0,"",INDEX('Disaggregation Records'!$F$3:$F$56,MATCH(LEFT(L98,255),LEFT('Disaggregation Records'!$D$3:$D$56,255),0))),"")</f>
        <v/>
      </c>
      <c r="E98" s="412" t="str">
        <f t="array" ref="E98">IFERROR(IF(INDEX('Disaggregation Data'!$K$3:$K$154,MATCH(LEFT(M98,255),LEFT('Disaggregation Data'!$J$3:$J$154,255),0))=0,"",INDEX('Disaggregation Data'!$K$3:$K$154,MATCH(LEFT(M98,255),LEFT('Disaggregation Data'!$J$3:$J$154,255),0))),"")</f>
        <v/>
      </c>
      <c r="F98" s="412" t="str">
        <f t="array" ref="F98">IFERROR(IF(INDEX('Disaggregation Data'!$L$3:$L$154,MATCH(LEFT(M98,255),LEFT('Disaggregation Data'!$J$3:$J$154,255),0))=0,"",INDEX('Disaggregation Data'!$L$3:$L$154,MATCH(LEFT(M98,255),LEFT('Disaggregation Data'!$J$3:$J$154,255),0))),"")</f>
        <v/>
      </c>
      <c r="G98" s="412" t="str">
        <f t="array" ref="G98">IFERROR(IF(INDEX('Disaggregation Data'!$O$3:$O$154,MATCH(LEFT(M98,255),LEFT('Disaggregation Data'!$J$3:$J$154,255),0))=0,"",INDEX('Disaggregation Data'!$O$3:$O$154,MATCH(LEFT(M98,255),LEFT('Disaggregation Data'!$J$3:$J$154,255),0))),"")</f>
        <v/>
      </c>
      <c r="H98" s="411" t="str">
        <f t="array" ref="H98">IFERROR(IF(INDEX('Disaggregation Data'!$P$3:$P$154,MATCH(LEFT(M98,255),LEFT('Disaggregation Data'!$J$3:$J$154,255),0))=0,"",INDEX('Disaggregation Data'!$P$3:$P$154,MATCH(LEFT(M98,255),LEFT('Disaggregation Data'!$J$3:$J$154,255),0))),"")</f>
        <v/>
      </c>
      <c r="I98" s="412" t="str">
        <f t="array" ref="I98">IFERROR(IF(INDEX('Disaggregation Data'!$M$3:$M$154,MATCH(LEFT(M98,255),LEFT('Disaggregation Data'!$J$3:$J$154,255),0))=0,"",INDEX('Disaggregation Data'!$M$3:$M$154,MATCH(LEFT(M98,255),LEFT('Disaggregation Data'!$J$3:$J$154,255),0))),"")</f>
        <v/>
      </c>
      <c r="J98" s="411" t="str">
        <f t="array" ref="J98">IFERROR(IF(INDEX('Disaggregation Data'!$N$3:$N$154,MATCH(LEFT(M98,255),LEFT('Disaggregation Data'!$J$3:$J$154,255),0))=0,"",INDEX('Disaggregation Data'!$N$3:$N$154,MATCH(LEFT(M98,255),LEFT('Disaggregation Data'!$J$3:$J$154,255),0))),"")</f>
        <v/>
      </c>
      <c r="K98" s="503">
        <f t="shared" si="4"/>
        <v>29</v>
      </c>
      <c r="L98" s="503" t="str">
        <f t="shared" si="5"/>
        <v/>
      </c>
      <c r="M98" s="503" t="str">
        <f t="shared" si="6"/>
        <v/>
      </c>
      <c r="N98" s="483" t="b">
        <f t="shared" si="7"/>
        <v>0</v>
      </c>
      <c r="O98" s="488" t="s">
        <v>1579</v>
      </c>
      <c r="P98" s="523" t="str">
        <f t="array" ref="P98">IFERROR(IF(INDEX('Disaggregation Records'!$G$3:$G$56,MATCH(LEFT(L98,255),LEFT('Disaggregation Records'!$D$3:$D$56,255),0))=0,"",INDEX('Disaggregation Records'!$G$3:$G$56,MATCH(LEFT(L98,255),LEFT('Disaggregation Records'!$D$3:$D$56,255),0))),"")</f>
        <v/>
      </c>
      <c r="Q98" s="524" t="s">
        <v>421</v>
      </c>
      <c r="R98" s="383"/>
    </row>
    <row r="99" spans="1:18" ht="47.1" customHeight="1" x14ac:dyDescent="0.25">
      <c r="A99" s="409">
        <v>10</v>
      </c>
      <c r="B99" s="427" t="str">
        <f>IFERROR(VLOOKUP(A99,'Impact Indicators - Section B'!$A$9:$S$27,19,FALSE),"")</f>
        <v/>
      </c>
      <c r="C99" s="522" t="str">
        <f t="array" ref="C99">IFERROR(IF(INDEX('Disaggregation Records'!$E$3:$E$56,MATCH(LEFT(L99,255),LEFT('Disaggregation Records'!$D$3:$D$56,255),0))=0,"",INDEX('Disaggregation Records'!$E$3:$E$56,MATCH(LEFT(L99,255),LEFT('Disaggregation Records'!$D$3:$D$56,255),0))),"")</f>
        <v/>
      </c>
      <c r="D99" s="522" t="str">
        <f t="array" ref="D99">IFERROR(IF(INDEX('Disaggregation Records'!$F$3:$F$56,MATCH(LEFT(L99,255),LEFT('Disaggregation Records'!$D$3:$D$56,255),0))=0,"",INDEX('Disaggregation Records'!$F$3:$F$56,MATCH(LEFT(L99,255),LEFT('Disaggregation Records'!$D$3:$D$56,255),0))),"")</f>
        <v/>
      </c>
      <c r="E99" s="412" t="str">
        <f t="array" ref="E99">IFERROR(IF(INDEX('Disaggregation Data'!$K$3:$K$154,MATCH(LEFT(M99,255),LEFT('Disaggregation Data'!$J$3:$J$154,255),0))=0,"",INDEX('Disaggregation Data'!$K$3:$K$154,MATCH(LEFT(M99,255),LEFT('Disaggregation Data'!$J$3:$J$154,255),0))),"")</f>
        <v/>
      </c>
      <c r="F99" s="412" t="str">
        <f t="array" ref="F99">IFERROR(IF(INDEX('Disaggregation Data'!$L$3:$L$154,MATCH(LEFT(M99,255),LEFT('Disaggregation Data'!$J$3:$J$154,255),0))=0,"",INDEX('Disaggregation Data'!$L$3:$L$154,MATCH(LEFT(M99,255),LEFT('Disaggregation Data'!$J$3:$J$154,255),0))),"")</f>
        <v/>
      </c>
      <c r="G99" s="412" t="str">
        <f t="array" ref="G99">IFERROR(IF(INDEX('Disaggregation Data'!$O$3:$O$154,MATCH(LEFT(M99,255),LEFT('Disaggregation Data'!$J$3:$J$154,255),0))=0,"",INDEX('Disaggregation Data'!$O$3:$O$154,MATCH(LEFT(M99,255),LEFT('Disaggregation Data'!$J$3:$J$154,255),0))),"")</f>
        <v/>
      </c>
      <c r="H99" s="411" t="str">
        <f t="array" ref="H99">IFERROR(IF(INDEX('Disaggregation Data'!$P$3:$P$154,MATCH(LEFT(M99,255),LEFT('Disaggregation Data'!$J$3:$J$154,255),0))=0,"",INDEX('Disaggregation Data'!$P$3:$P$154,MATCH(LEFT(M99,255),LEFT('Disaggregation Data'!$J$3:$J$154,255),0))),"")</f>
        <v/>
      </c>
      <c r="I99" s="412" t="str">
        <f t="array" ref="I99">IFERROR(IF(INDEX('Disaggregation Data'!$M$3:$M$154,MATCH(LEFT(M99,255),LEFT('Disaggregation Data'!$J$3:$J$154,255),0))=0,"",INDEX('Disaggregation Data'!$M$3:$M$154,MATCH(LEFT(M99,255),LEFT('Disaggregation Data'!$J$3:$J$154,255),0))),"")</f>
        <v/>
      </c>
      <c r="J99" s="411" t="str">
        <f t="array" ref="J99">IFERROR(IF(INDEX('Disaggregation Data'!$N$3:$N$154,MATCH(LEFT(M99,255),LEFT('Disaggregation Data'!$J$3:$J$154,255),0))=0,"",INDEX('Disaggregation Data'!$N$3:$N$154,MATCH(LEFT(M99,255),LEFT('Disaggregation Data'!$J$3:$J$154,255),0))),"")</f>
        <v/>
      </c>
      <c r="K99" s="503">
        <f t="shared" si="4"/>
        <v>30</v>
      </c>
      <c r="L99" s="503" t="str">
        <f t="shared" si="5"/>
        <v/>
      </c>
      <c r="M99" s="503" t="str">
        <f t="shared" si="6"/>
        <v/>
      </c>
      <c r="N99" s="483" t="b">
        <f t="shared" si="7"/>
        <v>0</v>
      </c>
      <c r="O99" s="488" t="s">
        <v>1580</v>
      </c>
      <c r="P99" s="523" t="str">
        <f t="array" ref="P99">IFERROR(IF(INDEX('Disaggregation Records'!$G$3:$G$56,MATCH(LEFT(L99,255),LEFT('Disaggregation Records'!$D$3:$D$56,255),0))=0,"",INDEX('Disaggregation Records'!$G$3:$G$56,MATCH(LEFT(L99,255),LEFT('Disaggregation Records'!$D$3:$D$56,255),0))),"")</f>
        <v/>
      </c>
      <c r="Q99" s="524" t="s">
        <v>422</v>
      </c>
      <c r="R99" s="383"/>
    </row>
    <row r="100" spans="1:18" ht="47.1" customHeight="1" x14ac:dyDescent="0.25">
      <c r="A100" s="409">
        <v>10</v>
      </c>
      <c r="B100" s="427" t="str">
        <f>IFERROR(VLOOKUP(A100,'Impact Indicators - Section B'!$A$9:$S$27,19,FALSE),"")</f>
        <v/>
      </c>
      <c r="C100" s="522" t="str">
        <f t="array" ref="C100">IFERROR(IF(INDEX('Disaggregation Records'!$E$3:$E$56,MATCH(LEFT(L100,255),LEFT('Disaggregation Records'!$D$3:$D$56,255),0))=0,"",INDEX('Disaggregation Records'!$E$3:$E$56,MATCH(LEFT(L100,255),LEFT('Disaggregation Records'!$D$3:$D$56,255),0))),"")</f>
        <v/>
      </c>
      <c r="D100" s="522" t="str">
        <f t="array" ref="D100">IFERROR(IF(INDEX('Disaggregation Records'!$F$3:$F$56,MATCH(LEFT(L100,255),LEFT('Disaggregation Records'!$D$3:$D$56,255),0))=0,"",INDEX('Disaggregation Records'!$F$3:$F$56,MATCH(LEFT(L100,255),LEFT('Disaggregation Records'!$D$3:$D$56,255),0))),"")</f>
        <v/>
      </c>
      <c r="E100" s="412" t="str">
        <f t="array" ref="E100">IFERROR(IF(INDEX('Disaggregation Data'!$K$3:$K$154,MATCH(LEFT(M100,255),LEFT('Disaggregation Data'!$J$3:$J$154,255),0))=0,"",INDEX('Disaggregation Data'!$K$3:$K$154,MATCH(LEFT(M100,255),LEFT('Disaggregation Data'!$J$3:$J$154,255),0))),"")</f>
        <v/>
      </c>
      <c r="F100" s="412" t="str">
        <f t="array" ref="F100">IFERROR(IF(INDEX('Disaggregation Data'!$L$3:$L$154,MATCH(LEFT(M100,255),LEFT('Disaggregation Data'!$J$3:$J$154,255),0))=0,"",INDEX('Disaggregation Data'!$L$3:$L$154,MATCH(LEFT(M100,255),LEFT('Disaggregation Data'!$J$3:$J$154,255),0))),"")</f>
        <v/>
      </c>
      <c r="G100" s="412" t="str">
        <f t="array" ref="G100">IFERROR(IF(INDEX('Disaggregation Data'!$O$3:$O$154,MATCH(LEFT(M100,255),LEFT('Disaggregation Data'!$J$3:$J$154,255),0))=0,"",INDEX('Disaggregation Data'!$O$3:$O$154,MATCH(LEFT(M100,255),LEFT('Disaggregation Data'!$J$3:$J$154,255),0))),"")</f>
        <v/>
      </c>
      <c r="H100" s="411" t="str">
        <f t="array" ref="H100">IFERROR(IF(INDEX('Disaggregation Data'!$P$3:$P$154,MATCH(LEFT(M100,255),LEFT('Disaggregation Data'!$J$3:$J$154,255),0))=0,"",INDEX('Disaggregation Data'!$P$3:$P$154,MATCH(LEFT(M100,255),LEFT('Disaggregation Data'!$J$3:$J$154,255),0))),"")</f>
        <v/>
      </c>
      <c r="I100" s="412" t="str">
        <f t="array" ref="I100">IFERROR(IF(INDEX('Disaggregation Data'!$M$3:$M$154,MATCH(LEFT(M100,255),LEFT('Disaggregation Data'!$J$3:$J$154,255),0))=0,"",INDEX('Disaggregation Data'!$M$3:$M$154,MATCH(LEFT(M100,255),LEFT('Disaggregation Data'!$J$3:$J$154,255),0))),"")</f>
        <v/>
      </c>
      <c r="J100" s="411" t="str">
        <f t="array" ref="J100">IFERROR(IF(INDEX('Disaggregation Data'!$N$3:$N$154,MATCH(LEFT(M100,255),LEFT('Disaggregation Data'!$J$3:$J$154,255),0))=0,"",INDEX('Disaggregation Data'!$N$3:$N$154,MATCH(LEFT(M100,255),LEFT('Disaggregation Data'!$J$3:$J$154,255),0))),"")</f>
        <v/>
      </c>
      <c r="K100" s="503">
        <f t="shared" si="4"/>
        <v>31</v>
      </c>
      <c r="L100" s="503" t="str">
        <f t="shared" si="5"/>
        <v/>
      </c>
      <c r="M100" s="503" t="str">
        <f t="shared" si="6"/>
        <v/>
      </c>
      <c r="N100" s="483" t="b">
        <f t="shared" si="7"/>
        <v>0</v>
      </c>
      <c r="O100" s="488" t="s">
        <v>1581</v>
      </c>
      <c r="P100" s="523" t="str">
        <f t="array" ref="P100">IFERROR(IF(INDEX('Disaggregation Records'!$G$3:$G$56,MATCH(LEFT(L100,255),LEFT('Disaggregation Records'!$D$3:$D$56,255),0))=0,"",INDEX('Disaggregation Records'!$G$3:$G$56,MATCH(LEFT(L100,255),LEFT('Disaggregation Records'!$D$3:$D$56,255),0))),"")</f>
        <v/>
      </c>
      <c r="Q100" s="524" t="s">
        <v>422</v>
      </c>
      <c r="R100" s="383"/>
    </row>
    <row r="101" spans="1:18" ht="47.1" customHeight="1" x14ac:dyDescent="0.25">
      <c r="A101" s="409">
        <v>10</v>
      </c>
      <c r="B101" s="427" t="str">
        <f>IFERROR(VLOOKUP(A101,'Impact Indicators - Section B'!$A$9:$S$27,19,FALSE),"")</f>
        <v/>
      </c>
      <c r="C101" s="522" t="str">
        <f t="array" ref="C101">IFERROR(IF(INDEX('Disaggregation Records'!$E$3:$E$56,MATCH(LEFT(L101,255),LEFT('Disaggregation Records'!$D$3:$D$56,255),0))=0,"",INDEX('Disaggregation Records'!$E$3:$E$56,MATCH(LEFT(L101,255),LEFT('Disaggregation Records'!$D$3:$D$56,255),0))),"")</f>
        <v/>
      </c>
      <c r="D101" s="522" t="str">
        <f t="array" ref="D101">IFERROR(IF(INDEX('Disaggregation Records'!$F$3:$F$56,MATCH(LEFT(L101,255),LEFT('Disaggregation Records'!$D$3:$D$56,255),0))=0,"",INDEX('Disaggregation Records'!$F$3:$F$56,MATCH(LEFT(L101,255),LEFT('Disaggregation Records'!$D$3:$D$56,255),0))),"")</f>
        <v/>
      </c>
      <c r="E101" s="412" t="str">
        <f t="array" ref="E101">IFERROR(IF(INDEX('Disaggregation Data'!$K$3:$K$154,MATCH(LEFT(M101,255),LEFT('Disaggregation Data'!$J$3:$J$154,255),0))=0,"",INDEX('Disaggregation Data'!$K$3:$K$154,MATCH(LEFT(M101,255),LEFT('Disaggregation Data'!$J$3:$J$154,255),0))),"")</f>
        <v/>
      </c>
      <c r="F101" s="412" t="str">
        <f t="array" ref="F101">IFERROR(IF(INDEX('Disaggregation Data'!$L$3:$L$154,MATCH(LEFT(M101,255),LEFT('Disaggregation Data'!$J$3:$J$154,255),0))=0,"",INDEX('Disaggregation Data'!$L$3:$L$154,MATCH(LEFT(M101,255),LEFT('Disaggregation Data'!$J$3:$J$154,255),0))),"")</f>
        <v/>
      </c>
      <c r="G101" s="412" t="str">
        <f t="array" ref="G101">IFERROR(IF(INDEX('Disaggregation Data'!$O$3:$O$154,MATCH(LEFT(M101,255),LEFT('Disaggregation Data'!$J$3:$J$154,255),0))=0,"",INDEX('Disaggregation Data'!$O$3:$O$154,MATCH(LEFT(M101,255),LEFT('Disaggregation Data'!$J$3:$J$154,255),0))),"")</f>
        <v/>
      </c>
      <c r="H101" s="411" t="str">
        <f t="array" ref="H101">IFERROR(IF(INDEX('Disaggregation Data'!$P$3:$P$154,MATCH(LEFT(M101,255),LEFT('Disaggregation Data'!$J$3:$J$154,255),0))=0,"",INDEX('Disaggregation Data'!$P$3:$P$154,MATCH(LEFT(M101,255),LEFT('Disaggregation Data'!$J$3:$J$154,255),0))),"")</f>
        <v/>
      </c>
      <c r="I101" s="412" t="str">
        <f t="array" ref="I101">IFERROR(IF(INDEX('Disaggregation Data'!$M$3:$M$154,MATCH(LEFT(M101,255),LEFT('Disaggregation Data'!$J$3:$J$154,255),0))=0,"",INDEX('Disaggregation Data'!$M$3:$M$154,MATCH(LEFT(M101,255),LEFT('Disaggregation Data'!$J$3:$J$154,255),0))),"")</f>
        <v/>
      </c>
      <c r="J101" s="411" t="str">
        <f t="array" ref="J101">IFERROR(IF(INDEX('Disaggregation Data'!$N$3:$N$154,MATCH(LEFT(M101,255),LEFT('Disaggregation Data'!$J$3:$J$154,255),0))=0,"",INDEX('Disaggregation Data'!$N$3:$N$154,MATCH(LEFT(M101,255),LEFT('Disaggregation Data'!$J$3:$J$154,255),0))),"")</f>
        <v/>
      </c>
      <c r="K101" s="503">
        <f t="shared" si="4"/>
        <v>32</v>
      </c>
      <c r="L101" s="503" t="str">
        <f t="shared" si="5"/>
        <v/>
      </c>
      <c r="M101" s="503" t="str">
        <f t="shared" si="6"/>
        <v/>
      </c>
      <c r="N101" s="483" t="b">
        <f t="shared" si="7"/>
        <v>0</v>
      </c>
      <c r="O101" s="488" t="s">
        <v>1582</v>
      </c>
      <c r="P101" s="523" t="str">
        <f t="array" ref="P101">IFERROR(IF(INDEX('Disaggregation Records'!$G$3:$G$56,MATCH(LEFT(L101,255),LEFT('Disaggregation Records'!$D$3:$D$56,255),0))=0,"",INDEX('Disaggregation Records'!$G$3:$G$56,MATCH(LEFT(L101,255),LEFT('Disaggregation Records'!$D$3:$D$56,255),0))),"")</f>
        <v/>
      </c>
      <c r="Q101" s="524" t="s">
        <v>422</v>
      </c>
      <c r="R101" s="383"/>
    </row>
    <row r="102" spans="1:18" ht="47.1" customHeight="1" x14ac:dyDescent="0.25">
      <c r="A102" s="409">
        <v>10</v>
      </c>
      <c r="B102" s="427" t="str">
        <f>IFERROR(VLOOKUP(A102,'Impact Indicators - Section B'!$A$9:$S$27,19,FALSE),"")</f>
        <v/>
      </c>
      <c r="C102" s="522" t="str">
        <f t="array" ref="C102">IFERROR(IF(INDEX('Disaggregation Records'!$E$3:$E$56,MATCH(LEFT(L102,255),LEFT('Disaggregation Records'!$D$3:$D$56,255),0))=0,"",INDEX('Disaggregation Records'!$E$3:$E$56,MATCH(LEFT(L102,255),LEFT('Disaggregation Records'!$D$3:$D$56,255),0))),"")</f>
        <v/>
      </c>
      <c r="D102" s="522" t="str">
        <f t="array" ref="D102">IFERROR(IF(INDEX('Disaggregation Records'!$F$3:$F$56,MATCH(LEFT(L102,255),LEFT('Disaggregation Records'!$D$3:$D$56,255),0))=0,"",INDEX('Disaggregation Records'!$F$3:$F$56,MATCH(LEFT(L102,255),LEFT('Disaggregation Records'!$D$3:$D$56,255),0))),"")</f>
        <v/>
      </c>
      <c r="E102" s="412" t="str">
        <f t="array" ref="E102">IFERROR(IF(INDEX('Disaggregation Data'!$K$3:$K$154,MATCH(LEFT(M102,255),LEFT('Disaggregation Data'!$J$3:$J$154,255),0))=0,"",INDEX('Disaggregation Data'!$K$3:$K$154,MATCH(LEFT(M102,255),LEFT('Disaggregation Data'!$J$3:$J$154,255),0))),"")</f>
        <v/>
      </c>
      <c r="F102" s="412" t="str">
        <f t="array" ref="F102">IFERROR(IF(INDEX('Disaggregation Data'!$L$3:$L$154,MATCH(LEFT(M102,255),LEFT('Disaggregation Data'!$J$3:$J$154,255),0))=0,"",INDEX('Disaggregation Data'!$L$3:$L$154,MATCH(LEFT(M102,255),LEFT('Disaggregation Data'!$J$3:$J$154,255),0))),"")</f>
        <v/>
      </c>
      <c r="G102" s="412" t="str">
        <f t="array" ref="G102">IFERROR(IF(INDEX('Disaggregation Data'!$O$3:$O$154,MATCH(LEFT(M102,255),LEFT('Disaggregation Data'!$J$3:$J$154,255),0))=0,"",INDEX('Disaggregation Data'!$O$3:$O$154,MATCH(LEFT(M102,255),LEFT('Disaggregation Data'!$J$3:$J$154,255),0))),"")</f>
        <v/>
      </c>
      <c r="H102" s="411" t="str">
        <f t="array" ref="H102">IFERROR(IF(INDEX('Disaggregation Data'!$P$3:$P$154,MATCH(LEFT(M102,255),LEFT('Disaggregation Data'!$J$3:$J$154,255),0))=0,"",INDEX('Disaggregation Data'!$P$3:$P$154,MATCH(LEFT(M102,255),LEFT('Disaggregation Data'!$J$3:$J$154,255),0))),"")</f>
        <v/>
      </c>
      <c r="I102" s="412" t="str">
        <f t="array" ref="I102">IFERROR(IF(INDEX('Disaggregation Data'!$M$3:$M$154,MATCH(LEFT(M102,255),LEFT('Disaggregation Data'!$J$3:$J$154,255),0))=0,"",INDEX('Disaggregation Data'!$M$3:$M$154,MATCH(LEFT(M102,255),LEFT('Disaggregation Data'!$J$3:$J$154,255),0))),"")</f>
        <v/>
      </c>
      <c r="J102" s="411" t="str">
        <f t="array" ref="J102">IFERROR(IF(INDEX('Disaggregation Data'!$N$3:$N$154,MATCH(LEFT(M102,255),LEFT('Disaggregation Data'!$J$3:$J$154,255),0))=0,"",INDEX('Disaggregation Data'!$N$3:$N$154,MATCH(LEFT(M102,255),LEFT('Disaggregation Data'!$J$3:$J$154,255),0))),"")</f>
        <v/>
      </c>
      <c r="K102" s="503">
        <f t="shared" si="4"/>
        <v>33</v>
      </c>
      <c r="L102" s="503" t="str">
        <f t="shared" si="5"/>
        <v/>
      </c>
      <c r="M102" s="503" t="str">
        <f t="shared" si="6"/>
        <v/>
      </c>
      <c r="N102" s="483" t="b">
        <f t="shared" si="7"/>
        <v>0</v>
      </c>
      <c r="O102" s="488" t="s">
        <v>1583</v>
      </c>
      <c r="P102" s="523" t="str">
        <f t="array" ref="P102">IFERROR(IF(INDEX('Disaggregation Records'!$G$3:$G$56,MATCH(LEFT(L102,255),LEFT('Disaggregation Records'!$D$3:$D$56,255),0))=0,"",INDEX('Disaggregation Records'!$G$3:$G$56,MATCH(LEFT(L102,255),LEFT('Disaggregation Records'!$D$3:$D$56,255),0))),"")</f>
        <v/>
      </c>
      <c r="Q102" s="524" t="s">
        <v>422</v>
      </c>
      <c r="R102" s="383"/>
    </row>
    <row r="103" spans="1:18" ht="47.1" customHeight="1" x14ac:dyDescent="0.25">
      <c r="A103" s="409">
        <v>10</v>
      </c>
      <c r="B103" s="427" t="str">
        <f>IFERROR(VLOOKUP(A103,'Impact Indicators - Section B'!$A$9:$S$27,19,FALSE),"")</f>
        <v/>
      </c>
      <c r="C103" s="522" t="str">
        <f t="array" ref="C103">IFERROR(IF(INDEX('Disaggregation Records'!$E$3:$E$56,MATCH(LEFT(L103,255),LEFT('Disaggregation Records'!$D$3:$D$56,255),0))=0,"",INDEX('Disaggregation Records'!$E$3:$E$56,MATCH(LEFT(L103,255),LEFT('Disaggregation Records'!$D$3:$D$56,255),0))),"")</f>
        <v/>
      </c>
      <c r="D103" s="522" t="str">
        <f t="array" ref="D103">IFERROR(IF(INDEX('Disaggregation Records'!$F$3:$F$56,MATCH(LEFT(L103,255),LEFT('Disaggregation Records'!$D$3:$D$56,255),0))=0,"",INDEX('Disaggregation Records'!$F$3:$F$56,MATCH(LEFT(L103,255),LEFT('Disaggregation Records'!$D$3:$D$56,255),0))),"")</f>
        <v/>
      </c>
      <c r="E103" s="412" t="str">
        <f t="array" ref="E103">IFERROR(IF(INDEX('Disaggregation Data'!$K$3:$K$154,MATCH(LEFT(M103,255),LEFT('Disaggregation Data'!$J$3:$J$154,255),0))=0,"",INDEX('Disaggregation Data'!$K$3:$K$154,MATCH(LEFT(M103,255),LEFT('Disaggregation Data'!$J$3:$J$154,255),0))),"")</f>
        <v/>
      </c>
      <c r="F103" s="412" t="str">
        <f t="array" ref="F103">IFERROR(IF(INDEX('Disaggregation Data'!$L$3:$L$154,MATCH(LEFT(M103,255),LEFT('Disaggregation Data'!$J$3:$J$154,255),0))=0,"",INDEX('Disaggregation Data'!$L$3:$L$154,MATCH(LEFT(M103,255),LEFT('Disaggregation Data'!$J$3:$J$154,255),0))),"")</f>
        <v/>
      </c>
      <c r="G103" s="412" t="str">
        <f t="array" ref="G103">IFERROR(IF(INDEX('Disaggregation Data'!$O$3:$O$154,MATCH(LEFT(M103,255),LEFT('Disaggregation Data'!$J$3:$J$154,255),0))=0,"",INDEX('Disaggregation Data'!$O$3:$O$154,MATCH(LEFT(M103,255),LEFT('Disaggregation Data'!$J$3:$J$154,255),0))),"")</f>
        <v/>
      </c>
      <c r="H103" s="411" t="str">
        <f t="array" ref="H103">IFERROR(IF(INDEX('Disaggregation Data'!$P$3:$P$154,MATCH(LEFT(M103,255),LEFT('Disaggregation Data'!$J$3:$J$154,255),0))=0,"",INDEX('Disaggregation Data'!$P$3:$P$154,MATCH(LEFT(M103,255),LEFT('Disaggregation Data'!$J$3:$J$154,255),0))),"")</f>
        <v/>
      </c>
      <c r="I103" s="412" t="str">
        <f t="array" ref="I103">IFERROR(IF(INDEX('Disaggregation Data'!$M$3:$M$154,MATCH(LEFT(M103,255),LEFT('Disaggregation Data'!$J$3:$J$154,255),0))=0,"",INDEX('Disaggregation Data'!$M$3:$M$154,MATCH(LEFT(M103,255),LEFT('Disaggregation Data'!$J$3:$J$154,255),0))),"")</f>
        <v/>
      </c>
      <c r="J103" s="411" t="str">
        <f t="array" ref="J103">IFERROR(IF(INDEX('Disaggregation Data'!$N$3:$N$154,MATCH(LEFT(M103,255),LEFT('Disaggregation Data'!$J$3:$J$154,255),0))=0,"",INDEX('Disaggregation Data'!$N$3:$N$154,MATCH(LEFT(M103,255),LEFT('Disaggregation Data'!$J$3:$J$154,255),0))),"")</f>
        <v/>
      </c>
      <c r="K103" s="503">
        <f t="shared" si="4"/>
        <v>34</v>
      </c>
      <c r="L103" s="503" t="str">
        <f t="shared" si="5"/>
        <v/>
      </c>
      <c r="M103" s="503" t="str">
        <f t="shared" si="6"/>
        <v/>
      </c>
      <c r="N103" s="483" t="b">
        <f t="shared" si="7"/>
        <v>0</v>
      </c>
      <c r="O103" s="488" t="s">
        <v>1584</v>
      </c>
      <c r="P103" s="523" t="str">
        <f t="array" ref="P103">IFERROR(IF(INDEX('Disaggregation Records'!$G$3:$G$56,MATCH(LEFT(L103,255),LEFT('Disaggregation Records'!$D$3:$D$56,255),0))=0,"",INDEX('Disaggregation Records'!$G$3:$G$56,MATCH(LEFT(L103,255),LEFT('Disaggregation Records'!$D$3:$D$56,255),0))),"")</f>
        <v/>
      </c>
      <c r="Q103" s="524" t="s">
        <v>422</v>
      </c>
      <c r="R103" s="383"/>
    </row>
    <row r="104" spans="1:18" ht="47.1" customHeight="1" x14ac:dyDescent="0.25">
      <c r="A104" s="409">
        <v>10</v>
      </c>
      <c r="B104" s="427" t="str">
        <f>IFERROR(VLOOKUP(A104,'Impact Indicators - Section B'!$A$9:$S$27,19,FALSE),"")</f>
        <v/>
      </c>
      <c r="C104" s="522" t="str">
        <f t="array" ref="C104">IFERROR(IF(INDEX('Disaggregation Records'!$E$3:$E$56,MATCH(LEFT(L104,255),LEFT('Disaggregation Records'!$D$3:$D$56,255),0))=0,"",INDEX('Disaggregation Records'!$E$3:$E$56,MATCH(LEFT(L104,255),LEFT('Disaggregation Records'!$D$3:$D$56,255),0))),"")</f>
        <v/>
      </c>
      <c r="D104" s="522" t="str">
        <f t="array" ref="D104">IFERROR(IF(INDEX('Disaggregation Records'!$F$3:$F$56,MATCH(LEFT(L104,255),LEFT('Disaggregation Records'!$D$3:$D$56,255),0))=0,"",INDEX('Disaggregation Records'!$F$3:$F$56,MATCH(LEFT(L104,255),LEFT('Disaggregation Records'!$D$3:$D$56,255),0))),"")</f>
        <v/>
      </c>
      <c r="E104" s="412" t="str">
        <f t="array" ref="E104">IFERROR(IF(INDEX('Disaggregation Data'!$K$3:$K$154,MATCH(LEFT(M104,255),LEFT('Disaggregation Data'!$J$3:$J$154,255),0))=0,"",INDEX('Disaggregation Data'!$K$3:$K$154,MATCH(LEFT(M104,255),LEFT('Disaggregation Data'!$J$3:$J$154,255),0))),"")</f>
        <v/>
      </c>
      <c r="F104" s="412" t="str">
        <f t="array" ref="F104">IFERROR(IF(INDEX('Disaggregation Data'!$L$3:$L$154,MATCH(LEFT(M104,255),LEFT('Disaggregation Data'!$J$3:$J$154,255),0))=0,"",INDEX('Disaggregation Data'!$L$3:$L$154,MATCH(LEFT(M104,255),LEFT('Disaggregation Data'!$J$3:$J$154,255),0))),"")</f>
        <v/>
      </c>
      <c r="G104" s="412" t="str">
        <f t="array" ref="G104">IFERROR(IF(INDEX('Disaggregation Data'!$O$3:$O$154,MATCH(LEFT(M104,255),LEFT('Disaggregation Data'!$J$3:$J$154,255),0))=0,"",INDEX('Disaggregation Data'!$O$3:$O$154,MATCH(LEFT(M104,255),LEFT('Disaggregation Data'!$J$3:$J$154,255),0))),"")</f>
        <v/>
      </c>
      <c r="H104" s="411" t="str">
        <f t="array" ref="H104">IFERROR(IF(INDEX('Disaggregation Data'!$P$3:$P$154,MATCH(LEFT(M104,255),LEFT('Disaggregation Data'!$J$3:$J$154,255),0))=0,"",INDEX('Disaggregation Data'!$P$3:$P$154,MATCH(LEFT(M104,255),LEFT('Disaggregation Data'!$J$3:$J$154,255),0))),"")</f>
        <v/>
      </c>
      <c r="I104" s="412" t="str">
        <f t="array" ref="I104">IFERROR(IF(INDEX('Disaggregation Data'!$M$3:$M$154,MATCH(LEFT(M104,255),LEFT('Disaggregation Data'!$J$3:$J$154,255),0))=0,"",INDEX('Disaggregation Data'!$M$3:$M$154,MATCH(LEFT(M104,255),LEFT('Disaggregation Data'!$J$3:$J$154,255),0))),"")</f>
        <v/>
      </c>
      <c r="J104" s="411" t="str">
        <f t="array" ref="J104">IFERROR(IF(INDEX('Disaggregation Data'!$N$3:$N$154,MATCH(LEFT(M104,255),LEFT('Disaggregation Data'!$J$3:$J$154,255),0))=0,"",INDEX('Disaggregation Data'!$N$3:$N$154,MATCH(LEFT(M104,255),LEFT('Disaggregation Data'!$J$3:$J$154,255),0))),"")</f>
        <v/>
      </c>
      <c r="K104" s="503">
        <f t="shared" si="4"/>
        <v>35</v>
      </c>
      <c r="L104" s="503" t="str">
        <f t="shared" si="5"/>
        <v/>
      </c>
      <c r="M104" s="503" t="str">
        <f t="shared" si="6"/>
        <v/>
      </c>
      <c r="N104" s="483" t="b">
        <f t="shared" si="7"/>
        <v>0</v>
      </c>
      <c r="O104" s="488" t="s">
        <v>1585</v>
      </c>
      <c r="P104" s="523" t="str">
        <f t="array" ref="P104">IFERROR(IF(INDEX('Disaggregation Records'!$G$3:$G$56,MATCH(LEFT(L104,255),LEFT('Disaggregation Records'!$D$3:$D$56,255),0))=0,"",INDEX('Disaggregation Records'!$G$3:$G$56,MATCH(LEFT(L104,255),LEFT('Disaggregation Records'!$D$3:$D$56,255),0))),"")</f>
        <v/>
      </c>
      <c r="Q104" s="524" t="s">
        <v>422</v>
      </c>
      <c r="R104" s="383"/>
    </row>
    <row r="105" spans="1:18" ht="47.1" customHeight="1" x14ac:dyDescent="0.25">
      <c r="A105" s="409">
        <v>10</v>
      </c>
      <c r="B105" s="427" t="str">
        <f>IFERROR(VLOOKUP(A105,'Impact Indicators - Section B'!$A$9:$S$27,19,FALSE),"")</f>
        <v/>
      </c>
      <c r="C105" s="522" t="str">
        <f t="array" ref="C105">IFERROR(IF(INDEX('Disaggregation Records'!$E$3:$E$56,MATCH(LEFT(L105,255),LEFT('Disaggregation Records'!$D$3:$D$56,255),0))=0,"",INDEX('Disaggregation Records'!$E$3:$E$56,MATCH(LEFT(L105,255),LEFT('Disaggregation Records'!$D$3:$D$56,255),0))),"")</f>
        <v/>
      </c>
      <c r="D105" s="522" t="str">
        <f t="array" ref="D105">IFERROR(IF(INDEX('Disaggregation Records'!$F$3:$F$56,MATCH(LEFT(L105,255),LEFT('Disaggregation Records'!$D$3:$D$56,255),0))=0,"",INDEX('Disaggregation Records'!$F$3:$F$56,MATCH(LEFT(L105,255),LEFT('Disaggregation Records'!$D$3:$D$56,255),0))),"")</f>
        <v/>
      </c>
      <c r="E105" s="412" t="str">
        <f t="array" ref="E105">IFERROR(IF(INDEX('Disaggregation Data'!$K$3:$K$154,MATCH(LEFT(M105,255),LEFT('Disaggregation Data'!$J$3:$J$154,255),0))=0,"",INDEX('Disaggregation Data'!$K$3:$K$154,MATCH(LEFT(M105,255),LEFT('Disaggregation Data'!$J$3:$J$154,255),0))),"")</f>
        <v/>
      </c>
      <c r="F105" s="412" t="str">
        <f t="array" ref="F105">IFERROR(IF(INDEX('Disaggregation Data'!$L$3:$L$154,MATCH(LEFT(M105,255),LEFT('Disaggregation Data'!$J$3:$J$154,255),0))=0,"",INDEX('Disaggregation Data'!$L$3:$L$154,MATCH(LEFT(M105,255),LEFT('Disaggregation Data'!$J$3:$J$154,255),0))),"")</f>
        <v/>
      </c>
      <c r="G105" s="412" t="str">
        <f t="array" ref="G105">IFERROR(IF(INDEX('Disaggregation Data'!$O$3:$O$154,MATCH(LEFT(M105,255),LEFT('Disaggregation Data'!$J$3:$J$154,255),0))=0,"",INDEX('Disaggregation Data'!$O$3:$O$154,MATCH(LEFT(M105,255),LEFT('Disaggregation Data'!$J$3:$J$154,255),0))),"")</f>
        <v/>
      </c>
      <c r="H105" s="411" t="str">
        <f t="array" ref="H105">IFERROR(IF(INDEX('Disaggregation Data'!$P$3:$P$154,MATCH(LEFT(M105,255),LEFT('Disaggregation Data'!$J$3:$J$154,255),0))=0,"",INDEX('Disaggregation Data'!$P$3:$P$154,MATCH(LEFT(M105,255),LEFT('Disaggregation Data'!$J$3:$J$154,255),0))),"")</f>
        <v/>
      </c>
      <c r="I105" s="412" t="str">
        <f t="array" ref="I105">IFERROR(IF(INDEX('Disaggregation Data'!$M$3:$M$154,MATCH(LEFT(M105,255),LEFT('Disaggregation Data'!$J$3:$J$154,255),0))=0,"",INDEX('Disaggregation Data'!$M$3:$M$154,MATCH(LEFT(M105,255),LEFT('Disaggregation Data'!$J$3:$J$154,255),0))),"")</f>
        <v/>
      </c>
      <c r="J105" s="411" t="str">
        <f t="array" ref="J105">IFERROR(IF(INDEX('Disaggregation Data'!$N$3:$N$154,MATCH(LEFT(M105,255),LEFT('Disaggregation Data'!$J$3:$J$154,255),0))=0,"",INDEX('Disaggregation Data'!$N$3:$N$154,MATCH(LEFT(M105,255),LEFT('Disaggregation Data'!$J$3:$J$154,255),0))),"")</f>
        <v/>
      </c>
      <c r="K105" s="503">
        <f t="shared" si="4"/>
        <v>36</v>
      </c>
      <c r="L105" s="503" t="str">
        <f t="shared" si="5"/>
        <v/>
      </c>
      <c r="M105" s="503" t="str">
        <f t="shared" si="6"/>
        <v/>
      </c>
      <c r="N105" s="483" t="b">
        <f t="shared" si="7"/>
        <v>0</v>
      </c>
      <c r="O105" s="488" t="s">
        <v>1586</v>
      </c>
      <c r="P105" s="523" t="str">
        <f t="array" ref="P105">IFERROR(IF(INDEX('Disaggregation Records'!$G$3:$G$56,MATCH(LEFT(L105,255),LEFT('Disaggregation Records'!$D$3:$D$56,255),0))=0,"",INDEX('Disaggregation Records'!$G$3:$G$56,MATCH(LEFT(L105,255),LEFT('Disaggregation Records'!$D$3:$D$56,255),0))),"")</f>
        <v/>
      </c>
      <c r="Q105" s="524" t="s">
        <v>422</v>
      </c>
      <c r="R105" s="383"/>
    </row>
    <row r="106" spans="1:18" ht="47.1" customHeight="1" x14ac:dyDescent="0.25">
      <c r="A106" s="409">
        <v>10</v>
      </c>
      <c r="B106" s="427" t="str">
        <f>IFERROR(VLOOKUP(A106,'Impact Indicators - Section B'!$A$9:$S$27,19,FALSE),"")</f>
        <v/>
      </c>
      <c r="C106" s="522" t="str">
        <f t="array" ref="C106">IFERROR(IF(INDEX('Disaggregation Records'!$E$3:$E$56,MATCH(LEFT(L106,255),LEFT('Disaggregation Records'!$D$3:$D$56,255),0))=0,"",INDEX('Disaggregation Records'!$E$3:$E$56,MATCH(LEFT(L106,255),LEFT('Disaggregation Records'!$D$3:$D$56,255),0))),"")</f>
        <v/>
      </c>
      <c r="D106" s="522" t="str">
        <f t="array" ref="D106">IFERROR(IF(INDEX('Disaggregation Records'!$F$3:$F$56,MATCH(LEFT(L106,255),LEFT('Disaggregation Records'!$D$3:$D$56,255),0))=0,"",INDEX('Disaggregation Records'!$F$3:$F$56,MATCH(LEFT(L106,255),LEFT('Disaggregation Records'!$D$3:$D$56,255),0))),"")</f>
        <v/>
      </c>
      <c r="E106" s="412" t="str">
        <f t="array" ref="E106">IFERROR(IF(INDEX('Disaggregation Data'!$K$3:$K$154,MATCH(LEFT(M106,255),LEFT('Disaggregation Data'!$J$3:$J$154,255),0))=0,"",INDEX('Disaggregation Data'!$K$3:$K$154,MATCH(LEFT(M106,255),LEFT('Disaggregation Data'!$J$3:$J$154,255),0))),"")</f>
        <v/>
      </c>
      <c r="F106" s="412" t="str">
        <f t="array" ref="F106">IFERROR(IF(INDEX('Disaggregation Data'!$L$3:$L$154,MATCH(LEFT(M106,255),LEFT('Disaggregation Data'!$J$3:$J$154,255),0))=0,"",INDEX('Disaggregation Data'!$L$3:$L$154,MATCH(LEFT(M106,255),LEFT('Disaggregation Data'!$J$3:$J$154,255),0))),"")</f>
        <v/>
      </c>
      <c r="G106" s="412" t="str">
        <f t="array" ref="G106">IFERROR(IF(INDEX('Disaggregation Data'!$O$3:$O$154,MATCH(LEFT(M106,255),LEFT('Disaggregation Data'!$J$3:$J$154,255),0))=0,"",INDEX('Disaggregation Data'!$O$3:$O$154,MATCH(LEFT(M106,255),LEFT('Disaggregation Data'!$J$3:$J$154,255),0))),"")</f>
        <v/>
      </c>
      <c r="H106" s="411" t="str">
        <f t="array" ref="H106">IFERROR(IF(INDEX('Disaggregation Data'!$P$3:$P$154,MATCH(LEFT(M106,255),LEFT('Disaggregation Data'!$J$3:$J$154,255),0))=0,"",INDEX('Disaggregation Data'!$P$3:$P$154,MATCH(LEFT(M106,255),LEFT('Disaggregation Data'!$J$3:$J$154,255),0))),"")</f>
        <v/>
      </c>
      <c r="I106" s="412" t="str">
        <f t="array" ref="I106">IFERROR(IF(INDEX('Disaggregation Data'!$M$3:$M$154,MATCH(LEFT(M106,255),LEFT('Disaggregation Data'!$J$3:$J$154,255),0))=0,"",INDEX('Disaggregation Data'!$M$3:$M$154,MATCH(LEFT(M106,255),LEFT('Disaggregation Data'!$J$3:$J$154,255),0))),"")</f>
        <v/>
      </c>
      <c r="J106" s="411" t="str">
        <f t="array" ref="J106">IFERROR(IF(INDEX('Disaggregation Data'!$N$3:$N$154,MATCH(LEFT(M106,255),LEFT('Disaggregation Data'!$J$3:$J$154,255),0))=0,"",INDEX('Disaggregation Data'!$N$3:$N$154,MATCH(LEFT(M106,255),LEFT('Disaggregation Data'!$J$3:$J$154,255),0))),"")</f>
        <v/>
      </c>
      <c r="K106" s="503">
        <f t="shared" si="4"/>
        <v>37</v>
      </c>
      <c r="L106" s="503" t="str">
        <f t="shared" si="5"/>
        <v/>
      </c>
      <c r="M106" s="503" t="str">
        <f t="shared" si="6"/>
        <v/>
      </c>
      <c r="N106" s="483" t="b">
        <f t="shared" si="7"/>
        <v>0</v>
      </c>
      <c r="O106" s="488" t="s">
        <v>1587</v>
      </c>
      <c r="P106" s="523" t="str">
        <f t="array" ref="P106">IFERROR(IF(INDEX('Disaggregation Records'!$G$3:$G$56,MATCH(LEFT(L106,255),LEFT('Disaggregation Records'!$D$3:$D$56,255),0))=0,"",INDEX('Disaggregation Records'!$G$3:$G$56,MATCH(LEFT(L106,255),LEFT('Disaggregation Records'!$D$3:$D$56,255),0))),"")</f>
        <v/>
      </c>
      <c r="Q106" s="524" t="s">
        <v>422</v>
      </c>
      <c r="R106" s="383"/>
    </row>
    <row r="107" spans="1:18" ht="47.1" customHeight="1" x14ac:dyDescent="0.25">
      <c r="A107" s="409">
        <v>10</v>
      </c>
      <c r="B107" s="427" t="str">
        <f>IFERROR(VLOOKUP(A107,'Impact Indicators - Section B'!$A$9:$S$27,19,FALSE),"")</f>
        <v/>
      </c>
      <c r="C107" s="522" t="str">
        <f t="array" ref="C107">IFERROR(IF(INDEX('Disaggregation Records'!$E$3:$E$56,MATCH(LEFT(L107,255),LEFT('Disaggregation Records'!$D$3:$D$56,255),0))=0,"",INDEX('Disaggregation Records'!$E$3:$E$56,MATCH(LEFT(L107,255),LEFT('Disaggregation Records'!$D$3:$D$56,255),0))),"")</f>
        <v/>
      </c>
      <c r="D107" s="522" t="str">
        <f t="array" ref="D107">IFERROR(IF(INDEX('Disaggregation Records'!$F$3:$F$56,MATCH(LEFT(L107,255),LEFT('Disaggregation Records'!$D$3:$D$56,255),0))=0,"",INDEX('Disaggregation Records'!$F$3:$F$56,MATCH(LEFT(L107,255),LEFT('Disaggregation Records'!$D$3:$D$56,255),0))),"")</f>
        <v/>
      </c>
      <c r="E107" s="412" t="str">
        <f t="array" ref="E107">IFERROR(IF(INDEX('Disaggregation Data'!$K$3:$K$154,MATCH(LEFT(M107,255),LEFT('Disaggregation Data'!$J$3:$J$154,255),0))=0,"",INDEX('Disaggregation Data'!$K$3:$K$154,MATCH(LEFT(M107,255),LEFT('Disaggregation Data'!$J$3:$J$154,255),0))),"")</f>
        <v/>
      </c>
      <c r="F107" s="412" t="str">
        <f t="array" ref="F107">IFERROR(IF(INDEX('Disaggregation Data'!$L$3:$L$154,MATCH(LEFT(M107,255),LEFT('Disaggregation Data'!$J$3:$J$154,255),0))=0,"",INDEX('Disaggregation Data'!$L$3:$L$154,MATCH(LEFT(M107,255),LEFT('Disaggregation Data'!$J$3:$J$154,255),0))),"")</f>
        <v/>
      </c>
      <c r="G107" s="412" t="str">
        <f t="array" ref="G107">IFERROR(IF(INDEX('Disaggregation Data'!$O$3:$O$154,MATCH(LEFT(M107,255),LEFT('Disaggregation Data'!$J$3:$J$154,255),0))=0,"",INDEX('Disaggregation Data'!$O$3:$O$154,MATCH(LEFT(M107,255),LEFT('Disaggregation Data'!$J$3:$J$154,255),0))),"")</f>
        <v/>
      </c>
      <c r="H107" s="411" t="str">
        <f t="array" ref="H107">IFERROR(IF(INDEX('Disaggregation Data'!$P$3:$P$154,MATCH(LEFT(M107,255),LEFT('Disaggregation Data'!$J$3:$J$154,255),0))=0,"",INDEX('Disaggregation Data'!$P$3:$P$154,MATCH(LEFT(M107,255),LEFT('Disaggregation Data'!$J$3:$J$154,255),0))),"")</f>
        <v/>
      </c>
      <c r="I107" s="412" t="str">
        <f t="array" ref="I107">IFERROR(IF(INDEX('Disaggregation Data'!$M$3:$M$154,MATCH(LEFT(M107,255),LEFT('Disaggregation Data'!$J$3:$J$154,255),0))=0,"",INDEX('Disaggregation Data'!$M$3:$M$154,MATCH(LEFT(M107,255),LEFT('Disaggregation Data'!$J$3:$J$154,255),0))),"")</f>
        <v/>
      </c>
      <c r="J107" s="411" t="str">
        <f t="array" ref="J107">IFERROR(IF(INDEX('Disaggregation Data'!$N$3:$N$154,MATCH(LEFT(M107,255),LEFT('Disaggregation Data'!$J$3:$J$154,255),0))=0,"",INDEX('Disaggregation Data'!$N$3:$N$154,MATCH(LEFT(M107,255),LEFT('Disaggregation Data'!$J$3:$J$154,255),0))),"")</f>
        <v/>
      </c>
      <c r="K107" s="503">
        <f t="shared" si="4"/>
        <v>38</v>
      </c>
      <c r="L107" s="503" t="str">
        <f t="shared" si="5"/>
        <v/>
      </c>
      <c r="M107" s="503" t="str">
        <f t="shared" si="6"/>
        <v/>
      </c>
      <c r="N107" s="483" t="b">
        <f t="shared" si="7"/>
        <v>0</v>
      </c>
      <c r="O107" s="488" t="s">
        <v>1588</v>
      </c>
      <c r="P107" s="523" t="str">
        <f t="array" ref="P107">IFERROR(IF(INDEX('Disaggregation Records'!$G$3:$G$56,MATCH(LEFT(L107,255),LEFT('Disaggregation Records'!$D$3:$D$56,255),0))=0,"",INDEX('Disaggregation Records'!$G$3:$G$56,MATCH(LEFT(L107,255),LEFT('Disaggregation Records'!$D$3:$D$56,255),0))),"")</f>
        <v/>
      </c>
      <c r="Q107" s="524" t="s">
        <v>422</v>
      </c>
      <c r="R107" s="383"/>
    </row>
    <row r="108" spans="1:18" ht="47.1" customHeight="1" x14ac:dyDescent="0.25">
      <c r="A108" s="409">
        <v>10</v>
      </c>
      <c r="B108" s="427" t="str">
        <f>IFERROR(VLOOKUP(A108,'Impact Indicators - Section B'!$A$9:$S$27,19,FALSE),"")</f>
        <v/>
      </c>
      <c r="C108" s="522" t="str">
        <f t="array" ref="C108">IFERROR(IF(INDEX('Disaggregation Records'!$E$3:$E$56,MATCH(LEFT(L108,255),LEFT('Disaggregation Records'!$D$3:$D$56,255),0))=0,"",INDEX('Disaggregation Records'!$E$3:$E$56,MATCH(LEFT(L108,255),LEFT('Disaggregation Records'!$D$3:$D$56,255),0))),"")</f>
        <v/>
      </c>
      <c r="D108" s="522" t="str">
        <f t="array" ref="D108">IFERROR(IF(INDEX('Disaggregation Records'!$F$3:$F$56,MATCH(LEFT(L108,255),LEFT('Disaggregation Records'!$D$3:$D$56,255),0))=0,"",INDEX('Disaggregation Records'!$F$3:$F$56,MATCH(LEFT(L108,255),LEFT('Disaggregation Records'!$D$3:$D$56,255),0))),"")</f>
        <v/>
      </c>
      <c r="E108" s="412" t="str">
        <f t="array" ref="E108">IFERROR(IF(INDEX('Disaggregation Data'!$K$3:$K$154,MATCH(LEFT(M108,255),LEFT('Disaggregation Data'!$J$3:$J$154,255),0))=0,"",INDEX('Disaggregation Data'!$K$3:$K$154,MATCH(LEFT(M108,255),LEFT('Disaggregation Data'!$J$3:$J$154,255),0))),"")</f>
        <v/>
      </c>
      <c r="F108" s="412" t="str">
        <f t="array" ref="F108">IFERROR(IF(INDEX('Disaggregation Data'!$L$3:$L$154,MATCH(LEFT(M108,255),LEFT('Disaggregation Data'!$J$3:$J$154,255),0))=0,"",INDEX('Disaggregation Data'!$L$3:$L$154,MATCH(LEFT(M108,255),LEFT('Disaggregation Data'!$J$3:$J$154,255),0))),"")</f>
        <v/>
      </c>
      <c r="G108" s="412" t="str">
        <f t="array" ref="G108">IFERROR(IF(INDEX('Disaggregation Data'!$O$3:$O$154,MATCH(LEFT(M108,255),LEFT('Disaggregation Data'!$J$3:$J$154,255),0))=0,"",INDEX('Disaggregation Data'!$O$3:$O$154,MATCH(LEFT(M108,255),LEFT('Disaggregation Data'!$J$3:$J$154,255),0))),"")</f>
        <v/>
      </c>
      <c r="H108" s="411" t="str">
        <f t="array" ref="H108">IFERROR(IF(INDEX('Disaggregation Data'!$P$3:$P$154,MATCH(LEFT(M108,255),LEFT('Disaggregation Data'!$J$3:$J$154,255),0))=0,"",INDEX('Disaggregation Data'!$P$3:$P$154,MATCH(LEFT(M108,255),LEFT('Disaggregation Data'!$J$3:$J$154,255),0))),"")</f>
        <v/>
      </c>
      <c r="I108" s="412" t="str">
        <f t="array" ref="I108">IFERROR(IF(INDEX('Disaggregation Data'!$M$3:$M$154,MATCH(LEFT(M108,255),LEFT('Disaggregation Data'!$J$3:$J$154,255),0))=0,"",INDEX('Disaggregation Data'!$M$3:$M$154,MATCH(LEFT(M108,255),LEFT('Disaggregation Data'!$J$3:$J$154,255),0))),"")</f>
        <v/>
      </c>
      <c r="J108" s="411" t="str">
        <f t="array" ref="J108">IFERROR(IF(INDEX('Disaggregation Data'!$N$3:$N$154,MATCH(LEFT(M108,255),LEFT('Disaggregation Data'!$J$3:$J$154,255),0))=0,"",INDEX('Disaggregation Data'!$N$3:$N$154,MATCH(LEFT(M108,255),LEFT('Disaggregation Data'!$J$3:$J$154,255),0))),"")</f>
        <v/>
      </c>
      <c r="K108" s="503">
        <f t="shared" si="4"/>
        <v>39</v>
      </c>
      <c r="L108" s="503" t="str">
        <f t="shared" si="5"/>
        <v/>
      </c>
      <c r="M108" s="503" t="str">
        <f t="shared" si="6"/>
        <v/>
      </c>
      <c r="N108" s="483" t="b">
        <f t="shared" si="7"/>
        <v>0</v>
      </c>
      <c r="O108" s="488" t="s">
        <v>1589</v>
      </c>
      <c r="P108" s="523" t="str">
        <f t="array" ref="P108">IFERROR(IF(INDEX('Disaggregation Records'!$G$3:$G$56,MATCH(LEFT(L108,255),LEFT('Disaggregation Records'!$D$3:$D$56,255),0))=0,"",INDEX('Disaggregation Records'!$G$3:$G$56,MATCH(LEFT(L108,255),LEFT('Disaggregation Records'!$D$3:$D$56,255),0))),"")</f>
        <v/>
      </c>
      <c r="Q108" s="524" t="s">
        <v>422</v>
      </c>
      <c r="R108" s="383"/>
    </row>
    <row r="109" spans="1:18" ht="47.1" customHeight="1" x14ac:dyDescent="0.25">
      <c r="A109" s="409">
        <v>11</v>
      </c>
      <c r="B109" s="427" t="str">
        <f>IFERROR(VLOOKUP(A109,'Impact Indicators - Section B'!$A$9:$S$27,19,FALSE),"")</f>
        <v/>
      </c>
      <c r="C109" s="522" t="str">
        <f t="array" ref="C109">IFERROR(IF(INDEX('Disaggregation Records'!$E$3:$E$56,MATCH(LEFT(L109,255),LEFT('Disaggregation Records'!$D$3:$D$56,255),0))=0,"",INDEX('Disaggregation Records'!$E$3:$E$56,MATCH(LEFT(L109,255),LEFT('Disaggregation Records'!$D$3:$D$56,255),0))),"")</f>
        <v/>
      </c>
      <c r="D109" s="522" t="str">
        <f t="array" ref="D109">IFERROR(IF(INDEX('Disaggregation Records'!$F$3:$F$56,MATCH(LEFT(L109,255),LEFT('Disaggregation Records'!$D$3:$D$56,255),0))=0,"",INDEX('Disaggregation Records'!$F$3:$F$56,MATCH(LEFT(L109,255),LEFT('Disaggregation Records'!$D$3:$D$56,255),0))),"")</f>
        <v/>
      </c>
      <c r="E109" s="412" t="str">
        <f t="array" ref="E109">IFERROR(IF(INDEX('Disaggregation Data'!$K$3:$K$154,MATCH(LEFT(M109,255),LEFT('Disaggregation Data'!$J$3:$J$154,255),0))=0,"",INDEX('Disaggregation Data'!$K$3:$K$154,MATCH(LEFT(M109,255),LEFT('Disaggregation Data'!$J$3:$J$154,255),0))),"")</f>
        <v/>
      </c>
      <c r="F109" s="412" t="str">
        <f t="array" ref="F109">IFERROR(IF(INDEX('Disaggregation Data'!$L$3:$L$154,MATCH(LEFT(M109,255),LEFT('Disaggregation Data'!$J$3:$J$154,255),0))=0,"",INDEX('Disaggregation Data'!$L$3:$L$154,MATCH(LEFT(M109,255),LEFT('Disaggregation Data'!$J$3:$J$154,255),0))),"")</f>
        <v/>
      </c>
      <c r="G109" s="412" t="str">
        <f t="array" ref="G109">IFERROR(IF(INDEX('Disaggregation Data'!$O$3:$O$154,MATCH(LEFT(M109,255),LEFT('Disaggregation Data'!$J$3:$J$154,255),0))=0,"",INDEX('Disaggregation Data'!$O$3:$O$154,MATCH(LEFT(M109,255),LEFT('Disaggregation Data'!$J$3:$J$154,255),0))),"")</f>
        <v/>
      </c>
      <c r="H109" s="411" t="str">
        <f t="array" ref="H109">IFERROR(IF(INDEX('Disaggregation Data'!$P$3:$P$154,MATCH(LEFT(M109,255),LEFT('Disaggregation Data'!$J$3:$J$154,255),0))=0,"",INDEX('Disaggregation Data'!$P$3:$P$154,MATCH(LEFT(M109,255),LEFT('Disaggregation Data'!$J$3:$J$154,255),0))),"")</f>
        <v/>
      </c>
      <c r="I109" s="412" t="str">
        <f t="array" ref="I109">IFERROR(IF(INDEX('Disaggregation Data'!$M$3:$M$154,MATCH(LEFT(M109,255),LEFT('Disaggregation Data'!$J$3:$J$154,255),0))=0,"",INDEX('Disaggregation Data'!$M$3:$M$154,MATCH(LEFT(M109,255),LEFT('Disaggregation Data'!$J$3:$J$154,255),0))),"")</f>
        <v/>
      </c>
      <c r="J109" s="411" t="str">
        <f t="array" ref="J109">IFERROR(IF(INDEX('Disaggregation Data'!$N$3:$N$154,MATCH(LEFT(M109,255),LEFT('Disaggregation Data'!$J$3:$J$154,255),0))=0,"",INDEX('Disaggregation Data'!$N$3:$N$154,MATCH(LEFT(M109,255),LEFT('Disaggregation Data'!$J$3:$J$154,255),0))),"")</f>
        <v/>
      </c>
      <c r="K109" s="503">
        <f t="shared" si="4"/>
        <v>40</v>
      </c>
      <c r="L109" s="503" t="str">
        <f t="shared" si="5"/>
        <v/>
      </c>
      <c r="M109" s="503" t="str">
        <f t="shared" si="6"/>
        <v/>
      </c>
      <c r="N109" s="483" t="b">
        <f t="shared" si="7"/>
        <v>0</v>
      </c>
      <c r="O109" s="488" t="s">
        <v>1590</v>
      </c>
      <c r="P109" s="523" t="str">
        <f t="array" ref="P109">IFERROR(IF(INDEX('Disaggregation Records'!$G$3:$G$56,MATCH(LEFT(L109,255),LEFT('Disaggregation Records'!$D$3:$D$56,255),0))=0,"",INDEX('Disaggregation Records'!$G$3:$G$56,MATCH(LEFT(L109,255),LEFT('Disaggregation Records'!$D$3:$D$56,255),0))),"")</f>
        <v/>
      </c>
      <c r="Q109" s="524" t="s">
        <v>423</v>
      </c>
      <c r="R109" s="383"/>
    </row>
    <row r="110" spans="1:18" ht="47.1" customHeight="1" x14ac:dyDescent="0.25">
      <c r="A110" s="409">
        <v>11</v>
      </c>
      <c r="B110" s="427" t="str">
        <f>IFERROR(VLOOKUP(A110,'Impact Indicators - Section B'!$A$9:$S$27,19,FALSE),"")</f>
        <v/>
      </c>
      <c r="C110" s="522" t="str">
        <f t="array" ref="C110">IFERROR(IF(INDEX('Disaggregation Records'!$E$3:$E$56,MATCH(LEFT(L110,255),LEFT('Disaggregation Records'!$D$3:$D$56,255),0))=0,"",INDEX('Disaggregation Records'!$E$3:$E$56,MATCH(LEFT(L110,255),LEFT('Disaggregation Records'!$D$3:$D$56,255),0))),"")</f>
        <v/>
      </c>
      <c r="D110" s="522" t="str">
        <f t="array" ref="D110">IFERROR(IF(INDEX('Disaggregation Records'!$F$3:$F$56,MATCH(LEFT(L110,255),LEFT('Disaggregation Records'!$D$3:$D$56,255),0))=0,"",INDEX('Disaggregation Records'!$F$3:$F$56,MATCH(LEFT(L110,255),LEFT('Disaggregation Records'!$D$3:$D$56,255),0))),"")</f>
        <v/>
      </c>
      <c r="E110" s="412" t="str">
        <f t="array" ref="E110">IFERROR(IF(INDEX('Disaggregation Data'!$K$3:$K$154,MATCH(LEFT(M110,255),LEFT('Disaggregation Data'!$J$3:$J$154,255),0))=0,"",INDEX('Disaggregation Data'!$K$3:$K$154,MATCH(LEFT(M110,255),LEFT('Disaggregation Data'!$J$3:$J$154,255),0))),"")</f>
        <v/>
      </c>
      <c r="F110" s="412" t="str">
        <f t="array" ref="F110">IFERROR(IF(INDEX('Disaggregation Data'!$L$3:$L$154,MATCH(LEFT(M110,255),LEFT('Disaggregation Data'!$J$3:$J$154,255),0))=0,"",INDEX('Disaggregation Data'!$L$3:$L$154,MATCH(LEFT(M110,255),LEFT('Disaggregation Data'!$J$3:$J$154,255),0))),"")</f>
        <v/>
      </c>
      <c r="G110" s="412" t="str">
        <f t="array" ref="G110">IFERROR(IF(INDEX('Disaggregation Data'!$O$3:$O$154,MATCH(LEFT(M110,255),LEFT('Disaggregation Data'!$J$3:$J$154,255),0))=0,"",INDEX('Disaggregation Data'!$O$3:$O$154,MATCH(LEFT(M110,255),LEFT('Disaggregation Data'!$J$3:$J$154,255),0))),"")</f>
        <v/>
      </c>
      <c r="H110" s="411" t="str">
        <f t="array" ref="H110">IFERROR(IF(INDEX('Disaggregation Data'!$P$3:$P$154,MATCH(LEFT(M110,255),LEFT('Disaggregation Data'!$J$3:$J$154,255),0))=0,"",INDEX('Disaggregation Data'!$P$3:$P$154,MATCH(LEFT(M110,255),LEFT('Disaggregation Data'!$J$3:$J$154,255),0))),"")</f>
        <v/>
      </c>
      <c r="I110" s="412" t="str">
        <f t="array" ref="I110">IFERROR(IF(INDEX('Disaggregation Data'!$M$3:$M$154,MATCH(LEFT(M110,255),LEFT('Disaggregation Data'!$J$3:$J$154,255),0))=0,"",INDEX('Disaggregation Data'!$M$3:$M$154,MATCH(LEFT(M110,255),LEFT('Disaggregation Data'!$J$3:$J$154,255),0))),"")</f>
        <v/>
      </c>
      <c r="J110" s="411" t="str">
        <f t="array" ref="J110">IFERROR(IF(INDEX('Disaggregation Data'!$N$3:$N$154,MATCH(LEFT(M110,255),LEFT('Disaggregation Data'!$J$3:$J$154,255),0))=0,"",INDEX('Disaggregation Data'!$N$3:$N$154,MATCH(LEFT(M110,255),LEFT('Disaggregation Data'!$J$3:$J$154,255),0))),"")</f>
        <v/>
      </c>
      <c r="K110" s="503">
        <f t="shared" si="4"/>
        <v>41</v>
      </c>
      <c r="L110" s="503" t="str">
        <f t="shared" si="5"/>
        <v/>
      </c>
      <c r="M110" s="503" t="str">
        <f t="shared" si="6"/>
        <v/>
      </c>
      <c r="N110" s="483" t="b">
        <f t="shared" si="7"/>
        <v>0</v>
      </c>
      <c r="O110" s="488" t="s">
        <v>1591</v>
      </c>
      <c r="P110" s="523" t="str">
        <f t="array" ref="P110">IFERROR(IF(INDEX('Disaggregation Records'!$G$3:$G$56,MATCH(LEFT(L110,255),LEFT('Disaggregation Records'!$D$3:$D$56,255),0))=0,"",INDEX('Disaggregation Records'!$G$3:$G$56,MATCH(LEFT(L110,255),LEFT('Disaggregation Records'!$D$3:$D$56,255),0))),"")</f>
        <v/>
      </c>
      <c r="Q110" s="524" t="s">
        <v>423</v>
      </c>
      <c r="R110" s="383"/>
    </row>
    <row r="111" spans="1:18" ht="47.1" customHeight="1" x14ac:dyDescent="0.25">
      <c r="A111" s="409">
        <v>11</v>
      </c>
      <c r="B111" s="427" t="str">
        <f>IFERROR(VLOOKUP(A111,'Impact Indicators - Section B'!$A$9:$S$27,19,FALSE),"")</f>
        <v/>
      </c>
      <c r="C111" s="522" t="str">
        <f t="array" ref="C111">IFERROR(IF(INDEX('Disaggregation Records'!$E$3:$E$56,MATCH(LEFT(L111,255),LEFT('Disaggregation Records'!$D$3:$D$56,255),0))=0,"",INDEX('Disaggregation Records'!$E$3:$E$56,MATCH(LEFT(L111,255),LEFT('Disaggregation Records'!$D$3:$D$56,255),0))),"")</f>
        <v/>
      </c>
      <c r="D111" s="522" t="str">
        <f t="array" ref="D111">IFERROR(IF(INDEX('Disaggregation Records'!$F$3:$F$56,MATCH(LEFT(L111,255),LEFT('Disaggregation Records'!$D$3:$D$56,255),0))=0,"",INDEX('Disaggregation Records'!$F$3:$F$56,MATCH(LEFT(L111,255),LEFT('Disaggregation Records'!$D$3:$D$56,255),0))),"")</f>
        <v/>
      </c>
      <c r="E111" s="412" t="str">
        <f t="array" ref="E111">IFERROR(IF(INDEX('Disaggregation Data'!$K$3:$K$154,MATCH(LEFT(M111,255),LEFT('Disaggregation Data'!$J$3:$J$154,255),0))=0,"",INDEX('Disaggregation Data'!$K$3:$K$154,MATCH(LEFT(M111,255),LEFT('Disaggregation Data'!$J$3:$J$154,255),0))),"")</f>
        <v/>
      </c>
      <c r="F111" s="412" t="str">
        <f t="array" ref="F111">IFERROR(IF(INDEX('Disaggregation Data'!$L$3:$L$154,MATCH(LEFT(M111,255),LEFT('Disaggregation Data'!$J$3:$J$154,255),0))=0,"",INDEX('Disaggregation Data'!$L$3:$L$154,MATCH(LEFT(M111,255),LEFT('Disaggregation Data'!$J$3:$J$154,255),0))),"")</f>
        <v/>
      </c>
      <c r="G111" s="412" t="str">
        <f t="array" ref="G111">IFERROR(IF(INDEX('Disaggregation Data'!$O$3:$O$154,MATCH(LEFT(M111,255),LEFT('Disaggregation Data'!$J$3:$J$154,255),0))=0,"",INDEX('Disaggregation Data'!$O$3:$O$154,MATCH(LEFT(M111,255),LEFT('Disaggregation Data'!$J$3:$J$154,255),0))),"")</f>
        <v/>
      </c>
      <c r="H111" s="411" t="str">
        <f t="array" ref="H111">IFERROR(IF(INDEX('Disaggregation Data'!$P$3:$P$154,MATCH(LEFT(M111,255),LEFT('Disaggregation Data'!$J$3:$J$154,255),0))=0,"",INDEX('Disaggregation Data'!$P$3:$P$154,MATCH(LEFT(M111,255),LEFT('Disaggregation Data'!$J$3:$J$154,255),0))),"")</f>
        <v/>
      </c>
      <c r="I111" s="412" t="str">
        <f t="array" ref="I111">IFERROR(IF(INDEX('Disaggregation Data'!$M$3:$M$154,MATCH(LEFT(M111,255),LEFT('Disaggregation Data'!$J$3:$J$154,255),0))=0,"",INDEX('Disaggregation Data'!$M$3:$M$154,MATCH(LEFT(M111,255),LEFT('Disaggregation Data'!$J$3:$J$154,255),0))),"")</f>
        <v/>
      </c>
      <c r="J111" s="411" t="str">
        <f t="array" ref="J111">IFERROR(IF(INDEX('Disaggregation Data'!$N$3:$N$154,MATCH(LEFT(M111,255),LEFT('Disaggregation Data'!$J$3:$J$154,255),0))=0,"",INDEX('Disaggregation Data'!$N$3:$N$154,MATCH(LEFT(M111,255),LEFT('Disaggregation Data'!$J$3:$J$154,255),0))),"")</f>
        <v/>
      </c>
      <c r="K111" s="503">
        <f t="shared" si="4"/>
        <v>42</v>
      </c>
      <c r="L111" s="503" t="str">
        <f t="shared" si="5"/>
        <v/>
      </c>
      <c r="M111" s="503" t="str">
        <f t="shared" si="6"/>
        <v/>
      </c>
      <c r="N111" s="483" t="b">
        <f t="shared" si="7"/>
        <v>0</v>
      </c>
      <c r="O111" s="488" t="s">
        <v>1592</v>
      </c>
      <c r="P111" s="523" t="str">
        <f t="array" ref="P111">IFERROR(IF(INDEX('Disaggregation Records'!$G$3:$G$56,MATCH(LEFT(L111,255),LEFT('Disaggregation Records'!$D$3:$D$56,255),0))=0,"",INDEX('Disaggregation Records'!$G$3:$G$56,MATCH(LEFT(L111,255),LEFT('Disaggregation Records'!$D$3:$D$56,255),0))),"")</f>
        <v/>
      </c>
      <c r="Q111" s="524" t="s">
        <v>423</v>
      </c>
      <c r="R111" s="383"/>
    </row>
    <row r="112" spans="1:18" ht="47.1" customHeight="1" x14ac:dyDescent="0.25">
      <c r="A112" s="409">
        <v>11</v>
      </c>
      <c r="B112" s="427" t="str">
        <f>IFERROR(VLOOKUP(A112,'Impact Indicators - Section B'!$A$9:$S$27,19,FALSE),"")</f>
        <v/>
      </c>
      <c r="C112" s="522" t="str">
        <f t="array" ref="C112">IFERROR(IF(INDEX('Disaggregation Records'!$E$3:$E$56,MATCH(LEFT(L112,255),LEFT('Disaggregation Records'!$D$3:$D$56,255),0))=0,"",INDEX('Disaggregation Records'!$E$3:$E$56,MATCH(LEFT(L112,255),LEFT('Disaggregation Records'!$D$3:$D$56,255),0))),"")</f>
        <v/>
      </c>
      <c r="D112" s="522" t="str">
        <f t="array" ref="D112">IFERROR(IF(INDEX('Disaggregation Records'!$F$3:$F$56,MATCH(LEFT(L112,255),LEFT('Disaggregation Records'!$D$3:$D$56,255),0))=0,"",INDEX('Disaggregation Records'!$F$3:$F$56,MATCH(LEFT(L112,255),LEFT('Disaggregation Records'!$D$3:$D$56,255),0))),"")</f>
        <v/>
      </c>
      <c r="E112" s="412" t="str">
        <f t="array" ref="E112">IFERROR(IF(INDEX('Disaggregation Data'!$K$3:$K$154,MATCH(LEFT(M112,255),LEFT('Disaggregation Data'!$J$3:$J$154,255),0))=0,"",INDEX('Disaggregation Data'!$K$3:$K$154,MATCH(LEFT(M112,255),LEFT('Disaggregation Data'!$J$3:$J$154,255),0))),"")</f>
        <v/>
      </c>
      <c r="F112" s="412" t="str">
        <f t="array" ref="F112">IFERROR(IF(INDEX('Disaggregation Data'!$L$3:$L$154,MATCH(LEFT(M112,255),LEFT('Disaggregation Data'!$J$3:$J$154,255),0))=0,"",INDEX('Disaggregation Data'!$L$3:$L$154,MATCH(LEFT(M112,255),LEFT('Disaggregation Data'!$J$3:$J$154,255),0))),"")</f>
        <v/>
      </c>
      <c r="G112" s="412" t="str">
        <f t="array" ref="G112">IFERROR(IF(INDEX('Disaggregation Data'!$O$3:$O$154,MATCH(LEFT(M112,255),LEFT('Disaggregation Data'!$J$3:$J$154,255),0))=0,"",INDEX('Disaggregation Data'!$O$3:$O$154,MATCH(LEFT(M112,255),LEFT('Disaggregation Data'!$J$3:$J$154,255),0))),"")</f>
        <v/>
      </c>
      <c r="H112" s="411" t="str">
        <f t="array" ref="H112">IFERROR(IF(INDEX('Disaggregation Data'!$P$3:$P$154,MATCH(LEFT(M112,255),LEFT('Disaggregation Data'!$J$3:$J$154,255),0))=0,"",INDEX('Disaggregation Data'!$P$3:$P$154,MATCH(LEFT(M112,255),LEFT('Disaggregation Data'!$J$3:$J$154,255),0))),"")</f>
        <v/>
      </c>
      <c r="I112" s="412" t="str">
        <f t="array" ref="I112">IFERROR(IF(INDEX('Disaggregation Data'!$M$3:$M$154,MATCH(LEFT(M112,255),LEFT('Disaggregation Data'!$J$3:$J$154,255),0))=0,"",INDEX('Disaggregation Data'!$M$3:$M$154,MATCH(LEFT(M112,255),LEFT('Disaggregation Data'!$J$3:$J$154,255),0))),"")</f>
        <v/>
      </c>
      <c r="J112" s="411" t="str">
        <f t="array" ref="J112">IFERROR(IF(INDEX('Disaggregation Data'!$N$3:$N$154,MATCH(LEFT(M112,255),LEFT('Disaggregation Data'!$J$3:$J$154,255),0))=0,"",INDEX('Disaggregation Data'!$N$3:$N$154,MATCH(LEFT(M112,255),LEFT('Disaggregation Data'!$J$3:$J$154,255),0))),"")</f>
        <v/>
      </c>
      <c r="K112" s="503">
        <f t="shared" si="4"/>
        <v>43</v>
      </c>
      <c r="L112" s="503" t="str">
        <f t="shared" si="5"/>
        <v/>
      </c>
      <c r="M112" s="503" t="str">
        <f t="shared" si="6"/>
        <v/>
      </c>
      <c r="N112" s="483" t="b">
        <f t="shared" si="7"/>
        <v>0</v>
      </c>
      <c r="O112" s="488" t="s">
        <v>1593</v>
      </c>
      <c r="P112" s="523" t="str">
        <f t="array" ref="P112">IFERROR(IF(INDEX('Disaggregation Records'!$G$3:$G$56,MATCH(LEFT(L112,255),LEFT('Disaggregation Records'!$D$3:$D$56,255),0))=0,"",INDEX('Disaggregation Records'!$G$3:$G$56,MATCH(LEFT(L112,255),LEFT('Disaggregation Records'!$D$3:$D$56,255),0))),"")</f>
        <v/>
      </c>
      <c r="Q112" s="524" t="s">
        <v>423</v>
      </c>
      <c r="R112" s="383"/>
    </row>
    <row r="113" spans="1:18" ht="47.1" customHeight="1" x14ac:dyDescent="0.25">
      <c r="A113" s="409">
        <v>11</v>
      </c>
      <c r="B113" s="427" t="str">
        <f>IFERROR(VLOOKUP(A113,'Impact Indicators - Section B'!$A$9:$S$27,19,FALSE),"")</f>
        <v/>
      </c>
      <c r="C113" s="522" t="str">
        <f t="array" ref="C113">IFERROR(IF(INDEX('Disaggregation Records'!$E$3:$E$56,MATCH(LEFT(L113,255),LEFT('Disaggregation Records'!$D$3:$D$56,255),0))=0,"",INDEX('Disaggregation Records'!$E$3:$E$56,MATCH(LEFT(L113,255),LEFT('Disaggregation Records'!$D$3:$D$56,255),0))),"")</f>
        <v/>
      </c>
      <c r="D113" s="522" t="str">
        <f t="array" ref="D113">IFERROR(IF(INDEX('Disaggregation Records'!$F$3:$F$56,MATCH(LEFT(L113,255),LEFT('Disaggregation Records'!$D$3:$D$56,255),0))=0,"",INDEX('Disaggregation Records'!$F$3:$F$56,MATCH(LEFT(L113,255),LEFT('Disaggregation Records'!$D$3:$D$56,255),0))),"")</f>
        <v/>
      </c>
      <c r="E113" s="412" t="str">
        <f t="array" ref="E113">IFERROR(IF(INDEX('Disaggregation Data'!$K$3:$K$154,MATCH(LEFT(M113,255),LEFT('Disaggregation Data'!$J$3:$J$154,255),0))=0,"",INDEX('Disaggregation Data'!$K$3:$K$154,MATCH(LEFT(M113,255),LEFT('Disaggregation Data'!$J$3:$J$154,255),0))),"")</f>
        <v/>
      </c>
      <c r="F113" s="412" t="str">
        <f t="array" ref="F113">IFERROR(IF(INDEX('Disaggregation Data'!$L$3:$L$154,MATCH(LEFT(M113,255),LEFT('Disaggregation Data'!$J$3:$J$154,255),0))=0,"",INDEX('Disaggregation Data'!$L$3:$L$154,MATCH(LEFT(M113,255),LEFT('Disaggregation Data'!$J$3:$J$154,255),0))),"")</f>
        <v/>
      </c>
      <c r="G113" s="412" t="str">
        <f t="array" ref="G113">IFERROR(IF(INDEX('Disaggregation Data'!$O$3:$O$154,MATCH(LEFT(M113,255),LEFT('Disaggregation Data'!$J$3:$J$154,255),0))=0,"",INDEX('Disaggregation Data'!$O$3:$O$154,MATCH(LEFT(M113,255),LEFT('Disaggregation Data'!$J$3:$J$154,255),0))),"")</f>
        <v/>
      </c>
      <c r="H113" s="411" t="str">
        <f t="array" ref="H113">IFERROR(IF(INDEX('Disaggregation Data'!$P$3:$P$154,MATCH(LEFT(M113,255),LEFT('Disaggregation Data'!$J$3:$J$154,255),0))=0,"",INDEX('Disaggregation Data'!$P$3:$P$154,MATCH(LEFT(M113,255),LEFT('Disaggregation Data'!$J$3:$J$154,255),0))),"")</f>
        <v/>
      </c>
      <c r="I113" s="412" t="str">
        <f t="array" ref="I113">IFERROR(IF(INDEX('Disaggregation Data'!$M$3:$M$154,MATCH(LEFT(M113,255),LEFT('Disaggregation Data'!$J$3:$J$154,255),0))=0,"",INDEX('Disaggregation Data'!$M$3:$M$154,MATCH(LEFT(M113,255),LEFT('Disaggregation Data'!$J$3:$J$154,255),0))),"")</f>
        <v/>
      </c>
      <c r="J113" s="411" t="str">
        <f t="array" ref="J113">IFERROR(IF(INDEX('Disaggregation Data'!$N$3:$N$154,MATCH(LEFT(M113,255),LEFT('Disaggregation Data'!$J$3:$J$154,255),0))=0,"",INDEX('Disaggregation Data'!$N$3:$N$154,MATCH(LEFT(M113,255),LEFT('Disaggregation Data'!$J$3:$J$154,255),0))),"")</f>
        <v/>
      </c>
      <c r="K113" s="503">
        <f t="shared" si="4"/>
        <v>44</v>
      </c>
      <c r="L113" s="503" t="str">
        <f t="shared" si="5"/>
        <v/>
      </c>
      <c r="M113" s="503" t="str">
        <f t="shared" si="6"/>
        <v/>
      </c>
      <c r="N113" s="483" t="b">
        <f t="shared" si="7"/>
        <v>0</v>
      </c>
      <c r="O113" s="488" t="s">
        <v>1594</v>
      </c>
      <c r="P113" s="523" t="str">
        <f t="array" ref="P113">IFERROR(IF(INDEX('Disaggregation Records'!$G$3:$G$56,MATCH(LEFT(L113,255),LEFT('Disaggregation Records'!$D$3:$D$56,255),0))=0,"",INDEX('Disaggregation Records'!$G$3:$G$56,MATCH(LEFT(L113,255),LEFT('Disaggregation Records'!$D$3:$D$56,255),0))),"")</f>
        <v/>
      </c>
      <c r="Q113" s="524" t="s">
        <v>423</v>
      </c>
      <c r="R113" s="383"/>
    </row>
    <row r="114" spans="1:18" ht="47.1" customHeight="1" x14ac:dyDescent="0.25">
      <c r="A114" s="409">
        <v>11</v>
      </c>
      <c r="B114" s="427" t="str">
        <f>IFERROR(VLOOKUP(A114,'Impact Indicators - Section B'!$A$9:$S$27,19,FALSE),"")</f>
        <v/>
      </c>
      <c r="C114" s="522" t="str">
        <f t="array" ref="C114">IFERROR(IF(INDEX('Disaggregation Records'!$E$3:$E$56,MATCH(LEFT(L114,255),LEFT('Disaggregation Records'!$D$3:$D$56,255),0))=0,"",INDEX('Disaggregation Records'!$E$3:$E$56,MATCH(LEFT(L114,255),LEFT('Disaggregation Records'!$D$3:$D$56,255),0))),"")</f>
        <v/>
      </c>
      <c r="D114" s="522" t="str">
        <f t="array" ref="D114">IFERROR(IF(INDEX('Disaggregation Records'!$F$3:$F$56,MATCH(LEFT(L114,255),LEFT('Disaggregation Records'!$D$3:$D$56,255),0))=0,"",INDEX('Disaggregation Records'!$F$3:$F$56,MATCH(LEFT(L114,255),LEFT('Disaggregation Records'!$D$3:$D$56,255),0))),"")</f>
        <v/>
      </c>
      <c r="E114" s="412" t="str">
        <f t="array" ref="E114">IFERROR(IF(INDEX('Disaggregation Data'!$K$3:$K$154,MATCH(LEFT(M114,255),LEFT('Disaggregation Data'!$J$3:$J$154,255),0))=0,"",INDEX('Disaggregation Data'!$K$3:$K$154,MATCH(LEFT(M114,255),LEFT('Disaggregation Data'!$J$3:$J$154,255),0))),"")</f>
        <v/>
      </c>
      <c r="F114" s="412" t="str">
        <f t="array" ref="F114">IFERROR(IF(INDEX('Disaggregation Data'!$L$3:$L$154,MATCH(LEFT(M114,255),LEFT('Disaggregation Data'!$J$3:$J$154,255),0))=0,"",INDEX('Disaggregation Data'!$L$3:$L$154,MATCH(LEFT(M114,255),LEFT('Disaggregation Data'!$J$3:$J$154,255),0))),"")</f>
        <v/>
      </c>
      <c r="G114" s="412" t="str">
        <f t="array" ref="G114">IFERROR(IF(INDEX('Disaggregation Data'!$O$3:$O$154,MATCH(LEFT(M114,255),LEFT('Disaggregation Data'!$J$3:$J$154,255),0))=0,"",INDEX('Disaggregation Data'!$O$3:$O$154,MATCH(LEFT(M114,255),LEFT('Disaggregation Data'!$J$3:$J$154,255),0))),"")</f>
        <v/>
      </c>
      <c r="H114" s="411" t="str">
        <f t="array" ref="H114">IFERROR(IF(INDEX('Disaggregation Data'!$P$3:$P$154,MATCH(LEFT(M114,255),LEFT('Disaggregation Data'!$J$3:$J$154,255),0))=0,"",INDEX('Disaggregation Data'!$P$3:$P$154,MATCH(LEFT(M114,255),LEFT('Disaggregation Data'!$J$3:$J$154,255),0))),"")</f>
        <v/>
      </c>
      <c r="I114" s="412" t="str">
        <f t="array" ref="I114">IFERROR(IF(INDEX('Disaggregation Data'!$M$3:$M$154,MATCH(LEFT(M114,255),LEFT('Disaggregation Data'!$J$3:$J$154,255),0))=0,"",INDEX('Disaggregation Data'!$M$3:$M$154,MATCH(LEFT(M114,255),LEFT('Disaggregation Data'!$J$3:$J$154,255),0))),"")</f>
        <v/>
      </c>
      <c r="J114" s="411" t="str">
        <f t="array" ref="J114">IFERROR(IF(INDEX('Disaggregation Data'!$N$3:$N$154,MATCH(LEFT(M114,255),LEFT('Disaggregation Data'!$J$3:$J$154,255),0))=0,"",INDEX('Disaggregation Data'!$N$3:$N$154,MATCH(LEFT(M114,255),LEFT('Disaggregation Data'!$J$3:$J$154,255),0))),"")</f>
        <v/>
      </c>
      <c r="K114" s="503">
        <f t="shared" si="4"/>
        <v>45</v>
      </c>
      <c r="L114" s="503" t="str">
        <f t="shared" si="5"/>
        <v/>
      </c>
      <c r="M114" s="503" t="str">
        <f t="shared" si="6"/>
        <v/>
      </c>
      <c r="N114" s="483" t="b">
        <f t="shared" si="7"/>
        <v>0</v>
      </c>
      <c r="O114" s="488" t="s">
        <v>1595</v>
      </c>
      <c r="P114" s="523" t="str">
        <f t="array" ref="P114">IFERROR(IF(INDEX('Disaggregation Records'!$G$3:$G$56,MATCH(LEFT(L114,255),LEFT('Disaggregation Records'!$D$3:$D$56,255),0))=0,"",INDEX('Disaggregation Records'!$G$3:$G$56,MATCH(LEFT(L114,255),LEFT('Disaggregation Records'!$D$3:$D$56,255),0))),"")</f>
        <v/>
      </c>
      <c r="Q114" s="524" t="s">
        <v>423</v>
      </c>
      <c r="R114" s="383"/>
    </row>
    <row r="115" spans="1:18" ht="47.1" customHeight="1" x14ac:dyDescent="0.25">
      <c r="A115" s="409">
        <v>11</v>
      </c>
      <c r="B115" s="427" t="str">
        <f>IFERROR(VLOOKUP(A115,'Impact Indicators - Section B'!$A$9:$S$27,19,FALSE),"")</f>
        <v/>
      </c>
      <c r="C115" s="522" t="str">
        <f t="array" ref="C115">IFERROR(IF(INDEX('Disaggregation Records'!$E$3:$E$56,MATCH(LEFT(L115,255),LEFT('Disaggregation Records'!$D$3:$D$56,255),0))=0,"",INDEX('Disaggregation Records'!$E$3:$E$56,MATCH(LEFT(L115,255),LEFT('Disaggregation Records'!$D$3:$D$56,255),0))),"")</f>
        <v/>
      </c>
      <c r="D115" s="522" t="str">
        <f t="array" ref="D115">IFERROR(IF(INDEX('Disaggregation Records'!$F$3:$F$56,MATCH(LEFT(L115,255),LEFT('Disaggregation Records'!$D$3:$D$56,255),0))=0,"",INDEX('Disaggregation Records'!$F$3:$F$56,MATCH(LEFT(L115,255),LEFT('Disaggregation Records'!$D$3:$D$56,255),0))),"")</f>
        <v/>
      </c>
      <c r="E115" s="412" t="str">
        <f t="array" ref="E115">IFERROR(IF(INDEX('Disaggregation Data'!$K$3:$K$154,MATCH(LEFT(M115,255),LEFT('Disaggregation Data'!$J$3:$J$154,255),0))=0,"",INDEX('Disaggregation Data'!$K$3:$K$154,MATCH(LEFT(M115,255),LEFT('Disaggregation Data'!$J$3:$J$154,255),0))),"")</f>
        <v/>
      </c>
      <c r="F115" s="412" t="str">
        <f t="array" ref="F115">IFERROR(IF(INDEX('Disaggregation Data'!$L$3:$L$154,MATCH(LEFT(M115,255),LEFT('Disaggregation Data'!$J$3:$J$154,255),0))=0,"",INDEX('Disaggregation Data'!$L$3:$L$154,MATCH(LEFT(M115,255),LEFT('Disaggregation Data'!$J$3:$J$154,255),0))),"")</f>
        <v/>
      </c>
      <c r="G115" s="412" t="str">
        <f t="array" ref="G115">IFERROR(IF(INDEX('Disaggregation Data'!$O$3:$O$154,MATCH(LEFT(M115,255),LEFT('Disaggregation Data'!$J$3:$J$154,255),0))=0,"",INDEX('Disaggregation Data'!$O$3:$O$154,MATCH(LEFT(M115,255),LEFT('Disaggregation Data'!$J$3:$J$154,255),0))),"")</f>
        <v/>
      </c>
      <c r="H115" s="411" t="str">
        <f t="array" ref="H115">IFERROR(IF(INDEX('Disaggregation Data'!$P$3:$P$154,MATCH(LEFT(M115,255),LEFT('Disaggregation Data'!$J$3:$J$154,255),0))=0,"",INDEX('Disaggregation Data'!$P$3:$P$154,MATCH(LEFT(M115,255),LEFT('Disaggregation Data'!$J$3:$J$154,255),0))),"")</f>
        <v/>
      </c>
      <c r="I115" s="412" t="str">
        <f t="array" ref="I115">IFERROR(IF(INDEX('Disaggregation Data'!$M$3:$M$154,MATCH(LEFT(M115,255),LEFT('Disaggregation Data'!$J$3:$J$154,255),0))=0,"",INDEX('Disaggregation Data'!$M$3:$M$154,MATCH(LEFT(M115,255),LEFT('Disaggregation Data'!$J$3:$J$154,255),0))),"")</f>
        <v/>
      </c>
      <c r="J115" s="411" t="str">
        <f t="array" ref="J115">IFERROR(IF(INDEX('Disaggregation Data'!$N$3:$N$154,MATCH(LEFT(M115,255),LEFT('Disaggregation Data'!$J$3:$J$154,255),0))=0,"",INDEX('Disaggregation Data'!$N$3:$N$154,MATCH(LEFT(M115,255),LEFT('Disaggregation Data'!$J$3:$J$154,255),0))),"")</f>
        <v/>
      </c>
      <c r="K115" s="503">
        <f t="shared" si="4"/>
        <v>46</v>
      </c>
      <c r="L115" s="503" t="str">
        <f t="shared" si="5"/>
        <v/>
      </c>
      <c r="M115" s="503" t="str">
        <f t="shared" si="6"/>
        <v/>
      </c>
      <c r="N115" s="483" t="b">
        <f t="shared" si="7"/>
        <v>0</v>
      </c>
      <c r="O115" s="488" t="s">
        <v>1596</v>
      </c>
      <c r="P115" s="523" t="str">
        <f t="array" ref="P115">IFERROR(IF(INDEX('Disaggregation Records'!$G$3:$G$56,MATCH(LEFT(L115,255),LEFT('Disaggregation Records'!$D$3:$D$56,255),0))=0,"",INDEX('Disaggregation Records'!$G$3:$G$56,MATCH(LEFT(L115,255),LEFT('Disaggregation Records'!$D$3:$D$56,255),0))),"")</f>
        <v/>
      </c>
      <c r="Q115" s="524" t="s">
        <v>423</v>
      </c>
      <c r="R115" s="383"/>
    </row>
    <row r="116" spans="1:18" ht="47.1" customHeight="1" x14ac:dyDescent="0.25">
      <c r="A116" s="409">
        <v>11</v>
      </c>
      <c r="B116" s="427" t="str">
        <f>IFERROR(VLOOKUP(A116,'Impact Indicators - Section B'!$A$9:$S$27,19,FALSE),"")</f>
        <v/>
      </c>
      <c r="C116" s="522" t="str">
        <f t="array" ref="C116">IFERROR(IF(INDEX('Disaggregation Records'!$E$3:$E$56,MATCH(LEFT(L116,255),LEFT('Disaggregation Records'!$D$3:$D$56,255),0))=0,"",INDEX('Disaggregation Records'!$E$3:$E$56,MATCH(LEFT(L116,255),LEFT('Disaggregation Records'!$D$3:$D$56,255),0))),"")</f>
        <v/>
      </c>
      <c r="D116" s="522" t="str">
        <f t="array" ref="D116">IFERROR(IF(INDEX('Disaggregation Records'!$F$3:$F$56,MATCH(LEFT(L116,255),LEFT('Disaggregation Records'!$D$3:$D$56,255),0))=0,"",INDEX('Disaggregation Records'!$F$3:$F$56,MATCH(LEFT(L116,255),LEFT('Disaggregation Records'!$D$3:$D$56,255),0))),"")</f>
        <v/>
      </c>
      <c r="E116" s="412" t="str">
        <f t="array" ref="E116">IFERROR(IF(INDEX('Disaggregation Data'!$K$3:$K$154,MATCH(LEFT(M116,255),LEFT('Disaggregation Data'!$J$3:$J$154,255),0))=0,"",INDEX('Disaggregation Data'!$K$3:$K$154,MATCH(LEFT(M116,255),LEFT('Disaggregation Data'!$J$3:$J$154,255),0))),"")</f>
        <v/>
      </c>
      <c r="F116" s="412" t="str">
        <f t="array" ref="F116">IFERROR(IF(INDEX('Disaggregation Data'!$L$3:$L$154,MATCH(LEFT(M116,255),LEFT('Disaggregation Data'!$J$3:$J$154,255),0))=0,"",INDEX('Disaggregation Data'!$L$3:$L$154,MATCH(LEFT(M116,255),LEFT('Disaggregation Data'!$J$3:$J$154,255),0))),"")</f>
        <v/>
      </c>
      <c r="G116" s="412" t="str">
        <f t="array" ref="G116">IFERROR(IF(INDEX('Disaggregation Data'!$O$3:$O$154,MATCH(LEFT(M116,255),LEFT('Disaggregation Data'!$J$3:$J$154,255),0))=0,"",INDEX('Disaggregation Data'!$O$3:$O$154,MATCH(LEFT(M116,255),LEFT('Disaggregation Data'!$J$3:$J$154,255),0))),"")</f>
        <v/>
      </c>
      <c r="H116" s="411" t="str">
        <f t="array" ref="H116">IFERROR(IF(INDEX('Disaggregation Data'!$P$3:$P$154,MATCH(LEFT(M116,255),LEFT('Disaggregation Data'!$J$3:$J$154,255),0))=0,"",INDEX('Disaggregation Data'!$P$3:$P$154,MATCH(LEFT(M116,255),LEFT('Disaggregation Data'!$J$3:$J$154,255),0))),"")</f>
        <v/>
      </c>
      <c r="I116" s="412" t="str">
        <f t="array" ref="I116">IFERROR(IF(INDEX('Disaggregation Data'!$M$3:$M$154,MATCH(LEFT(M116,255),LEFT('Disaggregation Data'!$J$3:$J$154,255),0))=0,"",INDEX('Disaggregation Data'!$M$3:$M$154,MATCH(LEFT(M116,255),LEFT('Disaggregation Data'!$J$3:$J$154,255),0))),"")</f>
        <v/>
      </c>
      <c r="J116" s="411" t="str">
        <f t="array" ref="J116">IFERROR(IF(INDEX('Disaggregation Data'!$N$3:$N$154,MATCH(LEFT(M116,255),LEFT('Disaggregation Data'!$J$3:$J$154,255),0))=0,"",INDEX('Disaggregation Data'!$N$3:$N$154,MATCH(LEFT(M116,255),LEFT('Disaggregation Data'!$J$3:$J$154,255),0))),"")</f>
        <v/>
      </c>
      <c r="K116" s="503">
        <f t="shared" si="4"/>
        <v>47</v>
      </c>
      <c r="L116" s="503" t="str">
        <f t="shared" si="5"/>
        <v/>
      </c>
      <c r="M116" s="503" t="str">
        <f t="shared" si="6"/>
        <v/>
      </c>
      <c r="N116" s="483" t="b">
        <f t="shared" si="7"/>
        <v>0</v>
      </c>
      <c r="O116" s="488" t="s">
        <v>1597</v>
      </c>
      <c r="P116" s="523" t="str">
        <f t="array" ref="P116">IFERROR(IF(INDEX('Disaggregation Records'!$G$3:$G$56,MATCH(LEFT(L116,255),LEFT('Disaggregation Records'!$D$3:$D$56,255),0))=0,"",INDEX('Disaggregation Records'!$G$3:$G$56,MATCH(LEFT(L116,255),LEFT('Disaggregation Records'!$D$3:$D$56,255),0))),"")</f>
        <v/>
      </c>
      <c r="Q116" s="524" t="s">
        <v>423</v>
      </c>
      <c r="R116" s="383"/>
    </row>
    <row r="117" spans="1:18" ht="47.1" customHeight="1" x14ac:dyDescent="0.25">
      <c r="A117" s="409">
        <v>11</v>
      </c>
      <c r="B117" s="427" t="str">
        <f>IFERROR(VLOOKUP(A117,'Impact Indicators - Section B'!$A$9:$S$27,19,FALSE),"")</f>
        <v/>
      </c>
      <c r="C117" s="522" t="str">
        <f t="array" ref="C117">IFERROR(IF(INDEX('Disaggregation Records'!$E$3:$E$56,MATCH(LEFT(L117,255),LEFT('Disaggregation Records'!$D$3:$D$56,255),0))=0,"",INDEX('Disaggregation Records'!$E$3:$E$56,MATCH(LEFT(L117,255),LEFT('Disaggregation Records'!$D$3:$D$56,255),0))),"")</f>
        <v/>
      </c>
      <c r="D117" s="522" t="str">
        <f t="array" ref="D117">IFERROR(IF(INDEX('Disaggregation Records'!$F$3:$F$56,MATCH(LEFT(L117,255),LEFT('Disaggregation Records'!$D$3:$D$56,255),0))=0,"",INDEX('Disaggregation Records'!$F$3:$F$56,MATCH(LEFT(L117,255),LEFT('Disaggregation Records'!$D$3:$D$56,255),0))),"")</f>
        <v/>
      </c>
      <c r="E117" s="412" t="str">
        <f t="array" ref="E117">IFERROR(IF(INDEX('Disaggregation Data'!$K$3:$K$154,MATCH(LEFT(M117,255),LEFT('Disaggregation Data'!$J$3:$J$154,255),0))=0,"",INDEX('Disaggregation Data'!$K$3:$K$154,MATCH(LEFT(M117,255),LEFT('Disaggregation Data'!$J$3:$J$154,255),0))),"")</f>
        <v/>
      </c>
      <c r="F117" s="412" t="str">
        <f t="array" ref="F117">IFERROR(IF(INDEX('Disaggregation Data'!$L$3:$L$154,MATCH(LEFT(M117,255),LEFT('Disaggregation Data'!$J$3:$J$154,255),0))=0,"",INDEX('Disaggregation Data'!$L$3:$L$154,MATCH(LEFT(M117,255),LEFT('Disaggregation Data'!$J$3:$J$154,255),0))),"")</f>
        <v/>
      </c>
      <c r="G117" s="412" t="str">
        <f t="array" ref="G117">IFERROR(IF(INDEX('Disaggregation Data'!$O$3:$O$154,MATCH(LEFT(M117,255),LEFT('Disaggregation Data'!$J$3:$J$154,255),0))=0,"",INDEX('Disaggregation Data'!$O$3:$O$154,MATCH(LEFT(M117,255),LEFT('Disaggregation Data'!$J$3:$J$154,255),0))),"")</f>
        <v/>
      </c>
      <c r="H117" s="411" t="str">
        <f t="array" ref="H117">IFERROR(IF(INDEX('Disaggregation Data'!$P$3:$P$154,MATCH(LEFT(M117,255),LEFT('Disaggregation Data'!$J$3:$J$154,255),0))=0,"",INDEX('Disaggregation Data'!$P$3:$P$154,MATCH(LEFT(M117,255),LEFT('Disaggregation Data'!$J$3:$J$154,255),0))),"")</f>
        <v/>
      </c>
      <c r="I117" s="412" t="str">
        <f t="array" ref="I117">IFERROR(IF(INDEX('Disaggregation Data'!$M$3:$M$154,MATCH(LEFT(M117,255),LEFT('Disaggregation Data'!$J$3:$J$154,255),0))=0,"",INDEX('Disaggregation Data'!$M$3:$M$154,MATCH(LEFT(M117,255),LEFT('Disaggregation Data'!$J$3:$J$154,255),0))),"")</f>
        <v/>
      </c>
      <c r="J117" s="411" t="str">
        <f t="array" ref="J117">IFERROR(IF(INDEX('Disaggregation Data'!$N$3:$N$154,MATCH(LEFT(M117,255),LEFT('Disaggregation Data'!$J$3:$J$154,255),0))=0,"",INDEX('Disaggregation Data'!$N$3:$N$154,MATCH(LEFT(M117,255),LEFT('Disaggregation Data'!$J$3:$J$154,255),0))),"")</f>
        <v/>
      </c>
      <c r="K117" s="503">
        <f t="shared" si="4"/>
        <v>48</v>
      </c>
      <c r="L117" s="503" t="str">
        <f t="shared" si="5"/>
        <v/>
      </c>
      <c r="M117" s="503" t="str">
        <f t="shared" si="6"/>
        <v/>
      </c>
      <c r="N117" s="483" t="b">
        <f t="shared" si="7"/>
        <v>0</v>
      </c>
      <c r="O117" s="488" t="s">
        <v>1598</v>
      </c>
      <c r="P117" s="523" t="str">
        <f t="array" ref="P117">IFERROR(IF(INDEX('Disaggregation Records'!$G$3:$G$56,MATCH(LEFT(L117,255),LEFT('Disaggregation Records'!$D$3:$D$56,255),0))=0,"",INDEX('Disaggregation Records'!$G$3:$G$56,MATCH(LEFT(L117,255),LEFT('Disaggregation Records'!$D$3:$D$56,255),0))),"")</f>
        <v/>
      </c>
      <c r="Q117" s="524" t="s">
        <v>423</v>
      </c>
      <c r="R117" s="383"/>
    </row>
    <row r="118" spans="1:18" ht="47.1" customHeight="1" x14ac:dyDescent="0.25">
      <c r="A118" s="409">
        <v>11</v>
      </c>
      <c r="B118" s="427" t="str">
        <f>IFERROR(VLOOKUP(A118,'Impact Indicators - Section B'!$A$9:$S$27,19,FALSE),"")</f>
        <v/>
      </c>
      <c r="C118" s="522" t="str">
        <f t="array" ref="C118">IFERROR(IF(INDEX('Disaggregation Records'!$E$3:$E$56,MATCH(LEFT(L118,255),LEFT('Disaggregation Records'!$D$3:$D$56,255),0))=0,"",INDEX('Disaggregation Records'!$E$3:$E$56,MATCH(LEFT(L118,255),LEFT('Disaggregation Records'!$D$3:$D$56,255),0))),"")</f>
        <v/>
      </c>
      <c r="D118" s="522" t="str">
        <f t="array" ref="D118">IFERROR(IF(INDEX('Disaggregation Records'!$F$3:$F$56,MATCH(LEFT(L118,255),LEFT('Disaggregation Records'!$D$3:$D$56,255),0))=0,"",INDEX('Disaggregation Records'!$F$3:$F$56,MATCH(LEFT(L118,255),LEFT('Disaggregation Records'!$D$3:$D$56,255),0))),"")</f>
        <v/>
      </c>
      <c r="E118" s="412" t="str">
        <f t="array" ref="E118">IFERROR(IF(INDEX('Disaggregation Data'!$K$3:$K$154,MATCH(LEFT(M118,255),LEFT('Disaggregation Data'!$J$3:$J$154,255),0))=0,"",INDEX('Disaggregation Data'!$K$3:$K$154,MATCH(LEFT(M118,255),LEFT('Disaggregation Data'!$J$3:$J$154,255),0))),"")</f>
        <v/>
      </c>
      <c r="F118" s="412" t="str">
        <f t="array" ref="F118">IFERROR(IF(INDEX('Disaggregation Data'!$L$3:$L$154,MATCH(LEFT(M118,255),LEFT('Disaggregation Data'!$J$3:$J$154,255),0))=0,"",INDEX('Disaggregation Data'!$L$3:$L$154,MATCH(LEFT(M118,255),LEFT('Disaggregation Data'!$J$3:$J$154,255),0))),"")</f>
        <v/>
      </c>
      <c r="G118" s="412" t="str">
        <f t="array" ref="G118">IFERROR(IF(INDEX('Disaggregation Data'!$O$3:$O$154,MATCH(LEFT(M118,255),LEFT('Disaggregation Data'!$J$3:$J$154,255),0))=0,"",INDEX('Disaggregation Data'!$O$3:$O$154,MATCH(LEFT(M118,255),LEFT('Disaggregation Data'!$J$3:$J$154,255),0))),"")</f>
        <v/>
      </c>
      <c r="H118" s="411" t="str">
        <f t="array" ref="H118">IFERROR(IF(INDEX('Disaggregation Data'!$P$3:$P$154,MATCH(LEFT(M118,255),LEFT('Disaggregation Data'!$J$3:$J$154,255),0))=0,"",INDEX('Disaggregation Data'!$P$3:$P$154,MATCH(LEFT(M118,255),LEFT('Disaggregation Data'!$J$3:$J$154,255),0))),"")</f>
        <v/>
      </c>
      <c r="I118" s="412" t="str">
        <f t="array" ref="I118">IFERROR(IF(INDEX('Disaggregation Data'!$M$3:$M$154,MATCH(LEFT(M118,255),LEFT('Disaggregation Data'!$J$3:$J$154,255),0))=0,"",INDEX('Disaggregation Data'!$M$3:$M$154,MATCH(LEFT(M118,255),LEFT('Disaggregation Data'!$J$3:$J$154,255),0))),"")</f>
        <v/>
      </c>
      <c r="J118" s="411" t="str">
        <f t="array" ref="J118">IFERROR(IF(INDEX('Disaggregation Data'!$N$3:$N$154,MATCH(LEFT(M118,255),LEFT('Disaggregation Data'!$J$3:$J$154,255),0))=0,"",INDEX('Disaggregation Data'!$N$3:$N$154,MATCH(LEFT(M118,255),LEFT('Disaggregation Data'!$J$3:$J$154,255),0))),"")</f>
        <v/>
      </c>
      <c r="K118" s="503">
        <f t="shared" si="4"/>
        <v>49</v>
      </c>
      <c r="L118" s="503" t="str">
        <f t="shared" si="5"/>
        <v/>
      </c>
      <c r="M118" s="503" t="str">
        <f t="shared" si="6"/>
        <v/>
      </c>
      <c r="N118" s="483" t="b">
        <f t="shared" si="7"/>
        <v>0</v>
      </c>
      <c r="O118" s="488" t="s">
        <v>1599</v>
      </c>
      <c r="P118" s="523" t="str">
        <f t="array" ref="P118">IFERROR(IF(INDEX('Disaggregation Records'!$G$3:$G$56,MATCH(LEFT(L118,255),LEFT('Disaggregation Records'!$D$3:$D$56,255),0))=0,"",INDEX('Disaggregation Records'!$G$3:$G$56,MATCH(LEFT(L118,255),LEFT('Disaggregation Records'!$D$3:$D$56,255),0))),"")</f>
        <v/>
      </c>
      <c r="Q118" s="524" t="s">
        <v>423</v>
      </c>
      <c r="R118" s="383"/>
    </row>
    <row r="119" spans="1:18" ht="47.1" customHeight="1" x14ac:dyDescent="0.25">
      <c r="A119" s="409">
        <v>12</v>
      </c>
      <c r="B119" s="427" t="str">
        <f>IFERROR(VLOOKUP(A119,'Impact Indicators - Section B'!$A$9:$S$27,19,FALSE),"")</f>
        <v/>
      </c>
      <c r="C119" s="522" t="str">
        <f t="array" ref="C119">IFERROR(IF(INDEX('Disaggregation Records'!$E$3:$E$56,MATCH(LEFT(L119,255),LEFT('Disaggregation Records'!$D$3:$D$56,255),0))=0,"",INDEX('Disaggregation Records'!$E$3:$E$56,MATCH(LEFT(L119,255),LEFT('Disaggregation Records'!$D$3:$D$56,255),0))),"")</f>
        <v/>
      </c>
      <c r="D119" s="522" t="str">
        <f t="array" ref="D119">IFERROR(IF(INDEX('Disaggregation Records'!$F$3:$F$56,MATCH(LEFT(L119,255),LEFT('Disaggregation Records'!$D$3:$D$56,255),0))=0,"",INDEX('Disaggregation Records'!$F$3:$F$56,MATCH(LEFT(L119,255),LEFT('Disaggregation Records'!$D$3:$D$56,255),0))),"")</f>
        <v/>
      </c>
      <c r="E119" s="412" t="str">
        <f t="array" ref="E119">IFERROR(IF(INDEX('Disaggregation Data'!$K$3:$K$154,MATCH(LEFT(M119,255),LEFT('Disaggregation Data'!$J$3:$J$154,255),0))=0,"",INDEX('Disaggregation Data'!$K$3:$K$154,MATCH(LEFT(M119,255),LEFT('Disaggregation Data'!$J$3:$J$154,255),0))),"")</f>
        <v/>
      </c>
      <c r="F119" s="412" t="str">
        <f t="array" ref="F119">IFERROR(IF(INDEX('Disaggregation Data'!$L$3:$L$154,MATCH(LEFT(M119,255),LEFT('Disaggregation Data'!$J$3:$J$154,255),0))=0,"",INDEX('Disaggregation Data'!$L$3:$L$154,MATCH(LEFT(M119,255),LEFT('Disaggregation Data'!$J$3:$J$154,255),0))),"")</f>
        <v/>
      </c>
      <c r="G119" s="412" t="str">
        <f t="array" ref="G119">IFERROR(IF(INDEX('Disaggregation Data'!$O$3:$O$154,MATCH(LEFT(M119,255),LEFT('Disaggregation Data'!$J$3:$J$154,255),0))=0,"",INDEX('Disaggregation Data'!$O$3:$O$154,MATCH(LEFT(M119,255),LEFT('Disaggregation Data'!$J$3:$J$154,255),0))),"")</f>
        <v/>
      </c>
      <c r="H119" s="411" t="str">
        <f t="array" ref="H119">IFERROR(IF(INDEX('Disaggregation Data'!$P$3:$P$154,MATCH(LEFT(M119,255),LEFT('Disaggregation Data'!$J$3:$J$154,255),0))=0,"",INDEX('Disaggregation Data'!$P$3:$P$154,MATCH(LEFT(M119,255),LEFT('Disaggregation Data'!$J$3:$J$154,255),0))),"")</f>
        <v/>
      </c>
      <c r="I119" s="412" t="str">
        <f t="array" ref="I119">IFERROR(IF(INDEX('Disaggregation Data'!$M$3:$M$154,MATCH(LEFT(M119,255),LEFT('Disaggregation Data'!$J$3:$J$154,255),0))=0,"",INDEX('Disaggregation Data'!$M$3:$M$154,MATCH(LEFT(M119,255),LEFT('Disaggregation Data'!$J$3:$J$154,255),0))),"")</f>
        <v/>
      </c>
      <c r="J119" s="411" t="str">
        <f t="array" ref="J119">IFERROR(IF(INDEX('Disaggregation Data'!$N$3:$N$154,MATCH(LEFT(M119,255),LEFT('Disaggregation Data'!$J$3:$J$154,255),0))=0,"",INDEX('Disaggregation Data'!$N$3:$N$154,MATCH(LEFT(M119,255),LEFT('Disaggregation Data'!$J$3:$J$154,255),0))),"")</f>
        <v/>
      </c>
      <c r="K119" s="503">
        <f t="shared" si="4"/>
        <v>50</v>
      </c>
      <c r="L119" s="503" t="str">
        <f t="shared" si="5"/>
        <v/>
      </c>
      <c r="M119" s="503" t="str">
        <f t="shared" si="6"/>
        <v/>
      </c>
      <c r="N119" s="483" t="b">
        <f t="shared" si="7"/>
        <v>0</v>
      </c>
      <c r="O119" s="488" t="s">
        <v>1600</v>
      </c>
      <c r="P119" s="523" t="str">
        <f t="array" ref="P119">IFERROR(IF(INDEX('Disaggregation Records'!$G$3:$G$56,MATCH(LEFT(L119,255),LEFT('Disaggregation Records'!$D$3:$D$56,255),0))=0,"",INDEX('Disaggregation Records'!$G$3:$G$56,MATCH(LEFT(L119,255),LEFT('Disaggregation Records'!$D$3:$D$56,255),0))),"")</f>
        <v/>
      </c>
      <c r="Q119" s="524" t="s">
        <v>424</v>
      </c>
      <c r="R119" s="383"/>
    </row>
    <row r="120" spans="1:18" ht="47.1" customHeight="1" x14ac:dyDescent="0.25">
      <c r="A120" s="409">
        <v>12</v>
      </c>
      <c r="B120" s="427" t="str">
        <f>IFERROR(VLOOKUP(A120,'Impact Indicators - Section B'!$A$9:$S$27,19,FALSE),"")</f>
        <v/>
      </c>
      <c r="C120" s="522" t="str">
        <f t="array" ref="C120">IFERROR(IF(INDEX('Disaggregation Records'!$E$3:$E$56,MATCH(LEFT(L120,255),LEFT('Disaggregation Records'!$D$3:$D$56,255),0))=0,"",INDEX('Disaggregation Records'!$E$3:$E$56,MATCH(LEFT(L120,255),LEFT('Disaggregation Records'!$D$3:$D$56,255),0))),"")</f>
        <v/>
      </c>
      <c r="D120" s="522" t="str">
        <f t="array" ref="D120">IFERROR(IF(INDEX('Disaggregation Records'!$F$3:$F$56,MATCH(LEFT(L120,255),LEFT('Disaggregation Records'!$D$3:$D$56,255),0))=0,"",INDEX('Disaggregation Records'!$F$3:$F$56,MATCH(LEFT(L120,255),LEFT('Disaggregation Records'!$D$3:$D$56,255),0))),"")</f>
        <v/>
      </c>
      <c r="E120" s="412" t="str">
        <f t="array" ref="E120">IFERROR(IF(INDEX('Disaggregation Data'!$K$3:$K$154,MATCH(LEFT(M120,255),LEFT('Disaggregation Data'!$J$3:$J$154,255),0))=0,"",INDEX('Disaggregation Data'!$K$3:$K$154,MATCH(LEFT(M120,255),LEFT('Disaggregation Data'!$J$3:$J$154,255),0))),"")</f>
        <v/>
      </c>
      <c r="F120" s="412" t="str">
        <f t="array" ref="F120">IFERROR(IF(INDEX('Disaggregation Data'!$L$3:$L$154,MATCH(LEFT(M120,255),LEFT('Disaggregation Data'!$J$3:$J$154,255),0))=0,"",INDEX('Disaggregation Data'!$L$3:$L$154,MATCH(LEFT(M120,255),LEFT('Disaggregation Data'!$J$3:$J$154,255),0))),"")</f>
        <v/>
      </c>
      <c r="G120" s="412" t="str">
        <f t="array" ref="G120">IFERROR(IF(INDEX('Disaggregation Data'!$O$3:$O$154,MATCH(LEFT(M120,255),LEFT('Disaggregation Data'!$J$3:$J$154,255),0))=0,"",INDEX('Disaggregation Data'!$O$3:$O$154,MATCH(LEFT(M120,255),LEFT('Disaggregation Data'!$J$3:$J$154,255),0))),"")</f>
        <v/>
      </c>
      <c r="H120" s="411" t="str">
        <f t="array" ref="H120">IFERROR(IF(INDEX('Disaggregation Data'!$P$3:$P$154,MATCH(LEFT(M120,255),LEFT('Disaggregation Data'!$J$3:$J$154,255),0))=0,"",INDEX('Disaggregation Data'!$P$3:$P$154,MATCH(LEFT(M120,255),LEFT('Disaggregation Data'!$J$3:$J$154,255),0))),"")</f>
        <v/>
      </c>
      <c r="I120" s="412" t="str">
        <f t="array" ref="I120">IFERROR(IF(INDEX('Disaggregation Data'!$M$3:$M$154,MATCH(LEFT(M120,255),LEFT('Disaggregation Data'!$J$3:$J$154,255),0))=0,"",INDEX('Disaggregation Data'!$M$3:$M$154,MATCH(LEFT(M120,255),LEFT('Disaggregation Data'!$J$3:$J$154,255),0))),"")</f>
        <v/>
      </c>
      <c r="J120" s="411" t="str">
        <f t="array" ref="J120">IFERROR(IF(INDEX('Disaggregation Data'!$N$3:$N$154,MATCH(LEFT(M120,255),LEFT('Disaggregation Data'!$J$3:$J$154,255),0))=0,"",INDEX('Disaggregation Data'!$N$3:$N$154,MATCH(LEFT(M120,255),LEFT('Disaggregation Data'!$J$3:$J$154,255),0))),"")</f>
        <v/>
      </c>
      <c r="K120" s="503">
        <f t="shared" si="4"/>
        <v>51</v>
      </c>
      <c r="L120" s="503" t="str">
        <f t="shared" si="5"/>
        <v/>
      </c>
      <c r="M120" s="503" t="str">
        <f t="shared" si="6"/>
        <v/>
      </c>
      <c r="N120" s="483" t="b">
        <f t="shared" si="7"/>
        <v>0</v>
      </c>
      <c r="O120" s="488" t="s">
        <v>1601</v>
      </c>
      <c r="P120" s="523" t="str">
        <f t="array" ref="P120">IFERROR(IF(INDEX('Disaggregation Records'!$G$3:$G$56,MATCH(LEFT(L120,255),LEFT('Disaggregation Records'!$D$3:$D$56,255),0))=0,"",INDEX('Disaggregation Records'!$G$3:$G$56,MATCH(LEFT(L120,255),LEFT('Disaggregation Records'!$D$3:$D$56,255),0))),"")</f>
        <v/>
      </c>
      <c r="Q120" s="524" t="s">
        <v>424</v>
      </c>
      <c r="R120" s="383"/>
    </row>
    <row r="121" spans="1:18" ht="47.1" customHeight="1" x14ac:dyDescent="0.25">
      <c r="A121" s="409">
        <v>12</v>
      </c>
      <c r="B121" s="427" t="str">
        <f>IFERROR(VLOOKUP(A121,'Impact Indicators - Section B'!$A$9:$S$27,19,FALSE),"")</f>
        <v/>
      </c>
      <c r="C121" s="522" t="str">
        <f t="array" ref="C121">IFERROR(IF(INDEX('Disaggregation Records'!$E$3:$E$56,MATCH(LEFT(L121,255),LEFT('Disaggregation Records'!$D$3:$D$56,255),0))=0,"",INDEX('Disaggregation Records'!$E$3:$E$56,MATCH(LEFT(L121,255),LEFT('Disaggregation Records'!$D$3:$D$56,255),0))),"")</f>
        <v/>
      </c>
      <c r="D121" s="522" t="str">
        <f t="array" ref="D121">IFERROR(IF(INDEX('Disaggregation Records'!$F$3:$F$56,MATCH(LEFT(L121,255),LEFT('Disaggregation Records'!$D$3:$D$56,255),0))=0,"",INDEX('Disaggregation Records'!$F$3:$F$56,MATCH(LEFT(L121,255),LEFT('Disaggregation Records'!$D$3:$D$56,255),0))),"")</f>
        <v/>
      </c>
      <c r="E121" s="412" t="str">
        <f t="array" ref="E121">IFERROR(IF(INDEX('Disaggregation Data'!$K$3:$K$154,MATCH(LEFT(M121,255),LEFT('Disaggregation Data'!$J$3:$J$154,255),0))=0,"",INDEX('Disaggregation Data'!$K$3:$K$154,MATCH(LEFT(M121,255),LEFT('Disaggregation Data'!$J$3:$J$154,255),0))),"")</f>
        <v/>
      </c>
      <c r="F121" s="412" t="str">
        <f t="array" ref="F121">IFERROR(IF(INDEX('Disaggregation Data'!$L$3:$L$154,MATCH(LEFT(M121,255),LEFT('Disaggregation Data'!$J$3:$J$154,255),0))=0,"",INDEX('Disaggregation Data'!$L$3:$L$154,MATCH(LEFT(M121,255),LEFT('Disaggregation Data'!$J$3:$J$154,255),0))),"")</f>
        <v/>
      </c>
      <c r="G121" s="412" t="str">
        <f t="array" ref="G121">IFERROR(IF(INDEX('Disaggregation Data'!$O$3:$O$154,MATCH(LEFT(M121,255),LEFT('Disaggregation Data'!$J$3:$J$154,255),0))=0,"",INDEX('Disaggregation Data'!$O$3:$O$154,MATCH(LEFT(M121,255),LEFT('Disaggregation Data'!$J$3:$J$154,255),0))),"")</f>
        <v/>
      </c>
      <c r="H121" s="411" t="str">
        <f t="array" ref="H121">IFERROR(IF(INDEX('Disaggregation Data'!$P$3:$P$154,MATCH(LEFT(M121,255),LEFT('Disaggregation Data'!$J$3:$J$154,255),0))=0,"",INDEX('Disaggregation Data'!$P$3:$P$154,MATCH(LEFT(M121,255),LEFT('Disaggregation Data'!$J$3:$J$154,255),0))),"")</f>
        <v/>
      </c>
      <c r="I121" s="412" t="str">
        <f t="array" ref="I121">IFERROR(IF(INDEX('Disaggregation Data'!$M$3:$M$154,MATCH(LEFT(M121,255),LEFT('Disaggregation Data'!$J$3:$J$154,255),0))=0,"",INDEX('Disaggregation Data'!$M$3:$M$154,MATCH(LEFT(M121,255),LEFT('Disaggregation Data'!$J$3:$J$154,255),0))),"")</f>
        <v/>
      </c>
      <c r="J121" s="411" t="str">
        <f t="array" ref="J121">IFERROR(IF(INDEX('Disaggregation Data'!$N$3:$N$154,MATCH(LEFT(M121,255),LEFT('Disaggregation Data'!$J$3:$J$154,255),0))=0,"",INDEX('Disaggregation Data'!$N$3:$N$154,MATCH(LEFT(M121,255),LEFT('Disaggregation Data'!$J$3:$J$154,255),0))),"")</f>
        <v/>
      </c>
      <c r="K121" s="503">
        <f t="shared" si="4"/>
        <v>52</v>
      </c>
      <c r="L121" s="503" t="str">
        <f t="shared" si="5"/>
        <v/>
      </c>
      <c r="M121" s="503" t="str">
        <f t="shared" si="6"/>
        <v/>
      </c>
      <c r="N121" s="483" t="b">
        <f t="shared" si="7"/>
        <v>0</v>
      </c>
      <c r="O121" s="488" t="s">
        <v>1602</v>
      </c>
      <c r="P121" s="523" t="str">
        <f t="array" ref="P121">IFERROR(IF(INDEX('Disaggregation Records'!$G$3:$G$56,MATCH(LEFT(L121,255),LEFT('Disaggregation Records'!$D$3:$D$56,255),0))=0,"",INDEX('Disaggregation Records'!$G$3:$G$56,MATCH(LEFT(L121,255),LEFT('Disaggregation Records'!$D$3:$D$56,255),0))),"")</f>
        <v/>
      </c>
      <c r="Q121" s="524" t="s">
        <v>424</v>
      </c>
      <c r="R121" s="383"/>
    </row>
    <row r="122" spans="1:18" ht="47.1" customHeight="1" x14ac:dyDescent="0.25">
      <c r="A122" s="409">
        <v>12</v>
      </c>
      <c r="B122" s="427" t="str">
        <f>IFERROR(VLOOKUP(A122,'Impact Indicators - Section B'!$A$9:$S$27,19,FALSE),"")</f>
        <v/>
      </c>
      <c r="C122" s="522" t="str">
        <f t="array" ref="C122">IFERROR(IF(INDEX('Disaggregation Records'!$E$3:$E$56,MATCH(LEFT(L122,255),LEFT('Disaggregation Records'!$D$3:$D$56,255),0))=0,"",INDEX('Disaggregation Records'!$E$3:$E$56,MATCH(LEFT(L122,255),LEFT('Disaggregation Records'!$D$3:$D$56,255),0))),"")</f>
        <v/>
      </c>
      <c r="D122" s="522" t="str">
        <f t="array" ref="D122">IFERROR(IF(INDEX('Disaggregation Records'!$F$3:$F$56,MATCH(LEFT(L122,255),LEFT('Disaggregation Records'!$D$3:$D$56,255),0))=0,"",INDEX('Disaggregation Records'!$F$3:$F$56,MATCH(LEFT(L122,255),LEFT('Disaggregation Records'!$D$3:$D$56,255),0))),"")</f>
        <v/>
      </c>
      <c r="E122" s="412" t="str">
        <f t="array" ref="E122">IFERROR(IF(INDEX('Disaggregation Data'!$K$3:$K$154,MATCH(LEFT(M122,255),LEFT('Disaggregation Data'!$J$3:$J$154,255),0))=0,"",INDEX('Disaggregation Data'!$K$3:$K$154,MATCH(LEFT(M122,255),LEFT('Disaggregation Data'!$J$3:$J$154,255),0))),"")</f>
        <v/>
      </c>
      <c r="F122" s="412" t="str">
        <f t="array" ref="F122">IFERROR(IF(INDEX('Disaggregation Data'!$L$3:$L$154,MATCH(LEFT(M122,255),LEFT('Disaggregation Data'!$J$3:$J$154,255),0))=0,"",INDEX('Disaggregation Data'!$L$3:$L$154,MATCH(LEFT(M122,255),LEFT('Disaggregation Data'!$J$3:$J$154,255),0))),"")</f>
        <v/>
      </c>
      <c r="G122" s="412" t="str">
        <f t="array" ref="G122">IFERROR(IF(INDEX('Disaggregation Data'!$O$3:$O$154,MATCH(LEFT(M122,255),LEFT('Disaggregation Data'!$J$3:$J$154,255),0))=0,"",INDEX('Disaggregation Data'!$O$3:$O$154,MATCH(LEFT(M122,255),LEFT('Disaggregation Data'!$J$3:$J$154,255),0))),"")</f>
        <v/>
      </c>
      <c r="H122" s="411" t="str">
        <f t="array" ref="H122">IFERROR(IF(INDEX('Disaggregation Data'!$P$3:$P$154,MATCH(LEFT(M122,255),LEFT('Disaggregation Data'!$J$3:$J$154,255),0))=0,"",INDEX('Disaggregation Data'!$P$3:$P$154,MATCH(LEFT(M122,255),LEFT('Disaggregation Data'!$J$3:$J$154,255),0))),"")</f>
        <v/>
      </c>
      <c r="I122" s="412" t="str">
        <f t="array" ref="I122">IFERROR(IF(INDEX('Disaggregation Data'!$M$3:$M$154,MATCH(LEFT(M122,255),LEFT('Disaggregation Data'!$J$3:$J$154,255),0))=0,"",INDEX('Disaggregation Data'!$M$3:$M$154,MATCH(LEFT(M122,255),LEFT('Disaggregation Data'!$J$3:$J$154,255),0))),"")</f>
        <v/>
      </c>
      <c r="J122" s="411" t="str">
        <f t="array" ref="J122">IFERROR(IF(INDEX('Disaggregation Data'!$N$3:$N$154,MATCH(LEFT(M122,255),LEFT('Disaggregation Data'!$J$3:$J$154,255),0))=0,"",INDEX('Disaggregation Data'!$N$3:$N$154,MATCH(LEFT(M122,255),LEFT('Disaggregation Data'!$J$3:$J$154,255),0))),"")</f>
        <v/>
      </c>
      <c r="K122" s="503">
        <f t="shared" si="4"/>
        <v>53</v>
      </c>
      <c r="L122" s="503" t="str">
        <f t="shared" si="5"/>
        <v/>
      </c>
      <c r="M122" s="503" t="str">
        <f t="shared" si="6"/>
        <v/>
      </c>
      <c r="N122" s="483" t="b">
        <f t="shared" si="7"/>
        <v>0</v>
      </c>
      <c r="O122" s="488" t="s">
        <v>1603</v>
      </c>
      <c r="P122" s="523" t="str">
        <f t="array" ref="P122">IFERROR(IF(INDEX('Disaggregation Records'!$G$3:$G$56,MATCH(LEFT(L122,255),LEFT('Disaggregation Records'!$D$3:$D$56,255),0))=0,"",INDEX('Disaggregation Records'!$G$3:$G$56,MATCH(LEFT(L122,255),LEFT('Disaggregation Records'!$D$3:$D$56,255),0))),"")</f>
        <v/>
      </c>
      <c r="Q122" s="524" t="s">
        <v>424</v>
      </c>
      <c r="R122" s="383"/>
    </row>
    <row r="123" spans="1:18" ht="47.1" customHeight="1" x14ac:dyDescent="0.25">
      <c r="A123" s="409">
        <v>12</v>
      </c>
      <c r="B123" s="427" t="str">
        <f>IFERROR(VLOOKUP(A123,'Impact Indicators - Section B'!$A$9:$S$27,19,FALSE),"")</f>
        <v/>
      </c>
      <c r="C123" s="522" t="str">
        <f t="array" ref="C123">IFERROR(IF(INDEX('Disaggregation Records'!$E$3:$E$56,MATCH(LEFT(L123,255),LEFT('Disaggregation Records'!$D$3:$D$56,255),0))=0,"",INDEX('Disaggregation Records'!$E$3:$E$56,MATCH(LEFT(L123,255),LEFT('Disaggregation Records'!$D$3:$D$56,255),0))),"")</f>
        <v/>
      </c>
      <c r="D123" s="522" t="str">
        <f t="array" ref="D123">IFERROR(IF(INDEX('Disaggregation Records'!$F$3:$F$56,MATCH(LEFT(L123,255),LEFT('Disaggregation Records'!$D$3:$D$56,255),0))=0,"",INDEX('Disaggregation Records'!$F$3:$F$56,MATCH(LEFT(L123,255),LEFT('Disaggregation Records'!$D$3:$D$56,255),0))),"")</f>
        <v/>
      </c>
      <c r="E123" s="412" t="str">
        <f t="array" ref="E123">IFERROR(IF(INDEX('Disaggregation Data'!$K$3:$K$154,MATCH(LEFT(M123,255),LEFT('Disaggregation Data'!$J$3:$J$154,255),0))=0,"",INDEX('Disaggregation Data'!$K$3:$K$154,MATCH(LEFT(M123,255),LEFT('Disaggregation Data'!$J$3:$J$154,255),0))),"")</f>
        <v/>
      </c>
      <c r="F123" s="412" t="str">
        <f t="array" ref="F123">IFERROR(IF(INDEX('Disaggregation Data'!$L$3:$L$154,MATCH(LEFT(M123,255),LEFT('Disaggregation Data'!$J$3:$J$154,255),0))=0,"",INDEX('Disaggregation Data'!$L$3:$L$154,MATCH(LEFT(M123,255),LEFT('Disaggregation Data'!$J$3:$J$154,255),0))),"")</f>
        <v/>
      </c>
      <c r="G123" s="412" t="str">
        <f t="array" ref="G123">IFERROR(IF(INDEX('Disaggregation Data'!$O$3:$O$154,MATCH(LEFT(M123,255),LEFT('Disaggregation Data'!$J$3:$J$154,255),0))=0,"",INDEX('Disaggregation Data'!$O$3:$O$154,MATCH(LEFT(M123,255),LEFT('Disaggregation Data'!$J$3:$J$154,255),0))),"")</f>
        <v/>
      </c>
      <c r="H123" s="411" t="str">
        <f t="array" ref="H123">IFERROR(IF(INDEX('Disaggregation Data'!$P$3:$P$154,MATCH(LEFT(M123,255),LEFT('Disaggregation Data'!$J$3:$J$154,255),0))=0,"",INDEX('Disaggregation Data'!$P$3:$P$154,MATCH(LEFT(M123,255),LEFT('Disaggregation Data'!$J$3:$J$154,255),0))),"")</f>
        <v/>
      </c>
      <c r="I123" s="412" t="str">
        <f t="array" ref="I123">IFERROR(IF(INDEX('Disaggregation Data'!$M$3:$M$154,MATCH(LEFT(M123,255),LEFT('Disaggregation Data'!$J$3:$J$154,255),0))=0,"",INDEX('Disaggregation Data'!$M$3:$M$154,MATCH(LEFT(M123,255),LEFT('Disaggregation Data'!$J$3:$J$154,255),0))),"")</f>
        <v/>
      </c>
      <c r="J123" s="411" t="str">
        <f t="array" ref="J123">IFERROR(IF(INDEX('Disaggregation Data'!$N$3:$N$154,MATCH(LEFT(M123,255),LEFT('Disaggregation Data'!$J$3:$J$154,255),0))=0,"",INDEX('Disaggregation Data'!$N$3:$N$154,MATCH(LEFT(M123,255),LEFT('Disaggregation Data'!$J$3:$J$154,255),0))),"")</f>
        <v/>
      </c>
      <c r="K123" s="503">
        <f t="shared" si="4"/>
        <v>54</v>
      </c>
      <c r="L123" s="503" t="str">
        <f t="shared" si="5"/>
        <v/>
      </c>
      <c r="M123" s="503" t="str">
        <f t="shared" si="6"/>
        <v/>
      </c>
      <c r="N123" s="483" t="b">
        <f t="shared" si="7"/>
        <v>0</v>
      </c>
      <c r="O123" s="488" t="s">
        <v>1604</v>
      </c>
      <c r="P123" s="523" t="str">
        <f t="array" ref="P123">IFERROR(IF(INDEX('Disaggregation Records'!$G$3:$G$56,MATCH(LEFT(L123,255),LEFT('Disaggregation Records'!$D$3:$D$56,255),0))=0,"",INDEX('Disaggregation Records'!$G$3:$G$56,MATCH(LEFT(L123,255),LEFT('Disaggregation Records'!$D$3:$D$56,255),0))),"")</f>
        <v/>
      </c>
      <c r="Q123" s="524" t="s">
        <v>424</v>
      </c>
      <c r="R123" s="383"/>
    </row>
    <row r="124" spans="1:18" ht="47.1" customHeight="1" x14ac:dyDescent="0.25">
      <c r="A124" s="409">
        <v>12</v>
      </c>
      <c r="B124" s="427" t="str">
        <f>IFERROR(VLOOKUP(A124,'Impact Indicators - Section B'!$A$9:$S$27,19,FALSE),"")</f>
        <v/>
      </c>
      <c r="C124" s="522" t="str">
        <f t="array" ref="C124">IFERROR(IF(INDEX('Disaggregation Records'!$E$3:$E$56,MATCH(LEFT(L124,255),LEFT('Disaggregation Records'!$D$3:$D$56,255),0))=0,"",INDEX('Disaggregation Records'!$E$3:$E$56,MATCH(LEFT(L124,255),LEFT('Disaggregation Records'!$D$3:$D$56,255),0))),"")</f>
        <v/>
      </c>
      <c r="D124" s="522" t="str">
        <f t="array" ref="D124">IFERROR(IF(INDEX('Disaggregation Records'!$F$3:$F$56,MATCH(LEFT(L124,255),LEFT('Disaggregation Records'!$D$3:$D$56,255),0))=0,"",INDEX('Disaggregation Records'!$F$3:$F$56,MATCH(LEFT(L124,255),LEFT('Disaggregation Records'!$D$3:$D$56,255),0))),"")</f>
        <v/>
      </c>
      <c r="E124" s="412" t="str">
        <f t="array" ref="E124">IFERROR(IF(INDEX('Disaggregation Data'!$K$3:$K$154,MATCH(LEFT(M124,255),LEFT('Disaggregation Data'!$J$3:$J$154,255),0))=0,"",INDEX('Disaggregation Data'!$K$3:$K$154,MATCH(LEFT(M124,255),LEFT('Disaggregation Data'!$J$3:$J$154,255),0))),"")</f>
        <v/>
      </c>
      <c r="F124" s="412" t="str">
        <f t="array" ref="F124">IFERROR(IF(INDEX('Disaggregation Data'!$L$3:$L$154,MATCH(LEFT(M124,255),LEFT('Disaggregation Data'!$J$3:$J$154,255),0))=0,"",INDEX('Disaggregation Data'!$L$3:$L$154,MATCH(LEFT(M124,255),LEFT('Disaggregation Data'!$J$3:$J$154,255),0))),"")</f>
        <v/>
      </c>
      <c r="G124" s="412" t="str">
        <f t="array" ref="G124">IFERROR(IF(INDEX('Disaggregation Data'!$O$3:$O$154,MATCH(LEFT(M124,255),LEFT('Disaggregation Data'!$J$3:$J$154,255),0))=0,"",INDEX('Disaggregation Data'!$O$3:$O$154,MATCH(LEFT(M124,255),LEFT('Disaggregation Data'!$J$3:$J$154,255),0))),"")</f>
        <v/>
      </c>
      <c r="H124" s="411" t="str">
        <f t="array" ref="H124">IFERROR(IF(INDEX('Disaggregation Data'!$P$3:$P$154,MATCH(LEFT(M124,255),LEFT('Disaggregation Data'!$J$3:$J$154,255),0))=0,"",INDEX('Disaggregation Data'!$P$3:$P$154,MATCH(LEFT(M124,255),LEFT('Disaggregation Data'!$J$3:$J$154,255),0))),"")</f>
        <v/>
      </c>
      <c r="I124" s="412" t="str">
        <f t="array" ref="I124">IFERROR(IF(INDEX('Disaggregation Data'!$M$3:$M$154,MATCH(LEFT(M124,255),LEFT('Disaggregation Data'!$J$3:$J$154,255),0))=0,"",INDEX('Disaggregation Data'!$M$3:$M$154,MATCH(LEFT(M124,255),LEFT('Disaggregation Data'!$J$3:$J$154,255),0))),"")</f>
        <v/>
      </c>
      <c r="J124" s="411" t="str">
        <f t="array" ref="J124">IFERROR(IF(INDEX('Disaggregation Data'!$N$3:$N$154,MATCH(LEFT(M124,255),LEFT('Disaggregation Data'!$J$3:$J$154,255),0))=0,"",INDEX('Disaggregation Data'!$N$3:$N$154,MATCH(LEFT(M124,255),LEFT('Disaggregation Data'!$J$3:$J$154,255),0))),"")</f>
        <v/>
      </c>
      <c r="K124" s="503">
        <f t="shared" si="4"/>
        <v>55</v>
      </c>
      <c r="L124" s="503" t="str">
        <f t="shared" si="5"/>
        <v/>
      </c>
      <c r="M124" s="503" t="str">
        <f t="shared" si="6"/>
        <v/>
      </c>
      <c r="N124" s="483" t="b">
        <f t="shared" si="7"/>
        <v>0</v>
      </c>
      <c r="O124" s="488" t="s">
        <v>1605</v>
      </c>
      <c r="P124" s="523" t="str">
        <f t="array" ref="P124">IFERROR(IF(INDEX('Disaggregation Records'!$G$3:$G$56,MATCH(LEFT(L124,255),LEFT('Disaggregation Records'!$D$3:$D$56,255),0))=0,"",INDEX('Disaggregation Records'!$G$3:$G$56,MATCH(LEFT(L124,255),LEFT('Disaggregation Records'!$D$3:$D$56,255),0))),"")</f>
        <v/>
      </c>
      <c r="Q124" s="524" t="s">
        <v>424</v>
      </c>
      <c r="R124" s="383"/>
    </row>
    <row r="125" spans="1:18" ht="47.1" customHeight="1" x14ac:dyDescent="0.25">
      <c r="A125" s="409">
        <v>12</v>
      </c>
      <c r="B125" s="427" t="str">
        <f>IFERROR(VLOOKUP(A125,'Impact Indicators - Section B'!$A$9:$S$27,19,FALSE),"")</f>
        <v/>
      </c>
      <c r="C125" s="522" t="str">
        <f t="array" ref="C125">IFERROR(IF(INDEX('Disaggregation Records'!$E$3:$E$56,MATCH(LEFT(L125,255),LEFT('Disaggregation Records'!$D$3:$D$56,255),0))=0,"",INDEX('Disaggregation Records'!$E$3:$E$56,MATCH(LEFT(L125,255),LEFT('Disaggregation Records'!$D$3:$D$56,255),0))),"")</f>
        <v/>
      </c>
      <c r="D125" s="522" t="str">
        <f t="array" ref="D125">IFERROR(IF(INDEX('Disaggregation Records'!$F$3:$F$56,MATCH(LEFT(L125,255),LEFT('Disaggregation Records'!$D$3:$D$56,255),0))=0,"",INDEX('Disaggregation Records'!$F$3:$F$56,MATCH(LEFT(L125,255),LEFT('Disaggregation Records'!$D$3:$D$56,255),0))),"")</f>
        <v/>
      </c>
      <c r="E125" s="412" t="str">
        <f t="array" ref="E125">IFERROR(IF(INDEX('Disaggregation Data'!$K$3:$K$154,MATCH(LEFT(M125,255),LEFT('Disaggregation Data'!$J$3:$J$154,255),0))=0,"",INDEX('Disaggregation Data'!$K$3:$K$154,MATCH(LEFT(M125,255),LEFT('Disaggregation Data'!$J$3:$J$154,255),0))),"")</f>
        <v/>
      </c>
      <c r="F125" s="412" t="str">
        <f t="array" ref="F125">IFERROR(IF(INDEX('Disaggregation Data'!$L$3:$L$154,MATCH(LEFT(M125,255),LEFT('Disaggregation Data'!$J$3:$J$154,255),0))=0,"",INDEX('Disaggregation Data'!$L$3:$L$154,MATCH(LEFT(M125,255),LEFT('Disaggregation Data'!$J$3:$J$154,255),0))),"")</f>
        <v/>
      </c>
      <c r="G125" s="412" t="str">
        <f t="array" ref="G125">IFERROR(IF(INDEX('Disaggregation Data'!$O$3:$O$154,MATCH(LEFT(M125,255),LEFT('Disaggregation Data'!$J$3:$J$154,255),0))=0,"",INDEX('Disaggregation Data'!$O$3:$O$154,MATCH(LEFT(M125,255),LEFT('Disaggregation Data'!$J$3:$J$154,255),0))),"")</f>
        <v/>
      </c>
      <c r="H125" s="411" t="str">
        <f t="array" ref="H125">IFERROR(IF(INDEX('Disaggregation Data'!$P$3:$P$154,MATCH(LEFT(M125,255),LEFT('Disaggregation Data'!$J$3:$J$154,255),0))=0,"",INDEX('Disaggregation Data'!$P$3:$P$154,MATCH(LEFT(M125,255),LEFT('Disaggregation Data'!$J$3:$J$154,255),0))),"")</f>
        <v/>
      </c>
      <c r="I125" s="412" t="str">
        <f t="array" ref="I125">IFERROR(IF(INDEX('Disaggregation Data'!$M$3:$M$154,MATCH(LEFT(M125,255),LEFT('Disaggregation Data'!$J$3:$J$154,255),0))=0,"",INDEX('Disaggregation Data'!$M$3:$M$154,MATCH(LEFT(M125,255),LEFT('Disaggregation Data'!$J$3:$J$154,255),0))),"")</f>
        <v/>
      </c>
      <c r="J125" s="411" t="str">
        <f t="array" ref="J125">IFERROR(IF(INDEX('Disaggregation Data'!$N$3:$N$154,MATCH(LEFT(M125,255),LEFT('Disaggregation Data'!$J$3:$J$154,255),0))=0,"",INDEX('Disaggregation Data'!$N$3:$N$154,MATCH(LEFT(M125,255),LEFT('Disaggregation Data'!$J$3:$J$154,255),0))),"")</f>
        <v/>
      </c>
      <c r="K125" s="503">
        <f t="shared" si="4"/>
        <v>56</v>
      </c>
      <c r="L125" s="503" t="str">
        <f t="shared" si="5"/>
        <v/>
      </c>
      <c r="M125" s="503" t="str">
        <f t="shared" si="6"/>
        <v/>
      </c>
      <c r="N125" s="483" t="b">
        <f t="shared" si="7"/>
        <v>0</v>
      </c>
      <c r="O125" s="488" t="s">
        <v>1606</v>
      </c>
      <c r="P125" s="523" t="str">
        <f t="array" ref="P125">IFERROR(IF(INDEX('Disaggregation Records'!$G$3:$G$56,MATCH(LEFT(L125,255),LEFT('Disaggregation Records'!$D$3:$D$56,255),0))=0,"",INDEX('Disaggregation Records'!$G$3:$G$56,MATCH(LEFT(L125,255),LEFT('Disaggregation Records'!$D$3:$D$56,255),0))),"")</f>
        <v/>
      </c>
      <c r="Q125" s="524" t="s">
        <v>424</v>
      </c>
      <c r="R125" s="383"/>
    </row>
    <row r="126" spans="1:18" ht="47.1" customHeight="1" x14ac:dyDescent="0.25">
      <c r="A126" s="409">
        <v>12</v>
      </c>
      <c r="B126" s="427" t="str">
        <f>IFERROR(VLOOKUP(A126,'Impact Indicators - Section B'!$A$9:$S$27,19,FALSE),"")</f>
        <v/>
      </c>
      <c r="C126" s="522" t="str">
        <f t="array" ref="C126">IFERROR(IF(INDEX('Disaggregation Records'!$E$3:$E$56,MATCH(LEFT(L126,255),LEFT('Disaggregation Records'!$D$3:$D$56,255),0))=0,"",INDEX('Disaggregation Records'!$E$3:$E$56,MATCH(LEFT(L126,255),LEFT('Disaggregation Records'!$D$3:$D$56,255),0))),"")</f>
        <v/>
      </c>
      <c r="D126" s="522" t="str">
        <f t="array" ref="D126">IFERROR(IF(INDEX('Disaggregation Records'!$F$3:$F$56,MATCH(LEFT(L126,255),LEFT('Disaggregation Records'!$D$3:$D$56,255),0))=0,"",INDEX('Disaggregation Records'!$F$3:$F$56,MATCH(LEFT(L126,255),LEFT('Disaggregation Records'!$D$3:$D$56,255),0))),"")</f>
        <v/>
      </c>
      <c r="E126" s="412" t="str">
        <f t="array" ref="E126">IFERROR(IF(INDEX('Disaggregation Data'!$K$3:$K$154,MATCH(LEFT(M126,255),LEFT('Disaggregation Data'!$J$3:$J$154,255),0))=0,"",INDEX('Disaggregation Data'!$K$3:$K$154,MATCH(LEFT(M126,255),LEFT('Disaggregation Data'!$J$3:$J$154,255),0))),"")</f>
        <v/>
      </c>
      <c r="F126" s="412" t="str">
        <f t="array" ref="F126">IFERROR(IF(INDEX('Disaggregation Data'!$L$3:$L$154,MATCH(LEFT(M126,255),LEFT('Disaggregation Data'!$J$3:$J$154,255),0))=0,"",INDEX('Disaggregation Data'!$L$3:$L$154,MATCH(LEFT(M126,255),LEFT('Disaggregation Data'!$J$3:$J$154,255),0))),"")</f>
        <v/>
      </c>
      <c r="G126" s="412" t="str">
        <f t="array" ref="G126">IFERROR(IF(INDEX('Disaggregation Data'!$O$3:$O$154,MATCH(LEFT(M126,255),LEFT('Disaggregation Data'!$J$3:$J$154,255),0))=0,"",INDEX('Disaggregation Data'!$O$3:$O$154,MATCH(LEFT(M126,255),LEFT('Disaggregation Data'!$J$3:$J$154,255),0))),"")</f>
        <v/>
      </c>
      <c r="H126" s="411" t="str">
        <f t="array" ref="H126">IFERROR(IF(INDEX('Disaggregation Data'!$P$3:$P$154,MATCH(LEFT(M126,255),LEFT('Disaggregation Data'!$J$3:$J$154,255),0))=0,"",INDEX('Disaggregation Data'!$P$3:$P$154,MATCH(LEFT(M126,255),LEFT('Disaggregation Data'!$J$3:$J$154,255),0))),"")</f>
        <v/>
      </c>
      <c r="I126" s="412" t="str">
        <f t="array" ref="I126">IFERROR(IF(INDEX('Disaggregation Data'!$M$3:$M$154,MATCH(LEFT(M126,255),LEFT('Disaggregation Data'!$J$3:$J$154,255),0))=0,"",INDEX('Disaggregation Data'!$M$3:$M$154,MATCH(LEFT(M126,255),LEFT('Disaggregation Data'!$J$3:$J$154,255),0))),"")</f>
        <v/>
      </c>
      <c r="J126" s="411" t="str">
        <f t="array" ref="J126">IFERROR(IF(INDEX('Disaggregation Data'!$N$3:$N$154,MATCH(LEFT(M126,255),LEFT('Disaggregation Data'!$J$3:$J$154,255),0))=0,"",INDEX('Disaggregation Data'!$N$3:$N$154,MATCH(LEFT(M126,255),LEFT('Disaggregation Data'!$J$3:$J$154,255),0))),"")</f>
        <v/>
      </c>
      <c r="K126" s="503">
        <f t="shared" si="4"/>
        <v>57</v>
      </c>
      <c r="L126" s="503" t="str">
        <f t="shared" si="5"/>
        <v/>
      </c>
      <c r="M126" s="503" t="str">
        <f t="shared" si="6"/>
        <v/>
      </c>
      <c r="N126" s="483" t="b">
        <f t="shared" si="7"/>
        <v>0</v>
      </c>
      <c r="O126" s="488" t="s">
        <v>1607</v>
      </c>
      <c r="P126" s="523" t="str">
        <f t="array" ref="P126">IFERROR(IF(INDEX('Disaggregation Records'!$G$3:$G$56,MATCH(LEFT(L126,255),LEFT('Disaggregation Records'!$D$3:$D$56,255),0))=0,"",INDEX('Disaggregation Records'!$G$3:$G$56,MATCH(LEFT(L126,255),LEFT('Disaggregation Records'!$D$3:$D$56,255),0))),"")</f>
        <v/>
      </c>
      <c r="Q126" s="524" t="s">
        <v>424</v>
      </c>
      <c r="R126" s="383"/>
    </row>
    <row r="127" spans="1:18" ht="47.1" customHeight="1" x14ac:dyDescent="0.25">
      <c r="A127" s="409">
        <v>12</v>
      </c>
      <c r="B127" s="427" t="str">
        <f>IFERROR(VLOOKUP(A127,'Impact Indicators - Section B'!$A$9:$S$27,19,FALSE),"")</f>
        <v/>
      </c>
      <c r="C127" s="522" t="str">
        <f t="array" ref="C127">IFERROR(IF(INDEX('Disaggregation Records'!$E$3:$E$56,MATCH(LEFT(L127,255),LEFT('Disaggregation Records'!$D$3:$D$56,255),0))=0,"",INDEX('Disaggregation Records'!$E$3:$E$56,MATCH(LEFT(L127,255),LEFT('Disaggregation Records'!$D$3:$D$56,255),0))),"")</f>
        <v/>
      </c>
      <c r="D127" s="522" t="str">
        <f t="array" ref="D127">IFERROR(IF(INDEX('Disaggregation Records'!$F$3:$F$56,MATCH(LEFT(L127,255),LEFT('Disaggregation Records'!$D$3:$D$56,255),0))=0,"",INDEX('Disaggregation Records'!$F$3:$F$56,MATCH(LEFT(L127,255),LEFT('Disaggregation Records'!$D$3:$D$56,255),0))),"")</f>
        <v/>
      </c>
      <c r="E127" s="412" t="str">
        <f t="array" ref="E127">IFERROR(IF(INDEX('Disaggregation Data'!$K$3:$K$154,MATCH(LEFT(M127,255),LEFT('Disaggregation Data'!$J$3:$J$154,255),0))=0,"",INDEX('Disaggregation Data'!$K$3:$K$154,MATCH(LEFT(M127,255),LEFT('Disaggregation Data'!$J$3:$J$154,255),0))),"")</f>
        <v/>
      </c>
      <c r="F127" s="412" t="str">
        <f t="array" ref="F127">IFERROR(IF(INDEX('Disaggregation Data'!$L$3:$L$154,MATCH(LEFT(M127,255),LEFT('Disaggregation Data'!$J$3:$J$154,255),0))=0,"",INDEX('Disaggregation Data'!$L$3:$L$154,MATCH(LEFT(M127,255),LEFT('Disaggregation Data'!$J$3:$J$154,255),0))),"")</f>
        <v/>
      </c>
      <c r="G127" s="412" t="str">
        <f t="array" ref="G127">IFERROR(IF(INDEX('Disaggregation Data'!$O$3:$O$154,MATCH(LEFT(M127,255),LEFT('Disaggregation Data'!$J$3:$J$154,255),0))=0,"",INDEX('Disaggregation Data'!$O$3:$O$154,MATCH(LEFT(M127,255),LEFT('Disaggregation Data'!$J$3:$J$154,255),0))),"")</f>
        <v/>
      </c>
      <c r="H127" s="411" t="str">
        <f t="array" ref="H127">IFERROR(IF(INDEX('Disaggregation Data'!$P$3:$P$154,MATCH(LEFT(M127,255),LEFT('Disaggregation Data'!$J$3:$J$154,255),0))=0,"",INDEX('Disaggregation Data'!$P$3:$P$154,MATCH(LEFT(M127,255),LEFT('Disaggregation Data'!$J$3:$J$154,255),0))),"")</f>
        <v/>
      </c>
      <c r="I127" s="412" t="str">
        <f t="array" ref="I127">IFERROR(IF(INDEX('Disaggregation Data'!$M$3:$M$154,MATCH(LEFT(M127,255),LEFT('Disaggregation Data'!$J$3:$J$154,255),0))=0,"",INDEX('Disaggregation Data'!$M$3:$M$154,MATCH(LEFT(M127,255),LEFT('Disaggregation Data'!$J$3:$J$154,255),0))),"")</f>
        <v/>
      </c>
      <c r="J127" s="411" t="str">
        <f t="array" ref="J127">IFERROR(IF(INDEX('Disaggregation Data'!$N$3:$N$154,MATCH(LEFT(M127,255),LEFT('Disaggregation Data'!$J$3:$J$154,255),0))=0,"",INDEX('Disaggregation Data'!$N$3:$N$154,MATCH(LEFT(M127,255),LEFT('Disaggregation Data'!$J$3:$J$154,255),0))),"")</f>
        <v/>
      </c>
      <c r="K127" s="503">
        <f t="shared" si="4"/>
        <v>58</v>
      </c>
      <c r="L127" s="503" t="str">
        <f t="shared" si="5"/>
        <v/>
      </c>
      <c r="M127" s="503" t="str">
        <f t="shared" si="6"/>
        <v/>
      </c>
      <c r="N127" s="483" t="b">
        <f t="shared" si="7"/>
        <v>0</v>
      </c>
      <c r="O127" s="488" t="s">
        <v>1608</v>
      </c>
      <c r="P127" s="523" t="str">
        <f t="array" ref="P127">IFERROR(IF(INDEX('Disaggregation Records'!$G$3:$G$56,MATCH(LEFT(L127,255),LEFT('Disaggregation Records'!$D$3:$D$56,255),0))=0,"",INDEX('Disaggregation Records'!$G$3:$G$56,MATCH(LEFT(L127,255),LEFT('Disaggregation Records'!$D$3:$D$56,255),0))),"")</f>
        <v/>
      </c>
      <c r="Q127" s="524" t="s">
        <v>424</v>
      </c>
      <c r="R127" s="383"/>
    </row>
    <row r="128" spans="1:18" ht="47.1" customHeight="1" x14ac:dyDescent="0.25">
      <c r="A128" s="409">
        <v>12</v>
      </c>
      <c r="B128" s="427" t="str">
        <f>IFERROR(VLOOKUP(A128,'Impact Indicators - Section B'!$A$9:$S$27,19,FALSE),"")</f>
        <v/>
      </c>
      <c r="C128" s="522" t="str">
        <f t="array" ref="C128">IFERROR(IF(INDEX('Disaggregation Records'!$E$3:$E$56,MATCH(LEFT(L128,255),LEFT('Disaggregation Records'!$D$3:$D$56,255),0))=0,"",INDEX('Disaggregation Records'!$E$3:$E$56,MATCH(LEFT(L128,255),LEFT('Disaggregation Records'!$D$3:$D$56,255),0))),"")</f>
        <v/>
      </c>
      <c r="D128" s="522" t="str">
        <f t="array" ref="D128">IFERROR(IF(INDEX('Disaggregation Records'!$F$3:$F$56,MATCH(LEFT(L128,255),LEFT('Disaggregation Records'!$D$3:$D$56,255),0))=0,"",INDEX('Disaggregation Records'!$F$3:$F$56,MATCH(LEFT(L128,255),LEFT('Disaggregation Records'!$D$3:$D$56,255),0))),"")</f>
        <v/>
      </c>
      <c r="E128" s="412" t="str">
        <f t="array" ref="E128">IFERROR(IF(INDEX('Disaggregation Data'!$K$3:$K$154,MATCH(LEFT(M128,255),LEFT('Disaggregation Data'!$J$3:$J$154,255),0))=0,"",INDEX('Disaggregation Data'!$K$3:$K$154,MATCH(LEFT(M128,255),LEFT('Disaggregation Data'!$J$3:$J$154,255),0))),"")</f>
        <v/>
      </c>
      <c r="F128" s="412" t="str">
        <f t="array" ref="F128">IFERROR(IF(INDEX('Disaggregation Data'!$L$3:$L$154,MATCH(LEFT(M128,255),LEFT('Disaggregation Data'!$J$3:$J$154,255),0))=0,"",INDEX('Disaggregation Data'!$L$3:$L$154,MATCH(LEFT(M128,255),LEFT('Disaggregation Data'!$J$3:$J$154,255),0))),"")</f>
        <v/>
      </c>
      <c r="G128" s="412" t="str">
        <f t="array" ref="G128">IFERROR(IF(INDEX('Disaggregation Data'!$O$3:$O$154,MATCH(LEFT(M128,255),LEFT('Disaggregation Data'!$J$3:$J$154,255),0))=0,"",INDEX('Disaggregation Data'!$O$3:$O$154,MATCH(LEFT(M128,255),LEFT('Disaggregation Data'!$J$3:$J$154,255),0))),"")</f>
        <v/>
      </c>
      <c r="H128" s="411" t="str">
        <f t="array" ref="H128">IFERROR(IF(INDEX('Disaggregation Data'!$P$3:$P$154,MATCH(LEFT(M128,255),LEFT('Disaggregation Data'!$J$3:$J$154,255),0))=0,"",INDEX('Disaggregation Data'!$P$3:$P$154,MATCH(LEFT(M128,255),LEFT('Disaggregation Data'!$J$3:$J$154,255),0))),"")</f>
        <v/>
      </c>
      <c r="I128" s="412" t="str">
        <f t="array" ref="I128">IFERROR(IF(INDEX('Disaggregation Data'!$M$3:$M$154,MATCH(LEFT(M128,255),LEFT('Disaggregation Data'!$J$3:$J$154,255),0))=0,"",INDEX('Disaggregation Data'!$M$3:$M$154,MATCH(LEFT(M128,255),LEFT('Disaggregation Data'!$J$3:$J$154,255),0))),"")</f>
        <v/>
      </c>
      <c r="J128" s="411" t="str">
        <f t="array" ref="J128">IFERROR(IF(INDEX('Disaggregation Data'!$N$3:$N$154,MATCH(LEFT(M128,255),LEFT('Disaggregation Data'!$J$3:$J$154,255),0))=0,"",INDEX('Disaggregation Data'!$N$3:$N$154,MATCH(LEFT(M128,255),LEFT('Disaggregation Data'!$J$3:$J$154,255),0))),"")</f>
        <v/>
      </c>
      <c r="K128" s="503">
        <f t="shared" si="4"/>
        <v>59</v>
      </c>
      <c r="L128" s="503" t="str">
        <f t="shared" si="5"/>
        <v/>
      </c>
      <c r="M128" s="503" t="str">
        <f t="shared" si="6"/>
        <v/>
      </c>
      <c r="N128" s="483" t="b">
        <f t="shared" si="7"/>
        <v>0</v>
      </c>
      <c r="O128" s="488" t="s">
        <v>1609</v>
      </c>
      <c r="P128" s="523" t="str">
        <f t="array" ref="P128">IFERROR(IF(INDEX('Disaggregation Records'!$G$3:$G$56,MATCH(LEFT(L128,255),LEFT('Disaggregation Records'!$D$3:$D$56,255),0))=0,"",INDEX('Disaggregation Records'!$G$3:$G$56,MATCH(LEFT(L128,255),LEFT('Disaggregation Records'!$D$3:$D$56,255),0))),"")</f>
        <v/>
      </c>
      <c r="Q128" s="524" t="s">
        <v>424</v>
      </c>
      <c r="R128" s="383"/>
    </row>
    <row r="129" spans="1:18" ht="47.1" customHeight="1" x14ac:dyDescent="0.25">
      <c r="A129" s="409">
        <v>13</v>
      </c>
      <c r="B129" s="427" t="str">
        <f>IFERROR(VLOOKUP(A129,'Impact Indicators - Section B'!$A$9:$S$27,19,FALSE),"")</f>
        <v/>
      </c>
      <c r="C129" s="522" t="str">
        <f t="array" ref="C129">IFERROR(IF(INDEX('Disaggregation Records'!$E$3:$E$56,MATCH(LEFT(L129,255),LEFT('Disaggregation Records'!$D$3:$D$56,255),0))=0,"",INDEX('Disaggregation Records'!$E$3:$E$56,MATCH(LEFT(L129,255),LEFT('Disaggregation Records'!$D$3:$D$56,255),0))),"")</f>
        <v/>
      </c>
      <c r="D129" s="522" t="str">
        <f t="array" ref="D129">IFERROR(IF(INDEX('Disaggregation Records'!$F$3:$F$56,MATCH(LEFT(L129,255),LEFT('Disaggregation Records'!$D$3:$D$56,255),0))=0,"",INDEX('Disaggregation Records'!$F$3:$F$56,MATCH(LEFT(L129,255),LEFT('Disaggregation Records'!$D$3:$D$56,255),0))),"")</f>
        <v/>
      </c>
      <c r="E129" s="412" t="str">
        <f t="array" ref="E129">IFERROR(IF(INDEX('Disaggregation Data'!$K$3:$K$154,MATCH(LEFT(M129,255),LEFT('Disaggregation Data'!$J$3:$J$154,255),0))=0,"",INDEX('Disaggregation Data'!$K$3:$K$154,MATCH(LEFT(M129,255),LEFT('Disaggregation Data'!$J$3:$J$154,255),0))),"")</f>
        <v/>
      </c>
      <c r="F129" s="412" t="str">
        <f t="array" ref="F129">IFERROR(IF(INDEX('Disaggregation Data'!$L$3:$L$154,MATCH(LEFT(M129,255),LEFT('Disaggregation Data'!$J$3:$J$154,255),0))=0,"",INDEX('Disaggregation Data'!$L$3:$L$154,MATCH(LEFT(M129,255),LEFT('Disaggregation Data'!$J$3:$J$154,255),0))),"")</f>
        <v/>
      </c>
      <c r="G129" s="412" t="str">
        <f t="array" ref="G129">IFERROR(IF(INDEX('Disaggregation Data'!$O$3:$O$154,MATCH(LEFT(M129,255),LEFT('Disaggregation Data'!$J$3:$J$154,255),0))=0,"",INDEX('Disaggregation Data'!$O$3:$O$154,MATCH(LEFT(M129,255),LEFT('Disaggregation Data'!$J$3:$J$154,255),0))),"")</f>
        <v/>
      </c>
      <c r="H129" s="411" t="str">
        <f t="array" ref="H129">IFERROR(IF(INDEX('Disaggregation Data'!$P$3:$P$154,MATCH(LEFT(M129,255),LEFT('Disaggregation Data'!$J$3:$J$154,255),0))=0,"",INDEX('Disaggregation Data'!$P$3:$P$154,MATCH(LEFT(M129,255),LEFT('Disaggregation Data'!$J$3:$J$154,255),0))),"")</f>
        <v/>
      </c>
      <c r="I129" s="412" t="str">
        <f t="array" ref="I129">IFERROR(IF(INDEX('Disaggregation Data'!$M$3:$M$154,MATCH(LEFT(M129,255),LEFT('Disaggregation Data'!$J$3:$J$154,255),0))=0,"",INDEX('Disaggregation Data'!$M$3:$M$154,MATCH(LEFT(M129,255),LEFT('Disaggregation Data'!$J$3:$J$154,255),0))),"")</f>
        <v/>
      </c>
      <c r="J129" s="411" t="str">
        <f t="array" ref="J129">IFERROR(IF(INDEX('Disaggregation Data'!$N$3:$N$154,MATCH(LEFT(M129,255),LEFT('Disaggregation Data'!$J$3:$J$154,255),0))=0,"",INDEX('Disaggregation Data'!$N$3:$N$154,MATCH(LEFT(M129,255),LEFT('Disaggregation Data'!$J$3:$J$154,255),0))),"")</f>
        <v/>
      </c>
      <c r="K129" s="503">
        <f t="shared" si="4"/>
        <v>60</v>
      </c>
      <c r="L129" s="503" t="str">
        <f t="shared" si="5"/>
        <v/>
      </c>
      <c r="M129" s="503" t="str">
        <f t="shared" si="6"/>
        <v/>
      </c>
      <c r="N129" s="483" t="b">
        <f t="shared" si="7"/>
        <v>0</v>
      </c>
      <c r="O129" s="488" t="s">
        <v>1610</v>
      </c>
      <c r="P129" s="523" t="str">
        <f t="array" ref="P129">IFERROR(IF(INDEX('Disaggregation Records'!$G$3:$G$56,MATCH(LEFT(L129,255),LEFT('Disaggregation Records'!$D$3:$D$56,255),0))=0,"",INDEX('Disaggregation Records'!$G$3:$G$56,MATCH(LEFT(L129,255),LEFT('Disaggregation Records'!$D$3:$D$56,255),0))),"")</f>
        <v/>
      </c>
      <c r="Q129" s="524" t="s">
        <v>425</v>
      </c>
      <c r="R129" s="383"/>
    </row>
    <row r="130" spans="1:18" ht="47.1" customHeight="1" x14ac:dyDescent="0.25">
      <c r="A130" s="409">
        <v>13</v>
      </c>
      <c r="B130" s="427" t="str">
        <f>IFERROR(VLOOKUP(A130,'Impact Indicators - Section B'!$A$9:$S$27,19,FALSE),"")</f>
        <v/>
      </c>
      <c r="C130" s="522" t="str">
        <f t="array" ref="C130">IFERROR(IF(INDEX('Disaggregation Records'!$E$3:$E$56,MATCH(LEFT(L130,255),LEFT('Disaggregation Records'!$D$3:$D$56,255),0))=0,"",INDEX('Disaggregation Records'!$E$3:$E$56,MATCH(LEFT(L130,255),LEFT('Disaggregation Records'!$D$3:$D$56,255),0))),"")</f>
        <v/>
      </c>
      <c r="D130" s="522" t="str">
        <f t="array" ref="D130">IFERROR(IF(INDEX('Disaggregation Records'!$F$3:$F$56,MATCH(LEFT(L130,255),LEFT('Disaggregation Records'!$D$3:$D$56,255),0))=0,"",INDEX('Disaggregation Records'!$F$3:$F$56,MATCH(LEFT(L130,255),LEFT('Disaggregation Records'!$D$3:$D$56,255),0))),"")</f>
        <v/>
      </c>
      <c r="E130" s="412" t="str">
        <f t="array" ref="E130">IFERROR(IF(INDEX('Disaggregation Data'!$K$3:$K$154,MATCH(LEFT(M130,255),LEFT('Disaggregation Data'!$J$3:$J$154,255),0))=0,"",INDEX('Disaggregation Data'!$K$3:$K$154,MATCH(LEFT(M130,255),LEFT('Disaggregation Data'!$J$3:$J$154,255),0))),"")</f>
        <v/>
      </c>
      <c r="F130" s="412" t="str">
        <f t="array" ref="F130">IFERROR(IF(INDEX('Disaggregation Data'!$L$3:$L$154,MATCH(LEFT(M130,255),LEFT('Disaggregation Data'!$J$3:$J$154,255),0))=0,"",INDEX('Disaggregation Data'!$L$3:$L$154,MATCH(LEFT(M130,255),LEFT('Disaggregation Data'!$J$3:$J$154,255),0))),"")</f>
        <v/>
      </c>
      <c r="G130" s="412" t="str">
        <f t="array" ref="G130">IFERROR(IF(INDEX('Disaggregation Data'!$O$3:$O$154,MATCH(LEFT(M130,255),LEFT('Disaggregation Data'!$J$3:$J$154,255),0))=0,"",INDEX('Disaggregation Data'!$O$3:$O$154,MATCH(LEFT(M130,255),LEFT('Disaggregation Data'!$J$3:$J$154,255),0))),"")</f>
        <v/>
      </c>
      <c r="H130" s="411" t="str">
        <f t="array" ref="H130">IFERROR(IF(INDEX('Disaggregation Data'!$P$3:$P$154,MATCH(LEFT(M130,255),LEFT('Disaggregation Data'!$J$3:$J$154,255),0))=0,"",INDEX('Disaggregation Data'!$P$3:$P$154,MATCH(LEFT(M130,255),LEFT('Disaggregation Data'!$J$3:$J$154,255),0))),"")</f>
        <v/>
      </c>
      <c r="I130" s="412" t="str">
        <f t="array" ref="I130">IFERROR(IF(INDEX('Disaggregation Data'!$M$3:$M$154,MATCH(LEFT(M130,255),LEFT('Disaggregation Data'!$J$3:$J$154,255),0))=0,"",INDEX('Disaggregation Data'!$M$3:$M$154,MATCH(LEFT(M130,255),LEFT('Disaggregation Data'!$J$3:$J$154,255),0))),"")</f>
        <v/>
      </c>
      <c r="J130" s="411" t="str">
        <f t="array" ref="J130">IFERROR(IF(INDEX('Disaggregation Data'!$N$3:$N$154,MATCH(LEFT(M130,255),LEFT('Disaggregation Data'!$J$3:$J$154,255),0))=0,"",INDEX('Disaggregation Data'!$N$3:$N$154,MATCH(LEFT(M130,255),LEFT('Disaggregation Data'!$J$3:$J$154,255),0))),"")</f>
        <v/>
      </c>
      <c r="K130" s="503">
        <f t="shared" si="4"/>
        <v>61</v>
      </c>
      <c r="L130" s="503" t="str">
        <f t="shared" si="5"/>
        <v/>
      </c>
      <c r="M130" s="503" t="str">
        <f t="shared" si="6"/>
        <v/>
      </c>
      <c r="N130" s="483" t="b">
        <f t="shared" si="7"/>
        <v>0</v>
      </c>
      <c r="O130" s="488" t="s">
        <v>1611</v>
      </c>
      <c r="P130" s="523" t="str">
        <f t="array" ref="P130">IFERROR(IF(INDEX('Disaggregation Records'!$G$3:$G$56,MATCH(LEFT(L130,255),LEFT('Disaggregation Records'!$D$3:$D$56,255),0))=0,"",INDEX('Disaggregation Records'!$G$3:$G$56,MATCH(LEFT(L130,255),LEFT('Disaggregation Records'!$D$3:$D$56,255),0))),"")</f>
        <v/>
      </c>
      <c r="Q130" s="524" t="s">
        <v>425</v>
      </c>
      <c r="R130" s="383"/>
    </row>
    <row r="131" spans="1:18" ht="47.1" customHeight="1" x14ac:dyDescent="0.25">
      <c r="A131" s="409">
        <v>13</v>
      </c>
      <c r="B131" s="427" t="str">
        <f>IFERROR(VLOOKUP(A131,'Impact Indicators - Section B'!$A$9:$S$27,19,FALSE),"")</f>
        <v/>
      </c>
      <c r="C131" s="522" t="str">
        <f t="array" ref="C131">IFERROR(IF(INDEX('Disaggregation Records'!$E$3:$E$56,MATCH(LEFT(L131,255),LEFT('Disaggregation Records'!$D$3:$D$56,255),0))=0,"",INDEX('Disaggregation Records'!$E$3:$E$56,MATCH(LEFT(L131,255),LEFT('Disaggregation Records'!$D$3:$D$56,255),0))),"")</f>
        <v/>
      </c>
      <c r="D131" s="522" t="str">
        <f t="array" ref="D131">IFERROR(IF(INDEX('Disaggregation Records'!$F$3:$F$56,MATCH(LEFT(L131,255),LEFT('Disaggregation Records'!$D$3:$D$56,255),0))=0,"",INDEX('Disaggregation Records'!$F$3:$F$56,MATCH(LEFT(L131,255),LEFT('Disaggregation Records'!$D$3:$D$56,255),0))),"")</f>
        <v/>
      </c>
      <c r="E131" s="412" t="str">
        <f t="array" ref="E131">IFERROR(IF(INDEX('Disaggregation Data'!$K$3:$K$154,MATCH(LEFT(M131,255),LEFT('Disaggregation Data'!$J$3:$J$154,255),0))=0,"",INDEX('Disaggregation Data'!$K$3:$K$154,MATCH(LEFT(M131,255),LEFT('Disaggregation Data'!$J$3:$J$154,255),0))),"")</f>
        <v/>
      </c>
      <c r="F131" s="412" t="str">
        <f t="array" ref="F131">IFERROR(IF(INDEX('Disaggregation Data'!$L$3:$L$154,MATCH(LEFT(M131,255),LEFT('Disaggregation Data'!$J$3:$J$154,255),0))=0,"",INDEX('Disaggregation Data'!$L$3:$L$154,MATCH(LEFT(M131,255),LEFT('Disaggregation Data'!$J$3:$J$154,255),0))),"")</f>
        <v/>
      </c>
      <c r="G131" s="412" t="str">
        <f t="array" ref="G131">IFERROR(IF(INDEX('Disaggregation Data'!$O$3:$O$154,MATCH(LEFT(M131,255),LEFT('Disaggregation Data'!$J$3:$J$154,255),0))=0,"",INDEX('Disaggregation Data'!$O$3:$O$154,MATCH(LEFT(M131,255),LEFT('Disaggregation Data'!$J$3:$J$154,255),0))),"")</f>
        <v/>
      </c>
      <c r="H131" s="411" t="str">
        <f t="array" ref="H131">IFERROR(IF(INDEX('Disaggregation Data'!$P$3:$P$154,MATCH(LEFT(M131,255),LEFT('Disaggregation Data'!$J$3:$J$154,255),0))=0,"",INDEX('Disaggregation Data'!$P$3:$P$154,MATCH(LEFT(M131,255),LEFT('Disaggregation Data'!$J$3:$J$154,255),0))),"")</f>
        <v/>
      </c>
      <c r="I131" s="412" t="str">
        <f t="array" ref="I131">IFERROR(IF(INDEX('Disaggregation Data'!$M$3:$M$154,MATCH(LEFT(M131,255),LEFT('Disaggregation Data'!$J$3:$J$154,255),0))=0,"",INDEX('Disaggregation Data'!$M$3:$M$154,MATCH(LEFT(M131,255),LEFT('Disaggregation Data'!$J$3:$J$154,255),0))),"")</f>
        <v/>
      </c>
      <c r="J131" s="411" t="str">
        <f t="array" ref="J131">IFERROR(IF(INDEX('Disaggregation Data'!$N$3:$N$154,MATCH(LEFT(M131,255),LEFT('Disaggregation Data'!$J$3:$J$154,255),0))=0,"",INDEX('Disaggregation Data'!$N$3:$N$154,MATCH(LEFT(M131,255),LEFT('Disaggregation Data'!$J$3:$J$154,255),0))),"")</f>
        <v/>
      </c>
      <c r="K131" s="503">
        <f t="shared" si="4"/>
        <v>62</v>
      </c>
      <c r="L131" s="503" t="str">
        <f t="shared" si="5"/>
        <v/>
      </c>
      <c r="M131" s="503" t="str">
        <f t="shared" si="6"/>
        <v/>
      </c>
      <c r="N131" s="483" t="b">
        <f t="shared" si="7"/>
        <v>0</v>
      </c>
      <c r="O131" s="488" t="s">
        <v>1612</v>
      </c>
      <c r="P131" s="523" t="str">
        <f t="array" ref="P131">IFERROR(IF(INDEX('Disaggregation Records'!$G$3:$G$56,MATCH(LEFT(L131,255),LEFT('Disaggregation Records'!$D$3:$D$56,255),0))=0,"",INDEX('Disaggregation Records'!$G$3:$G$56,MATCH(LEFT(L131,255),LEFT('Disaggregation Records'!$D$3:$D$56,255),0))),"")</f>
        <v/>
      </c>
      <c r="Q131" s="524" t="s">
        <v>425</v>
      </c>
      <c r="R131" s="383"/>
    </row>
    <row r="132" spans="1:18" ht="47.1" customHeight="1" x14ac:dyDescent="0.25">
      <c r="A132" s="409">
        <v>13</v>
      </c>
      <c r="B132" s="427" t="str">
        <f>IFERROR(VLOOKUP(A132,'Impact Indicators - Section B'!$A$9:$S$27,19,FALSE),"")</f>
        <v/>
      </c>
      <c r="C132" s="522" t="str">
        <f t="array" ref="C132">IFERROR(IF(INDEX('Disaggregation Records'!$E$3:$E$56,MATCH(LEFT(L132,255),LEFT('Disaggregation Records'!$D$3:$D$56,255),0))=0,"",INDEX('Disaggregation Records'!$E$3:$E$56,MATCH(LEFT(L132,255),LEFT('Disaggregation Records'!$D$3:$D$56,255),0))),"")</f>
        <v/>
      </c>
      <c r="D132" s="522" t="str">
        <f t="array" ref="D132">IFERROR(IF(INDEX('Disaggregation Records'!$F$3:$F$56,MATCH(LEFT(L132,255),LEFT('Disaggregation Records'!$D$3:$D$56,255),0))=0,"",INDEX('Disaggregation Records'!$F$3:$F$56,MATCH(LEFT(L132,255),LEFT('Disaggregation Records'!$D$3:$D$56,255),0))),"")</f>
        <v/>
      </c>
      <c r="E132" s="412" t="str">
        <f t="array" ref="E132">IFERROR(IF(INDEX('Disaggregation Data'!$K$3:$K$154,MATCH(LEFT(M132,255),LEFT('Disaggregation Data'!$J$3:$J$154,255),0))=0,"",INDEX('Disaggregation Data'!$K$3:$K$154,MATCH(LEFT(M132,255),LEFT('Disaggregation Data'!$J$3:$J$154,255),0))),"")</f>
        <v/>
      </c>
      <c r="F132" s="412" t="str">
        <f t="array" ref="F132">IFERROR(IF(INDEX('Disaggregation Data'!$L$3:$L$154,MATCH(LEFT(M132,255),LEFT('Disaggregation Data'!$J$3:$J$154,255),0))=0,"",INDEX('Disaggregation Data'!$L$3:$L$154,MATCH(LEFT(M132,255),LEFT('Disaggregation Data'!$J$3:$J$154,255),0))),"")</f>
        <v/>
      </c>
      <c r="G132" s="412" t="str">
        <f t="array" ref="G132">IFERROR(IF(INDEX('Disaggregation Data'!$O$3:$O$154,MATCH(LEFT(M132,255),LEFT('Disaggregation Data'!$J$3:$J$154,255),0))=0,"",INDEX('Disaggregation Data'!$O$3:$O$154,MATCH(LEFT(M132,255),LEFT('Disaggregation Data'!$J$3:$J$154,255),0))),"")</f>
        <v/>
      </c>
      <c r="H132" s="411" t="str">
        <f t="array" ref="H132">IFERROR(IF(INDEX('Disaggregation Data'!$P$3:$P$154,MATCH(LEFT(M132,255),LEFT('Disaggregation Data'!$J$3:$J$154,255),0))=0,"",INDEX('Disaggregation Data'!$P$3:$P$154,MATCH(LEFT(M132,255),LEFT('Disaggregation Data'!$J$3:$J$154,255),0))),"")</f>
        <v/>
      </c>
      <c r="I132" s="412" t="str">
        <f t="array" ref="I132">IFERROR(IF(INDEX('Disaggregation Data'!$M$3:$M$154,MATCH(LEFT(M132,255),LEFT('Disaggregation Data'!$J$3:$J$154,255),0))=0,"",INDEX('Disaggregation Data'!$M$3:$M$154,MATCH(LEFT(M132,255),LEFT('Disaggregation Data'!$J$3:$J$154,255),0))),"")</f>
        <v/>
      </c>
      <c r="J132" s="411" t="str">
        <f t="array" ref="J132">IFERROR(IF(INDEX('Disaggregation Data'!$N$3:$N$154,MATCH(LEFT(M132,255),LEFT('Disaggregation Data'!$J$3:$J$154,255),0))=0,"",INDEX('Disaggregation Data'!$N$3:$N$154,MATCH(LEFT(M132,255),LEFT('Disaggregation Data'!$J$3:$J$154,255),0))),"")</f>
        <v/>
      </c>
      <c r="K132" s="503">
        <f t="shared" si="4"/>
        <v>63</v>
      </c>
      <c r="L132" s="503" t="str">
        <f t="shared" si="5"/>
        <v/>
      </c>
      <c r="M132" s="503" t="str">
        <f t="shared" si="6"/>
        <v/>
      </c>
      <c r="N132" s="483" t="b">
        <f t="shared" si="7"/>
        <v>0</v>
      </c>
      <c r="O132" s="488" t="s">
        <v>1613</v>
      </c>
      <c r="P132" s="523" t="str">
        <f t="array" ref="P132">IFERROR(IF(INDEX('Disaggregation Records'!$G$3:$G$56,MATCH(LEFT(L132,255),LEFT('Disaggregation Records'!$D$3:$D$56,255),0))=0,"",INDEX('Disaggregation Records'!$G$3:$G$56,MATCH(LEFT(L132,255),LEFT('Disaggregation Records'!$D$3:$D$56,255),0))),"")</f>
        <v/>
      </c>
      <c r="Q132" s="524" t="s">
        <v>425</v>
      </c>
      <c r="R132" s="383"/>
    </row>
    <row r="133" spans="1:18" ht="47.1" customHeight="1" x14ac:dyDescent="0.25">
      <c r="A133" s="409">
        <v>13</v>
      </c>
      <c r="B133" s="427" t="str">
        <f>IFERROR(VLOOKUP(A133,'Impact Indicators - Section B'!$A$9:$S$27,19,FALSE),"")</f>
        <v/>
      </c>
      <c r="C133" s="522" t="str">
        <f t="array" ref="C133">IFERROR(IF(INDEX('Disaggregation Records'!$E$3:$E$56,MATCH(LEFT(L133,255),LEFT('Disaggregation Records'!$D$3:$D$56,255),0))=0,"",INDEX('Disaggregation Records'!$E$3:$E$56,MATCH(LEFT(L133,255),LEFT('Disaggregation Records'!$D$3:$D$56,255),0))),"")</f>
        <v/>
      </c>
      <c r="D133" s="522" t="str">
        <f t="array" ref="D133">IFERROR(IF(INDEX('Disaggregation Records'!$F$3:$F$56,MATCH(LEFT(L133,255),LEFT('Disaggregation Records'!$D$3:$D$56,255),0))=0,"",INDEX('Disaggregation Records'!$F$3:$F$56,MATCH(LEFT(L133,255),LEFT('Disaggregation Records'!$D$3:$D$56,255),0))),"")</f>
        <v/>
      </c>
      <c r="E133" s="412" t="str">
        <f t="array" ref="E133">IFERROR(IF(INDEX('Disaggregation Data'!$K$3:$K$154,MATCH(LEFT(M133,255),LEFT('Disaggregation Data'!$J$3:$J$154,255),0))=0,"",INDEX('Disaggregation Data'!$K$3:$K$154,MATCH(LEFT(M133,255),LEFT('Disaggregation Data'!$J$3:$J$154,255),0))),"")</f>
        <v/>
      </c>
      <c r="F133" s="412" t="str">
        <f t="array" ref="F133">IFERROR(IF(INDEX('Disaggregation Data'!$L$3:$L$154,MATCH(LEFT(M133,255),LEFT('Disaggregation Data'!$J$3:$J$154,255),0))=0,"",INDEX('Disaggregation Data'!$L$3:$L$154,MATCH(LEFT(M133,255),LEFT('Disaggregation Data'!$J$3:$J$154,255),0))),"")</f>
        <v/>
      </c>
      <c r="G133" s="412" t="str">
        <f t="array" ref="G133">IFERROR(IF(INDEX('Disaggregation Data'!$O$3:$O$154,MATCH(LEFT(M133,255),LEFT('Disaggregation Data'!$J$3:$J$154,255),0))=0,"",INDEX('Disaggregation Data'!$O$3:$O$154,MATCH(LEFT(M133,255),LEFT('Disaggregation Data'!$J$3:$J$154,255),0))),"")</f>
        <v/>
      </c>
      <c r="H133" s="411" t="str">
        <f t="array" ref="H133">IFERROR(IF(INDEX('Disaggregation Data'!$P$3:$P$154,MATCH(LEFT(M133,255),LEFT('Disaggregation Data'!$J$3:$J$154,255),0))=0,"",INDEX('Disaggregation Data'!$P$3:$P$154,MATCH(LEFT(M133,255),LEFT('Disaggregation Data'!$J$3:$J$154,255),0))),"")</f>
        <v/>
      </c>
      <c r="I133" s="412" t="str">
        <f t="array" ref="I133">IFERROR(IF(INDEX('Disaggregation Data'!$M$3:$M$154,MATCH(LEFT(M133,255),LEFT('Disaggregation Data'!$J$3:$J$154,255),0))=0,"",INDEX('Disaggregation Data'!$M$3:$M$154,MATCH(LEFT(M133,255),LEFT('Disaggregation Data'!$J$3:$J$154,255),0))),"")</f>
        <v/>
      </c>
      <c r="J133" s="411" t="str">
        <f t="array" ref="J133">IFERROR(IF(INDEX('Disaggregation Data'!$N$3:$N$154,MATCH(LEFT(M133,255),LEFT('Disaggregation Data'!$J$3:$J$154,255),0))=0,"",INDEX('Disaggregation Data'!$N$3:$N$154,MATCH(LEFT(M133,255),LEFT('Disaggregation Data'!$J$3:$J$154,255),0))),"")</f>
        <v/>
      </c>
      <c r="K133" s="503">
        <f t="shared" si="4"/>
        <v>64</v>
      </c>
      <c r="L133" s="503" t="str">
        <f t="shared" si="5"/>
        <v/>
      </c>
      <c r="M133" s="503" t="str">
        <f t="shared" si="6"/>
        <v/>
      </c>
      <c r="N133" s="483" t="b">
        <f t="shared" si="7"/>
        <v>0</v>
      </c>
      <c r="O133" s="488" t="s">
        <v>1614</v>
      </c>
      <c r="P133" s="523" t="str">
        <f t="array" ref="P133">IFERROR(IF(INDEX('Disaggregation Records'!$G$3:$G$56,MATCH(LEFT(L133,255),LEFT('Disaggregation Records'!$D$3:$D$56,255),0))=0,"",INDEX('Disaggregation Records'!$G$3:$G$56,MATCH(LEFT(L133,255),LEFT('Disaggregation Records'!$D$3:$D$56,255),0))),"")</f>
        <v/>
      </c>
      <c r="Q133" s="524" t="s">
        <v>425</v>
      </c>
      <c r="R133" s="383"/>
    </row>
    <row r="134" spans="1:18" ht="47.1" customHeight="1" x14ac:dyDescent="0.25">
      <c r="A134" s="409">
        <v>13</v>
      </c>
      <c r="B134" s="427" t="str">
        <f>IFERROR(VLOOKUP(A134,'Impact Indicators - Section B'!$A$9:$S$27,19,FALSE),"")</f>
        <v/>
      </c>
      <c r="C134" s="522" t="str">
        <f t="array" ref="C134">IFERROR(IF(INDEX('Disaggregation Records'!$E$3:$E$56,MATCH(LEFT(L134,255),LEFT('Disaggregation Records'!$D$3:$D$56,255),0))=0,"",INDEX('Disaggregation Records'!$E$3:$E$56,MATCH(LEFT(L134,255),LEFT('Disaggregation Records'!$D$3:$D$56,255),0))),"")</f>
        <v/>
      </c>
      <c r="D134" s="522" t="str">
        <f t="array" ref="D134">IFERROR(IF(INDEX('Disaggregation Records'!$F$3:$F$56,MATCH(LEFT(L134,255),LEFT('Disaggregation Records'!$D$3:$D$56,255),0))=0,"",INDEX('Disaggregation Records'!$F$3:$F$56,MATCH(LEFT(L134,255),LEFT('Disaggregation Records'!$D$3:$D$56,255),0))),"")</f>
        <v/>
      </c>
      <c r="E134" s="412" t="str">
        <f t="array" ref="E134">IFERROR(IF(INDEX('Disaggregation Data'!$K$3:$K$154,MATCH(LEFT(M134,255),LEFT('Disaggregation Data'!$J$3:$J$154,255),0))=0,"",INDEX('Disaggregation Data'!$K$3:$K$154,MATCH(LEFT(M134,255),LEFT('Disaggregation Data'!$J$3:$J$154,255),0))),"")</f>
        <v/>
      </c>
      <c r="F134" s="412" t="str">
        <f t="array" ref="F134">IFERROR(IF(INDEX('Disaggregation Data'!$L$3:$L$154,MATCH(LEFT(M134,255),LEFT('Disaggregation Data'!$J$3:$J$154,255),0))=0,"",INDEX('Disaggregation Data'!$L$3:$L$154,MATCH(LEFT(M134,255),LEFT('Disaggregation Data'!$J$3:$J$154,255),0))),"")</f>
        <v/>
      </c>
      <c r="G134" s="412" t="str">
        <f t="array" ref="G134">IFERROR(IF(INDEX('Disaggregation Data'!$O$3:$O$154,MATCH(LEFT(M134,255),LEFT('Disaggregation Data'!$J$3:$J$154,255),0))=0,"",INDEX('Disaggregation Data'!$O$3:$O$154,MATCH(LEFT(M134,255),LEFT('Disaggregation Data'!$J$3:$J$154,255),0))),"")</f>
        <v/>
      </c>
      <c r="H134" s="411" t="str">
        <f t="array" ref="H134">IFERROR(IF(INDEX('Disaggregation Data'!$P$3:$P$154,MATCH(LEFT(M134,255),LEFT('Disaggregation Data'!$J$3:$J$154,255),0))=0,"",INDEX('Disaggregation Data'!$P$3:$P$154,MATCH(LEFT(M134,255),LEFT('Disaggregation Data'!$J$3:$J$154,255),0))),"")</f>
        <v/>
      </c>
      <c r="I134" s="412" t="str">
        <f t="array" ref="I134">IFERROR(IF(INDEX('Disaggregation Data'!$M$3:$M$154,MATCH(LEFT(M134,255),LEFT('Disaggregation Data'!$J$3:$J$154,255),0))=0,"",INDEX('Disaggregation Data'!$M$3:$M$154,MATCH(LEFT(M134,255),LEFT('Disaggregation Data'!$J$3:$J$154,255),0))),"")</f>
        <v/>
      </c>
      <c r="J134" s="411" t="str">
        <f t="array" ref="J134">IFERROR(IF(INDEX('Disaggregation Data'!$N$3:$N$154,MATCH(LEFT(M134,255),LEFT('Disaggregation Data'!$J$3:$J$154,255),0))=0,"",INDEX('Disaggregation Data'!$N$3:$N$154,MATCH(LEFT(M134,255),LEFT('Disaggregation Data'!$J$3:$J$154,255),0))),"")</f>
        <v/>
      </c>
      <c r="K134" s="503">
        <f t="shared" si="4"/>
        <v>65</v>
      </c>
      <c r="L134" s="503" t="str">
        <f t="shared" si="5"/>
        <v/>
      </c>
      <c r="M134" s="503" t="str">
        <f t="shared" si="6"/>
        <v/>
      </c>
      <c r="N134" s="483" t="b">
        <f t="shared" si="7"/>
        <v>0</v>
      </c>
      <c r="O134" s="488" t="s">
        <v>1615</v>
      </c>
      <c r="P134" s="523" t="str">
        <f t="array" ref="P134">IFERROR(IF(INDEX('Disaggregation Records'!$G$3:$G$56,MATCH(LEFT(L134,255),LEFT('Disaggregation Records'!$D$3:$D$56,255),0))=0,"",INDEX('Disaggregation Records'!$G$3:$G$56,MATCH(LEFT(L134,255),LEFT('Disaggregation Records'!$D$3:$D$56,255),0))),"")</f>
        <v/>
      </c>
      <c r="Q134" s="524" t="s">
        <v>425</v>
      </c>
      <c r="R134" s="383"/>
    </row>
    <row r="135" spans="1:18" ht="47.1" customHeight="1" x14ac:dyDescent="0.25">
      <c r="A135" s="409">
        <v>13</v>
      </c>
      <c r="B135" s="427" t="str">
        <f>IFERROR(VLOOKUP(A135,'Impact Indicators - Section B'!$A$9:$S$27,19,FALSE),"")</f>
        <v/>
      </c>
      <c r="C135" s="522" t="str">
        <f t="array" ref="C135">IFERROR(IF(INDEX('Disaggregation Records'!$E$3:$E$56,MATCH(LEFT(L135,255),LEFT('Disaggregation Records'!$D$3:$D$56,255),0))=0,"",INDEX('Disaggregation Records'!$E$3:$E$56,MATCH(LEFT(L135,255),LEFT('Disaggregation Records'!$D$3:$D$56,255),0))),"")</f>
        <v/>
      </c>
      <c r="D135" s="522" t="str">
        <f t="array" ref="D135">IFERROR(IF(INDEX('Disaggregation Records'!$F$3:$F$56,MATCH(LEFT(L135,255),LEFT('Disaggregation Records'!$D$3:$D$56,255),0))=0,"",INDEX('Disaggregation Records'!$F$3:$F$56,MATCH(LEFT(L135,255),LEFT('Disaggregation Records'!$D$3:$D$56,255),0))),"")</f>
        <v/>
      </c>
      <c r="E135" s="412" t="str">
        <f t="array" ref="E135">IFERROR(IF(INDEX('Disaggregation Data'!$K$3:$K$154,MATCH(LEFT(M135,255),LEFT('Disaggregation Data'!$J$3:$J$154,255),0))=0,"",INDEX('Disaggregation Data'!$K$3:$K$154,MATCH(LEFT(M135,255),LEFT('Disaggregation Data'!$J$3:$J$154,255),0))),"")</f>
        <v/>
      </c>
      <c r="F135" s="412" t="str">
        <f t="array" ref="F135">IFERROR(IF(INDEX('Disaggregation Data'!$L$3:$L$154,MATCH(LEFT(M135,255),LEFT('Disaggregation Data'!$J$3:$J$154,255),0))=0,"",INDEX('Disaggregation Data'!$L$3:$L$154,MATCH(LEFT(M135,255),LEFT('Disaggregation Data'!$J$3:$J$154,255),0))),"")</f>
        <v/>
      </c>
      <c r="G135" s="412" t="str">
        <f t="array" ref="G135">IFERROR(IF(INDEX('Disaggregation Data'!$O$3:$O$154,MATCH(LEFT(M135,255),LEFT('Disaggregation Data'!$J$3:$J$154,255),0))=0,"",INDEX('Disaggregation Data'!$O$3:$O$154,MATCH(LEFT(M135,255),LEFT('Disaggregation Data'!$J$3:$J$154,255),0))),"")</f>
        <v/>
      </c>
      <c r="H135" s="411" t="str">
        <f t="array" ref="H135">IFERROR(IF(INDEX('Disaggregation Data'!$P$3:$P$154,MATCH(LEFT(M135,255),LEFT('Disaggregation Data'!$J$3:$J$154,255),0))=0,"",INDEX('Disaggregation Data'!$P$3:$P$154,MATCH(LEFT(M135,255),LEFT('Disaggregation Data'!$J$3:$J$154,255),0))),"")</f>
        <v/>
      </c>
      <c r="I135" s="412" t="str">
        <f t="array" ref="I135">IFERROR(IF(INDEX('Disaggregation Data'!$M$3:$M$154,MATCH(LEFT(M135,255),LEFT('Disaggregation Data'!$J$3:$J$154,255),0))=0,"",INDEX('Disaggregation Data'!$M$3:$M$154,MATCH(LEFT(M135,255),LEFT('Disaggregation Data'!$J$3:$J$154,255),0))),"")</f>
        <v/>
      </c>
      <c r="J135" s="411" t="str">
        <f t="array" ref="J135">IFERROR(IF(INDEX('Disaggregation Data'!$N$3:$N$154,MATCH(LEFT(M135,255),LEFT('Disaggregation Data'!$J$3:$J$154,255),0))=0,"",INDEX('Disaggregation Data'!$N$3:$N$154,MATCH(LEFT(M135,255),LEFT('Disaggregation Data'!$J$3:$J$154,255),0))),"")</f>
        <v/>
      </c>
      <c r="K135" s="503">
        <f t="shared" si="4"/>
        <v>66</v>
      </c>
      <c r="L135" s="503" t="str">
        <f t="shared" si="5"/>
        <v/>
      </c>
      <c r="M135" s="503" t="str">
        <f t="shared" si="6"/>
        <v/>
      </c>
      <c r="N135" s="483" t="b">
        <f t="shared" si="7"/>
        <v>0</v>
      </c>
      <c r="O135" s="488" t="s">
        <v>1616</v>
      </c>
      <c r="P135" s="523" t="str">
        <f t="array" ref="P135">IFERROR(IF(INDEX('Disaggregation Records'!$G$3:$G$56,MATCH(LEFT(L135,255),LEFT('Disaggregation Records'!$D$3:$D$56,255),0))=0,"",INDEX('Disaggregation Records'!$G$3:$G$56,MATCH(LEFT(L135,255),LEFT('Disaggregation Records'!$D$3:$D$56,255),0))),"")</f>
        <v/>
      </c>
      <c r="Q135" s="524" t="s">
        <v>425</v>
      </c>
      <c r="R135" s="383"/>
    </row>
    <row r="136" spans="1:18" ht="47.1" customHeight="1" x14ac:dyDescent="0.25">
      <c r="A136" s="409">
        <v>13</v>
      </c>
      <c r="B136" s="427" t="str">
        <f>IFERROR(VLOOKUP(A136,'Impact Indicators - Section B'!$A$9:$S$27,19,FALSE),"")</f>
        <v/>
      </c>
      <c r="C136" s="522" t="str">
        <f t="array" ref="C136">IFERROR(IF(INDEX('Disaggregation Records'!$E$3:$E$56,MATCH(LEFT(L136,255),LEFT('Disaggregation Records'!$D$3:$D$56,255),0))=0,"",INDEX('Disaggregation Records'!$E$3:$E$56,MATCH(LEFT(L136,255),LEFT('Disaggregation Records'!$D$3:$D$56,255),0))),"")</f>
        <v/>
      </c>
      <c r="D136" s="522" t="str">
        <f t="array" ref="D136">IFERROR(IF(INDEX('Disaggregation Records'!$F$3:$F$56,MATCH(LEFT(L136,255),LEFT('Disaggregation Records'!$D$3:$D$56,255),0))=0,"",INDEX('Disaggregation Records'!$F$3:$F$56,MATCH(LEFT(L136,255),LEFT('Disaggregation Records'!$D$3:$D$56,255),0))),"")</f>
        <v/>
      </c>
      <c r="E136" s="412" t="str">
        <f t="array" ref="E136">IFERROR(IF(INDEX('Disaggregation Data'!$K$3:$K$154,MATCH(LEFT(M136,255),LEFT('Disaggregation Data'!$J$3:$J$154,255),0))=0,"",INDEX('Disaggregation Data'!$K$3:$K$154,MATCH(LEFT(M136,255),LEFT('Disaggregation Data'!$J$3:$J$154,255),0))),"")</f>
        <v/>
      </c>
      <c r="F136" s="412" t="str">
        <f t="array" ref="F136">IFERROR(IF(INDEX('Disaggregation Data'!$L$3:$L$154,MATCH(LEFT(M136,255),LEFT('Disaggregation Data'!$J$3:$J$154,255),0))=0,"",INDEX('Disaggregation Data'!$L$3:$L$154,MATCH(LEFT(M136,255),LEFT('Disaggregation Data'!$J$3:$J$154,255),0))),"")</f>
        <v/>
      </c>
      <c r="G136" s="412" t="str">
        <f t="array" ref="G136">IFERROR(IF(INDEX('Disaggregation Data'!$O$3:$O$154,MATCH(LEFT(M136,255),LEFT('Disaggregation Data'!$J$3:$J$154,255),0))=0,"",INDEX('Disaggregation Data'!$O$3:$O$154,MATCH(LEFT(M136,255),LEFT('Disaggregation Data'!$J$3:$J$154,255),0))),"")</f>
        <v/>
      </c>
      <c r="H136" s="411" t="str">
        <f t="array" ref="H136">IFERROR(IF(INDEX('Disaggregation Data'!$P$3:$P$154,MATCH(LEFT(M136,255),LEFT('Disaggregation Data'!$J$3:$J$154,255),0))=0,"",INDEX('Disaggregation Data'!$P$3:$P$154,MATCH(LEFT(M136,255),LEFT('Disaggregation Data'!$J$3:$J$154,255),0))),"")</f>
        <v/>
      </c>
      <c r="I136" s="412" t="str">
        <f t="array" ref="I136">IFERROR(IF(INDEX('Disaggregation Data'!$M$3:$M$154,MATCH(LEFT(M136,255),LEFT('Disaggregation Data'!$J$3:$J$154,255),0))=0,"",INDEX('Disaggregation Data'!$M$3:$M$154,MATCH(LEFT(M136,255),LEFT('Disaggregation Data'!$J$3:$J$154,255),0))),"")</f>
        <v/>
      </c>
      <c r="J136" s="411" t="str">
        <f t="array" ref="J136">IFERROR(IF(INDEX('Disaggregation Data'!$N$3:$N$154,MATCH(LEFT(M136,255),LEFT('Disaggregation Data'!$J$3:$J$154,255),0))=0,"",INDEX('Disaggregation Data'!$N$3:$N$154,MATCH(LEFT(M136,255),LEFT('Disaggregation Data'!$J$3:$J$154,255),0))),"")</f>
        <v/>
      </c>
      <c r="K136" s="503">
        <f t="shared" si="4"/>
        <v>67</v>
      </c>
      <c r="L136" s="503" t="str">
        <f t="shared" si="5"/>
        <v/>
      </c>
      <c r="M136" s="503" t="str">
        <f t="shared" si="6"/>
        <v/>
      </c>
      <c r="N136" s="483" t="b">
        <f t="shared" si="7"/>
        <v>0</v>
      </c>
      <c r="O136" s="488" t="s">
        <v>1617</v>
      </c>
      <c r="P136" s="523" t="str">
        <f t="array" ref="P136">IFERROR(IF(INDEX('Disaggregation Records'!$G$3:$G$56,MATCH(LEFT(L136,255),LEFT('Disaggregation Records'!$D$3:$D$56,255),0))=0,"",INDEX('Disaggregation Records'!$G$3:$G$56,MATCH(LEFT(L136,255),LEFT('Disaggregation Records'!$D$3:$D$56,255),0))),"")</f>
        <v/>
      </c>
      <c r="Q136" s="524" t="s">
        <v>425</v>
      </c>
      <c r="R136" s="383"/>
    </row>
    <row r="137" spans="1:18" ht="47.1" customHeight="1" x14ac:dyDescent="0.25">
      <c r="A137" s="409">
        <v>13</v>
      </c>
      <c r="B137" s="427" t="str">
        <f>IFERROR(VLOOKUP(A137,'Impact Indicators - Section B'!$A$9:$S$27,19,FALSE),"")</f>
        <v/>
      </c>
      <c r="C137" s="522" t="str">
        <f t="array" ref="C137">IFERROR(IF(INDEX('Disaggregation Records'!$E$3:$E$56,MATCH(LEFT(L137,255),LEFT('Disaggregation Records'!$D$3:$D$56,255),0))=0,"",INDEX('Disaggregation Records'!$E$3:$E$56,MATCH(LEFT(L137,255),LEFT('Disaggregation Records'!$D$3:$D$56,255),0))),"")</f>
        <v/>
      </c>
      <c r="D137" s="522" t="str">
        <f t="array" ref="D137">IFERROR(IF(INDEX('Disaggregation Records'!$F$3:$F$56,MATCH(LEFT(L137,255),LEFT('Disaggregation Records'!$D$3:$D$56,255),0))=0,"",INDEX('Disaggregation Records'!$F$3:$F$56,MATCH(LEFT(L137,255),LEFT('Disaggregation Records'!$D$3:$D$56,255),0))),"")</f>
        <v/>
      </c>
      <c r="E137" s="412" t="str">
        <f t="array" ref="E137">IFERROR(IF(INDEX('Disaggregation Data'!$K$3:$K$154,MATCH(LEFT(M137,255),LEFT('Disaggregation Data'!$J$3:$J$154,255),0))=0,"",INDEX('Disaggregation Data'!$K$3:$K$154,MATCH(LEFT(M137,255),LEFT('Disaggregation Data'!$J$3:$J$154,255),0))),"")</f>
        <v/>
      </c>
      <c r="F137" s="412" t="str">
        <f t="array" ref="F137">IFERROR(IF(INDEX('Disaggregation Data'!$L$3:$L$154,MATCH(LEFT(M137,255),LEFT('Disaggregation Data'!$J$3:$J$154,255),0))=0,"",INDEX('Disaggregation Data'!$L$3:$L$154,MATCH(LEFT(M137,255),LEFT('Disaggregation Data'!$J$3:$J$154,255),0))),"")</f>
        <v/>
      </c>
      <c r="G137" s="412" t="str">
        <f t="array" ref="G137">IFERROR(IF(INDEX('Disaggregation Data'!$O$3:$O$154,MATCH(LEFT(M137,255),LEFT('Disaggregation Data'!$J$3:$J$154,255),0))=0,"",INDEX('Disaggregation Data'!$O$3:$O$154,MATCH(LEFT(M137,255),LEFT('Disaggregation Data'!$J$3:$J$154,255),0))),"")</f>
        <v/>
      </c>
      <c r="H137" s="411" t="str">
        <f t="array" ref="H137">IFERROR(IF(INDEX('Disaggregation Data'!$P$3:$P$154,MATCH(LEFT(M137,255),LEFT('Disaggregation Data'!$J$3:$J$154,255),0))=0,"",INDEX('Disaggregation Data'!$P$3:$P$154,MATCH(LEFT(M137,255),LEFT('Disaggregation Data'!$J$3:$J$154,255),0))),"")</f>
        <v/>
      </c>
      <c r="I137" s="412" t="str">
        <f t="array" ref="I137">IFERROR(IF(INDEX('Disaggregation Data'!$M$3:$M$154,MATCH(LEFT(M137,255),LEFT('Disaggregation Data'!$J$3:$J$154,255),0))=0,"",INDEX('Disaggregation Data'!$M$3:$M$154,MATCH(LEFT(M137,255),LEFT('Disaggregation Data'!$J$3:$J$154,255),0))),"")</f>
        <v/>
      </c>
      <c r="J137" s="411" t="str">
        <f t="array" ref="J137">IFERROR(IF(INDEX('Disaggregation Data'!$N$3:$N$154,MATCH(LEFT(M137,255),LEFT('Disaggregation Data'!$J$3:$J$154,255),0))=0,"",INDEX('Disaggregation Data'!$N$3:$N$154,MATCH(LEFT(M137,255),LEFT('Disaggregation Data'!$J$3:$J$154,255),0))),"")</f>
        <v/>
      </c>
      <c r="K137" s="503">
        <f t="shared" ref="K137:K158" si="8">IF(B137=B136,K136+1,0)</f>
        <v>68</v>
      </c>
      <c r="L137" s="503" t="str">
        <f t="shared" ref="L137:L158" si="9">IF(B137&lt;&gt;"",B137&amp;"-"&amp;K137,"")</f>
        <v/>
      </c>
      <c r="M137" s="503" t="str">
        <f t="shared" ref="M137:M158" si="10">IF(B137&lt;&gt;"",B137&amp;C137&amp;D137,"")</f>
        <v/>
      </c>
      <c r="N137" s="483" t="b">
        <f t="shared" ref="N137:N158" si="11">IFERROR(IF(B137&lt;&gt;"",TRUE,FALSE),"")</f>
        <v>0</v>
      </c>
      <c r="O137" s="488" t="s">
        <v>1618</v>
      </c>
      <c r="P137" s="523" t="str">
        <f t="array" ref="P137">IFERROR(IF(INDEX('Disaggregation Records'!$G$3:$G$56,MATCH(LEFT(L137,255),LEFT('Disaggregation Records'!$D$3:$D$56,255),0))=0,"",INDEX('Disaggregation Records'!$G$3:$G$56,MATCH(LEFT(L137,255),LEFT('Disaggregation Records'!$D$3:$D$56,255),0))),"")</f>
        <v/>
      </c>
      <c r="Q137" s="524" t="s">
        <v>425</v>
      </c>
      <c r="R137" s="383"/>
    </row>
    <row r="138" spans="1:18" ht="47.1" customHeight="1" x14ac:dyDescent="0.25">
      <c r="A138" s="409">
        <v>13</v>
      </c>
      <c r="B138" s="427" t="str">
        <f>IFERROR(VLOOKUP(A138,'Impact Indicators - Section B'!$A$9:$S$27,19,FALSE),"")</f>
        <v/>
      </c>
      <c r="C138" s="522" t="str">
        <f t="array" ref="C138">IFERROR(IF(INDEX('Disaggregation Records'!$E$3:$E$56,MATCH(LEFT(L138,255),LEFT('Disaggregation Records'!$D$3:$D$56,255),0))=0,"",INDEX('Disaggregation Records'!$E$3:$E$56,MATCH(LEFT(L138,255),LEFT('Disaggregation Records'!$D$3:$D$56,255),0))),"")</f>
        <v/>
      </c>
      <c r="D138" s="522" t="str">
        <f t="array" ref="D138">IFERROR(IF(INDEX('Disaggregation Records'!$F$3:$F$56,MATCH(LEFT(L138,255),LEFT('Disaggregation Records'!$D$3:$D$56,255),0))=0,"",INDEX('Disaggregation Records'!$F$3:$F$56,MATCH(LEFT(L138,255),LEFT('Disaggregation Records'!$D$3:$D$56,255),0))),"")</f>
        <v/>
      </c>
      <c r="E138" s="412" t="str">
        <f t="array" ref="E138">IFERROR(IF(INDEX('Disaggregation Data'!$K$3:$K$154,MATCH(LEFT(M138,255),LEFT('Disaggregation Data'!$J$3:$J$154,255),0))=0,"",INDEX('Disaggregation Data'!$K$3:$K$154,MATCH(LEFT(M138,255),LEFT('Disaggregation Data'!$J$3:$J$154,255),0))),"")</f>
        <v/>
      </c>
      <c r="F138" s="412" t="str">
        <f t="array" ref="F138">IFERROR(IF(INDEX('Disaggregation Data'!$L$3:$L$154,MATCH(LEFT(M138,255),LEFT('Disaggregation Data'!$J$3:$J$154,255),0))=0,"",INDEX('Disaggregation Data'!$L$3:$L$154,MATCH(LEFT(M138,255),LEFT('Disaggregation Data'!$J$3:$J$154,255),0))),"")</f>
        <v/>
      </c>
      <c r="G138" s="412" t="str">
        <f t="array" ref="G138">IFERROR(IF(INDEX('Disaggregation Data'!$O$3:$O$154,MATCH(LEFT(M138,255),LEFT('Disaggregation Data'!$J$3:$J$154,255),0))=0,"",INDEX('Disaggregation Data'!$O$3:$O$154,MATCH(LEFT(M138,255),LEFT('Disaggregation Data'!$J$3:$J$154,255),0))),"")</f>
        <v/>
      </c>
      <c r="H138" s="411" t="str">
        <f t="array" ref="H138">IFERROR(IF(INDEX('Disaggregation Data'!$P$3:$P$154,MATCH(LEFT(M138,255),LEFT('Disaggregation Data'!$J$3:$J$154,255),0))=0,"",INDEX('Disaggregation Data'!$P$3:$P$154,MATCH(LEFT(M138,255),LEFT('Disaggregation Data'!$J$3:$J$154,255),0))),"")</f>
        <v/>
      </c>
      <c r="I138" s="412" t="str">
        <f t="array" ref="I138">IFERROR(IF(INDEX('Disaggregation Data'!$M$3:$M$154,MATCH(LEFT(M138,255),LEFT('Disaggregation Data'!$J$3:$J$154,255),0))=0,"",INDEX('Disaggregation Data'!$M$3:$M$154,MATCH(LEFT(M138,255),LEFT('Disaggregation Data'!$J$3:$J$154,255),0))),"")</f>
        <v/>
      </c>
      <c r="J138" s="411" t="str">
        <f t="array" ref="J138">IFERROR(IF(INDEX('Disaggregation Data'!$N$3:$N$154,MATCH(LEFT(M138,255),LEFT('Disaggregation Data'!$J$3:$J$154,255),0))=0,"",INDEX('Disaggregation Data'!$N$3:$N$154,MATCH(LEFT(M138,255),LEFT('Disaggregation Data'!$J$3:$J$154,255),0))),"")</f>
        <v/>
      </c>
      <c r="K138" s="503">
        <f t="shared" si="8"/>
        <v>69</v>
      </c>
      <c r="L138" s="503" t="str">
        <f t="shared" si="9"/>
        <v/>
      </c>
      <c r="M138" s="503" t="str">
        <f t="shared" si="10"/>
        <v/>
      </c>
      <c r="N138" s="483" t="b">
        <f t="shared" si="11"/>
        <v>0</v>
      </c>
      <c r="O138" s="488" t="s">
        <v>1619</v>
      </c>
      <c r="P138" s="523" t="str">
        <f t="array" ref="P138">IFERROR(IF(INDEX('Disaggregation Records'!$G$3:$G$56,MATCH(LEFT(L138,255),LEFT('Disaggregation Records'!$D$3:$D$56,255),0))=0,"",INDEX('Disaggregation Records'!$G$3:$G$56,MATCH(LEFT(L138,255),LEFT('Disaggregation Records'!$D$3:$D$56,255),0))),"")</f>
        <v/>
      </c>
      <c r="Q138" s="524" t="s">
        <v>425</v>
      </c>
      <c r="R138" s="383"/>
    </row>
    <row r="139" spans="1:18" ht="47.1" customHeight="1" x14ac:dyDescent="0.25">
      <c r="A139" s="409">
        <v>14</v>
      </c>
      <c r="B139" s="427" t="str">
        <f>IFERROR(VLOOKUP(A139,'Impact Indicators - Section B'!$A$9:$S$27,19,FALSE),"")</f>
        <v/>
      </c>
      <c r="C139" s="522" t="str">
        <f t="array" ref="C139">IFERROR(IF(INDEX('Disaggregation Records'!$E$3:$E$56,MATCH(LEFT(L139,255),LEFT('Disaggregation Records'!$D$3:$D$56,255),0))=0,"",INDEX('Disaggregation Records'!$E$3:$E$56,MATCH(LEFT(L139,255),LEFT('Disaggregation Records'!$D$3:$D$56,255),0))),"")</f>
        <v/>
      </c>
      <c r="D139" s="522" t="str">
        <f t="array" ref="D139">IFERROR(IF(INDEX('Disaggregation Records'!$F$3:$F$56,MATCH(LEFT(L139,255),LEFT('Disaggregation Records'!$D$3:$D$56,255),0))=0,"",INDEX('Disaggregation Records'!$F$3:$F$56,MATCH(LEFT(L139,255),LEFT('Disaggregation Records'!$D$3:$D$56,255),0))),"")</f>
        <v/>
      </c>
      <c r="E139" s="412" t="str">
        <f t="array" ref="E139">IFERROR(IF(INDEX('Disaggregation Data'!$K$3:$K$154,MATCH(LEFT(M139,255),LEFT('Disaggregation Data'!$J$3:$J$154,255),0))=0,"",INDEX('Disaggregation Data'!$K$3:$K$154,MATCH(LEFT(M139,255),LEFT('Disaggregation Data'!$J$3:$J$154,255),0))),"")</f>
        <v/>
      </c>
      <c r="F139" s="412" t="str">
        <f t="array" ref="F139">IFERROR(IF(INDEX('Disaggregation Data'!$L$3:$L$154,MATCH(LEFT(M139,255),LEFT('Disaggregation Data'!$J$3:$J$154,255),0))=0,"",INDEX('Disaggregation Data'!$L$3:$L$154,MATCH(LEFT(M139,255),LEFT('Disaggregation Data'!$J$3:$J$154,255),0))),"")</f>
        <v/>
      </c>
      <c r="G139" s="412" t="str">
        <f t="array" ref="G139">IFERROR(IF(INDEX('Disaggregation Data'!$O$3:$O$154,MATCH(LEFT(M139,255),LEFT('Disaggregation Data'!$J$3:$J$154,255),0))=0,"",INDEX('Disaggregation Data'!$O$3:$O$154,MATCH(LEFT(M139,255),LEFT('Disaggregation Data'!$J$3:$J$154,255),0))),"")</f>
        <v/>
      </c>
      <c r="H139" s="411" t="str">
        <f t="array" ref="H139">IFERROR(IF(INDEX('Disaggregation Data'!$P$3:$P$154,MATCH(LEFT(M139,255),LEFT('Disaggregation Data'!$J$3:$J$154,255),0))=0,"",INDEX('Disaggregation Data'!$P$3:$P$154,MATCH(LEFT(M139,255),LEFT('Disaggregation Data'!$J$3:$J$154,255),0))),"")</f>
        <v/>
      </c>
      <c r="I139" s="412" t="str">
        <f t="array" ref="I139">IFERROR(IF(INDEX('Disaggregation Data'!$M$3:$M$154,MATCH(LEFT(M139,255),LEFT('Disaggregation Data'!$J$3:$J$154,255),0))=0,"",INDEX('Disaggregation Data'!$M$3:$M$154,MATCH(LEFT(M139,255),LEFT('Disaggregation Data'!$J$3:$J$154,255),0))),"")</f>
        <v/>
      </c>
      <c r="J139" s="411" t="str">
        <f t="array" ref="J139">IFERROR(IF(INDEX('Disaggregation Data'!$N$3:$N$154,MATCH(LEFT(M139,255),LEFT('Disaggregation Data'!$J$3:$J$154,255),0))=0,"",INDEX('Disaggregation Data'!$N$3:$N$154,MATCH(LEFT(M139,255),LEFT('Disaggregation Data'!$J$3:$J$154,255),0))),"")</f>
        <v/>
      </c>
      <c r="K139" s="503">
        <f t="shared" si="8"/>
        <v>70</v>
      </c>
      <c r="L139" s="503" t="str">
        <f t="shared" si="9"/>
        <v/>
      </c>
      <c r="M139" s="503" t="str">
        <f t="shared" si="10"/>
        <v/>
      </c>
      <c r="N139" s="483" t="b">
        <f t="shared" si="11"/>
        <v>0</v>
      </c>
      <c r="O139" s="488" t="s">
        <v>1620</v>
      </c>
      <c r="P139" s="523" t="str">
        <f t="array" ref="P139">IFERROR(IF(INDEX('Disaggregation Records'!$G$3:$G$56,MATCH(LEFT(L139,255),LEFT('Disaggregation Records'!$D$3:$D$56,255),0))=0,"",INDEX('Disaggregation Records'!$G$3:$G$56,MATCH(LEFT(L139,255),LEFT('Disaggregation Records'!$D$3:$D$56,255),0))),"")</f>
        <v/>
      </c>
      <c r="Q139" s="524" t="s">
        <v>426</v>
      </c>
      <c r="R139" s="383"/>
    </row>
    <row r="140" spans="1:18" ht="47.1" customHeight="1" x14ac:dyDescent="0.25">
      <c r="A140" s="409">
        <v>14</v>
      </c>
      <c r="B140" s="427" t="str">
        <f>IFERROR(VLOOKUP(A140,'Impact Indicators - Section B'!$A$9:$S$27,19,FALSE),"")</f>
        <v/>
      </c>
      <c r="C140" s="522" t="str">
        <f t="array" ref="C140">IFERROR(IF(INDEX('Disaggregation Records'!$E$3:$E$56,MATCH(LEFT(L140,255),LEFT('Disaggregation Records'!$D$3:$D$56,255),0))=0,"",INDEX('Disaggregation Records'!$E$3:$E$56,MATCH(LEFT(L140,255),LEFT('Disaggregation Records'!$D$3:$D$56,255),0))),"")</f>
        <v/>
      </c>
      <c r="D140" s="522" t="str">
        <f t="array" ref="D140">IFERROR(IF(INDEX('Disaggregation Records'!$F$3:$F$56,MATCH(LEFT(L140,255),LEFT('Disaggregation Records'!$D$3:$D$56,255),0))=0,"",INDEX('Disaggregation Records'!$F$3:$F$56,MATCH(LEFT(L140,255),LEFT('Disaggregation Records'!$D$3:$D$56,255),0))),"")</f>
        <v/>
      </c>
      <c r="E140" s="412" t="str">
        <f t="array" ref="E140">IFERROR(IF(INDEX('Disaggregation Data'!$K$3:$K$154,MATCH(LEFT(M140,255),LEFT('Disaggregation Data'!$J$3:$J$154,255),0))=0,"",INDEX('Disaggregation Data'!$K$3:$K$154,MATCH(LEFT(M140,255),LEFT('Disaggregation Data'!$J$3:$J$154,255),0))),"")</f>
        <v/>
      </c>
      <c r="F140" s="412" t="str">
        <f t="array" ref="F140">IFERROR(IF(INDEX('Disaggregation Data'!$L$3:$L$154,MATCH(LEFT(M140,255),LEFT('Disaggregation Data'!$J$3:$J$154,255),0))=0,"",INDEX('Disaggregation Data'!$L$3:$L$154,MATCH(LEFT(M140,255),LEFT('Disaggregation Data'!$J$3:$J$154,255),0))),"")</f>
        <v/>
      </c>
      <c r="G140" s="412" t="str">
        <f t="array" ref="G140">IFERROR(IF(INDEX('Disaggregation Data'!$O$3:$O$154,MATCH(LEFT(M140,255),LEFT('Disaggregation Data'!$J$3:$J$154,255),0))=0,"",INDEX('Disaggregation Data'!$O$3:$O$154,MATCH(LEFT(M140,255),LEFT('Disaggregation Data'!$J$3:$J$154,255),0))),"")</f>
        <v/>
      </c>
      <c r="H140" s="411" t="str">
        <f t="array" ref="H140">IFERROR(IF(INDEX('Disaggregation Data'!$P$3:$P$154,MATCH(LEFT(M140,255),LEFT('Disaggregation Data'!$J$3:$J$154,255),0))=0,"",INDEX('Disaggregation Data'!$P$3:$P$154,MATCH(LEFT(M140,255),LEFT('Disaggregation Data'!$J$3:$J$154,255),0))),"")</f>
        <v/>
      </c>
      <c r="I140" s="412" t="str">
        <f t="array" ref="I140">IFERROR(IF(INDEX('Disaggregation Data'!$M$3:$M$154,MATCH(LEFT(M140,255),LEFT('Disaggregation Data'!$J$3:$J$154,255),0))=0,"",INDEX('Disaggregation Data'!$M$3:$M$154,MATCH(LEFT(M140,255),LEFT('Disaggregation Data'!$J$3:$J$154,255),0))),"")</f>
        <v/>
      </c>
      <c r="J140" s="411" t="str">
        <f t="array" ref="J140">IFERROR(IF(INDEX('Disaggregation Data'!$N$3:$N$154,MATCH(LEFT(M140,255),LEFT('Disaggregation Data'!$J$3:$J$154,255),0))=0,"",INDEX('Disaggregation Data'!$N$3:$N$154,MATCH(LEFT(M140,255),LEFT('Disaggregation Data'!$J$3:$J$154,255),0))),"")</f>
        <v/>
      </c>
      <c r="K140" s="503">
        <f t="shared" si="8"/>
        <v>71</v>
      </c>
      <c r="L140" s="503" t="str">
        <f t="shared" si="9"/>
        <v/>
      </c>
      <c r="M140" s="503" t="str">
        <f t="shared" si="10"/>
        <v/>
      </c>
      <c r="N140" s="483" t="b">
        <f t="shared" si="11"/>
        <v>0</v>
      </c>
      <c r="O140" s="488" t="s">
        <v>1621</v>
      </c>
      <c r="P140" s="523" t="str">
        <f t="array" ref="P140">IFERROR(IF(INDEX('Disaggregation Records'!$G$3:$G$56,MATCH(LEFT(L140,255),LEFT('Disaggregation Records'!$D$3:$D$56,255),0))=0,"",INDEX('Disaggregation Records'!$G$3:$G$56,MATCH(LEFT(L140,255),LEFT('Disaggregation Records'!$D$3:$D$56,255),0))),"")</f>
        <v/>
      </c>
      <c r="Q140" s="524" t="s">
        <v>426</v>
      </c>
      <c r="R140" s="383"/>
    </row>
    <row r="141" spans="1:18" ht="47.1" customHeight="1" x14ac:dyDescent="0.25">
      <c r="A141" s="409">
        <v>14</v>
      </c>
      <c r="B141" s="427" t="str">
        <f>IFERROR(VLOOKUP(A141,'Impact Indicators - Section B'!$A$9:$S$27,19,FALSE),"")</f>
        <v/>
      </c>
      <c r="C141" s="522" t="str">
        <f t="array" ref="C141">IFERROR(IF(INDEX('Disaggregation Records'!$E$3:$E$56,MATCH(LEFT(L141,255),LEFT('Disaggregation Records'!$D$3:$D$56,255),0))=0,"",INDEX('Disaggregation Records'!$E$3:$E$56,MATCH(LEFT(L141,255),LEFT('Disaggregation Records'!$D$3:$D$56,255),0))),"")</f>
        <v/>
      </c>
      <c r="D141" s="522" t="str">
        <f t="array" ref="D141">IFERROR(IF(INDEX('Disaggregation Records'!$F$3:$F$56,MATCH(LEFT(L141,255),LEFT('Disaggregation Records'!$D$3:$D$56,255),0))=0,"",INDEX('Disaggregation Records'!$F$3:$F$56,MATCH(LEFT(L141,255),LEFT('Disaggregation Records'!$D$3:$D$56,255),0))),"")</f>
        <v/>
      </c>
      <c r="E141" s="412" t="str">
        <f t="array" ref="E141">IFERROR(IF(INDEX('Disaggregation Data'!$K$3:$K$154,MATCH(LEFT(M141,255),LEFT('Disaggregation Data'!$J$3:$J$154,255),0))=0,"",INDEX('Disaggregation Data'!$K$3:$K$154,MATCH(LEFT(M141,255),LEFT('Disaggregation Data'!$J$3:$J$154,255),0))),"")</f>
        <v/>
      </c>
      <c r="F141" s="412" t="str">
        <f t="array" ref="F141">IFERROR(IF(INDEX('Disaggregation Data'!$L$3:$L$154,MATCH(LEFT(M141,255),LEFT('Disaggregation Data'!$J$3:$J$154,255),0))=0,"",INDEX('Disaggregation Data'!$L$3:$L$154,MATCH(LEFT(M141,255),LEFT('Disaggregation Data'!$J$3:$J$154,255),0))),"")</f>
        <v/>
      </c>
      <c r="G141" s="412" t="str">
        <f t="array" ref="G141">IFERROR(IF(INDEX('Disaggregation Data'!$O$3:$O$154,MATCH(LEFT(M141,255),LEFT('Disaggregation Data'!$J$3:$J$154,255),0))=0,"",INDEX('Disaggregation Data'!$O$3:$O$154,MATCH(LEFT(M141,255),LEFT('Disaggregation Data'!$J$3:$J$154,255),0))),"")</f>
        <v/>
      </c>
      <c r="H141" s="411" t="str">
        <f t="array" ref="H141">IFERROR(IF(INDEX('Disaggregation Data'!$P$3:$P$154,MATCH(LEFT(M141,255),LEFT('Disaggregation Data'!$J$3:$J$154,255),0))=0,"",INDEX('Disaggregation Data'!$P$3:$P$154,MATCH(LEFT(M141,255),LEFT('Disaggregation Data'!$J$3:$J$154,255),0))),"")</f>
        <v/>
      </c>
      <c r="I141" s="412" t="str">
        <f t="array" ref="I141">IFERROR(IF(INDEX('Disaggregation Data'!$M$3:$M$154,MATCH(LEFT(M141,255),LEFT('Disaggregation Data'!$J$3:$J$154,255),0))=0,"",INDEX('Disaggregation Data'!$M$3:$M$154,MATCH(LEFT(M141,255),LEFT('Disaggregation Data'!$J$3:$J$154,255),0))),"")</f>
        <v/>
      </c>
      <c r="J141" s="411" t="str">
        <f t="array" ref="J141">IFERROR(IF(INDEX('Disaggregation Data'!$N$3:$N$154,MATCH(LEFT(M141,255),LEFT('Disaggregation Data'!$J$3:$J$154,255),0))=0,"",INDEX('Disaggregation Data'!$N$3:$N$154,MATCH(LEFT(M141,255),LEFT('Disaggregation Data'!$J$3:$J$154,255),0))),"")</f>
        <v/>
      </c>
      <c r="K141" s="503">
        <f t="shared" si="8"/>
        <v>72</v>
      </c>
      <c r="L141" s="503" t="str">
        <f t="shared" si="9"/>
        <v/>
      </c>
      <c r="M141" s="503" t="str">
        <f t="shared" si="10"/>
        <v/>
      </c>
      <c r="N141" s="483" t="b">
        <f t="shared" si="11"/>
        <v>0</v>
      </c>
      <c r="O141" s="488" t="s">
        <v>1622</v>
      </c>
      <c r="P141" s="523" t="str">
        <f t="array" ref="P141">IFERROR(IF(INDEX('Disaggregation Records'!$G$3:$G$56,MATCH(LEFT(L141,255),LEFT('Disaggregation Records'!$D$3:$D$56,255),0))=0,"",INDEX('Disaggregation Records'!$G$3:$G$56,MATCH(LEFT(L141,255),LEFT('Disaggregation Records'!$D$3:$D$56,255),0))),"")</f>
        <v/>
      </c>
      <c r="Q141" s="524" t="s">
        <v>426</v>
      </c>
      <c r="R141" s="383"/>
    </row>
    <row r="142" spans="1:18" ht="47.1" customHeight="1" x14ac:dyDescent="0.25">
      <c r="A142" s="409">
        <v>14</v>
      </c>
      <c r="B142" s="427" t="str">
        <f>IFERROR(VLOOKUP(A142,'Impact Indicators - Section B'!$A$9:$S$27,19,FALSE),"")</f>
        <v/>
      </c>
      <c r="C142" s="522" t="str">
        <f t="array" ref="C142">IFERROR(IF(INDEX('Disaggregation Records'!$E$3:$E$56,MATCH(LEFT(L142,255),LEFT('Disaggregation Records'!$D$3:$D$56,255),0))=0,"",INDEX('Disaggregation Records'!$E$3:$E$56,MATCH(LEFT(L142,255),LEFT('Disaggregation Records'!$D$3:$D$56,255),0))),"")</f>
        <v/>
      </c>
      <c r="D142" s="522" t="str">
        <f t="array" ref="D142">IFERROR(IF(INDEX('Disaggregation Records'!$F$3:$F$56,MATCH(LEFT(L142,255),LEFT('Disaggregation Records'!$D$3:$D$56,255),0))=0,"",INDEX('Disaggregation Records'!$F$3:$F$56,MATCH(LEFT(L142,255),LEFT('Disaggregation Records'!$D$3:$D$56,255),0))),"")</f>
        <v/>
      </c>
      <c r="E142" s="412" t="str">
        <f t="array" ref="E142">IFERROR(IF(INDEX('Disaggregation Data'!$K$3:$K$154,MATCH(LEFT(M142,255),LEFT('Disaggregation Data'!$J$3:$J$154,255),0))=0,"",INDEX('Disaggregation Data'!$K$3:$K$154,MATCH(LEFT(M142,255),LEFT('Disaggregation Data'!$J$3:$J$154,255),0))),"")</f>
        <v/>
      </c>
      <c r="F142" s="412" t="str">
        <f t="array" ref="F142">IFERROR(IF(INDEX('Disaggregation Data'!$L$3:$L$154,MATCH(LEFT(M142,255),LEFT('Disaggregation Data'!$J$3:$J$154,255),0))=0,"",INDEX('Disaggregation Data'!$L$3:$L$154,MATCH(LEFT(M142,255),LEFT('Disaggregation Data'!$J$3:$J$154,255),0))),"")</f>
        <v/>
      </c>
      <c r="G142" s="412" t="str">
        <f t="array" ref="G142">IFERROR(IF(INDEX('Disaggregation Data'!$O$3:$O$154,MATCH(LEFT(M142,255),LEFT('Disaggregation Data'!$J$3:$J$154,255),0))=0,"",INDEX('Disaggregation Data'!$O$3:$O$154,MATCH(LEFT(M142,255),LEFT('Disaggregation Data'!$J$3:$J$154,255),0))),"")</f>
        <v/>
      </c>
      <c r="H142" s="411" t="str">
        <f t="array" ref="H142">IFERROR(IF(INDEX('Disaggregation Data'!$P$3:$P$154,MATCH(LEFT(M142,255),LEFT('Disaggregation Data'!$J$3:$J$154,255),0))=0,"",INDEX('Disaggregation Data'!$P$3:$P$154,MATCH(LEFT(M142,255),LEFT('Disaggregation Data'!$J$3:$J$154,255),0))),"")</f>
        <v/>
      </c>
      <c r="I142" s="412" t="str">
        <f t="array" ref="I142">IFERROR(IF(INDEX('Disaggregation Data'!$M$3:$M$154,MATCH(LEFT(M142,255),LEFT('Disaggregation Data'!$J$3:$J$154,255),0))=0,"",INDEX('Disaggregation Data'!$M$3:$M$154,MATCH(LEFT(M142,255),LEFT('Disaggregation Data'!$J$3:$J$154,255),0))),"")</f>
        <v/>
      </c>
      <c r="J142" s="411" t="str">
        <f t="array" ref="J142">IFERROR(IF(INDEX('Disaggregation Data'!$N$3:$N$154,MATCH(LEFT(M142,255),LEFT('Disaggregation Data'!$J$3:$J$154,255),0))=0,"",INDEX('Disaggregation Data'!$N$3:$N$154,MATCH(LEFT(M142,255),LEFT('Disaggregation Data'!$J$3:$J$154,255),0))),"")</f>
        <v/>
      </c>
      <c r="K142" s="503">
        <f t="shared" si="8"/>
        <v>73</v>
      </c>
      <c r="L142" s="503" t="str">
        <f t="shared" si="9"/>
        <v/>
      </c>
      <c r="M142" s="503" t="str">
        <f t="shared" si="10"/>
        <v/>
      </c>
      <c r="N142" s="483" t="b">
        <f t="shared" si="11"/>
        <v>0</v>
      </c>
      <c r="O142" s="488" t="s">
        <v>1623</v>
      </c>
      <c r="P142" s="523" t="str">
        <f t="array" ref="P142">IFERROR(IF(INDEX('Disaggregation Records'!$G$3:$G$56,MATCH(LEFT(L142,255),LEFT('Disaggregation Records'!$D$3:$D$56,255),0))=0,"",INDEX('Disaggregation Records'!$G$3:$G$56,MATCH(LEFT(L142,255),LEFT('Disaggregation Records'!$D$3:$D$56,255),0))),"")</f>
        <v/>
      </c>
      <c r="Q142" s="524" t="s">
        <v>426</v>
      </c>
      <c r="R142" s="383"/>
    </row>
    <row r="143" spans="1:18" ht="47.1" customHeight="1" x14ac:dyDescent="0.25">
      <c r="A143" s="409">
        <v>14</v>
      </c>
      <c r="B143" s="427" t="str">
        <f>IFERROR(VLOOKUP(A143,'Impact Indicators - Section B'!$A$9:$S$27,19,FALSE),"")</f>
        <v/>
      </c>
      <c r="C143" s="522" t="str">
        <f t="array" ref="C143">IFERROR(IF(INDEX('Disaggregation Records'!$E$3:$E$56,MATCH(LEFT(L143,255),LEFT('Disaggregation Records'!$D$3:$D$56,255),0))=0,"",INDEX('Disaggregation Records'!$E$3:$E$56,MATCH(LEFT(L143,255),LEFT('Disaggregation Records'!$D$3:$D$56,255),0))),"")</f>
        <v/>
      </c>
      <c r="D143" s="522" t="str">
        <f t="array" ref="D143">IFERROR(IF(INDEX('Disaggregation Records'!$F$3:$F$56,MATCH(LEFT(L143,255),LEFT('Disaggregation Records'!$D$3:$D$56,255),0))=0,"",INDEX('Disaggregation Records'!$F$3:$F$56,MATCH(LEFT(L143,255),LEFT('Disaggregation Records'!$D$3:$D$56,255),0))),"")</f>
        <v/>
      </c>
      <c r="E143" s="412" t="str">
        <f t="array" ref="E143">IFERROR(IF(INDEX('Disaggregation Data'!$K$3:$K$154,MATCH(LEFT(M143,255),LEFT('Disaggregation Data'!$J$3:$J$154,255),0))=0,"",INDEX('Disaggregation Data'!$K$3:$K$154,MATCH(LEFT(M143,255),LEFT('Disaggregation Data'!$J$3:$J$154,255),0))),"")</f>
        <v/>
      </c>
      <c r="F143" s="412" t="str">
        <f t="array" ref="F143">IFERROR(IF(INDEX('Disaggregation Data'!$L$3:$L$154,MATCH(LEFT(M143,255),LEFT('Disaggregation Data'!$J$3:$J$154,255),0))=0,"",INDEX('Disaggregation Data'!$L$3:$L$154,MATCH(LEFT(M143,255),LEFT('Disaggregation Data'!$J$3:$J$154,255),0))),"")</f>
        <v/>
      </c>
      <c r="G143" s="412" t="str">
        <f t="array" ref="G143">IFERROR(IF(INDEX('Disaggregation Data'!$O$3:$O$154,MATCH(LEFT(M143,255),LEFT('Disaggregation Data'!$J$3:$J$154,255),0))=0,"",INDEX('Disaggregation Data'!$O$3:$O$154,MATCH(LEFT(M143,255),LEFT('Disaggregation Data'!$J$3:$J$154,255),0))),"")</f>
        <v/>
      </c>
      <c r="H143" s="411" t="str">
        <f t="array" ref="H143">IFERROR(IF(INDEX('Disaggregation Data'!$P$3:$P$154,MATCH(LEFT(M143,255),LEFT('Disaggregation Data'!$J$3:$J$154,255),0))=0,"",INDEX('Disaggregation Data'!$P$3:$P$154,MATCH(LEFT(M143,255),LEFT('Disaggregation Data'!$J$3:$J$154,255),0))),"")</f>
        <v/>
      </c>
      <c r="I143" s="412" t="str">
        <f t="array" ref="I143">IFERROR(IF(INDEX('Disaggregation Data'!$M$3:$M$154,MATCH(LEFT(M143,255),LEFT('Disaggregation Data'!$J$3:$J$154,255),0))=0,"",INDEX('Disaggregation Data'!$M$3:$M$154,MATCH(LEFT(M143,255),LEFT('Disaggregation Data'!$J$3:$J$154,255),0))),"")</f>
        <v/>
      </c>
      <c r="J143" s="411" t="str">
        <f t="array" ref="J143">IFERROR(IF(INDEX('Disaggregation Data'!$N$3:$N$154,MATCH(LEFT(M143,255),LEFT('Disaggregation Data'!$J$3:$J$154,255),0))=0,"",INDEX('Disaggregation Data'!$N$3:$N$154,MATCH(LEFT(M143,255),LEFT('Disaggregation Data'!$J$3:$J$154,255),0))),"")</f>
        <v/>
      </c>
      <c r="K143" s="503">
        <f t="shared" si="8"/>
        <v>74</v>
      </c>
      <c r="L143" s="503" t="str">
        <f t="shared" si="9"/>
        <v/>
      </c>
      <c r="M143" s="503" t="str">
        <f t="shared" si="10"/>
        <v/>
      </c>
      <c r="N143" s="483" t="b">
        <f t="shared" si="11"/>
        <v>0</v>
      </c>
      <c r="O143" s="488" t="s">
        <v>1624</v>
      </c>
      <c r="P143" s="523" t="str">
        <f t="array" ref="P143">IFERROR(IF(INDEX('Disaggregation Records'!$G$3:$G$56,MATCH(LEFT(L143,255),LEFT('Disaggregation Records'!$D$3:$D$56,255),0))=0,"",INDEX('Disaggregation Records'!$G$3:$G$56,MATCH(LEFT(L143,255),LEFT('Disaggregation Records'!$D$3:$D$56,255),0))),"")</f>
        <v/>
      </c>
      <c r="Q143" s="524" t="s">
        <v>426</v>
      </c>
      <c r="R143" s="383"/>
    </row>
    <row r="144" spans="1:18" ht="47.1" customHeight="1" x14ac:dyDescent="0.25">
      <c r="A144" s="409">
        <v>14</v>
      </c>
      <c r="B144" s="427" t="str">
        <f>IFERROR(VLOOKUP(A144,'Impact Indicators - Section B'!$A$9:$S$27,19,FALSE),"")</f>
        <v/>
      </c>
      <c r="C144" s="522" t="str">
        <f t="array" ref="C144">IFERROR(IF(INDEX('Disaggregation Records'!$E$3:$E$56,MATCH(LEFT(L144,255),LEFT('Disaggregation Records'!$D$3:$D$56,255),0))=0,"",INDEX('Disaggregation Records'!$E$3:$E$56,MATCH(LEFT(L144,255),LEFT('Disaggregation Records'!$D$3:$D$56,255),0))),"")</f>
        <v/>
      </c>
      <c r="D144" s="522" t="str">
        <f t="array" ref="D144">IFERROR(IF(INDEX('Disaggregation Records'!$F$3:$F$56,MATCH(LEFT(L144,255),LEFT('Disaggregation Records'!$D$3:$D$56,255),0))=0,"",INDEX('Disaggregation Records'!$F$3:$F$56,MATCH(LEFT(L144,255),LEFT('Disaggregation Records'!$D$3:$D$56,255),0))),"")</f>
        <v/>
      </c>
      <c r="E144" s="412" t="str">
        <f t="array" ref="E144">IFERROR(IF(INDEX('Disaggregation Data'!$K$3:$K$154,MATCH(LEFT(M144,255),LEFT('Disaggregation Data'!$J$3:$J$154,255),0))=0,"",INDEX('Disaggregation Data'!$K$3:$K$154,MATCH(LEFT(M144,255),LEFT('Disaggregation Data'!$J$3:$J$154,255),0))),"")</f>
        <v/>
      </c>
      <c r="F144" s="412" t="str">
        <f t="array" ref="F144">IFERROR(IF(INDEX('Disaggregation Data'!$L$3:$L$154,MATCH(LEFT(M144,255),LEFT('Disaggregation Data'!$J$3:$J$154,255),0))=0,"",INDEX('Disaggregation Data'!$L$3:$L$154,MATCH(LEFT(M144,255),LEFT('Disaggregation Data'!$J$3:$J$154,255),0))),"")</f>
        <v/>
      </c>
      <c r="G144" s="412" t="str">
        <f t="array" ref="G144">IFERROR(IF(INDEX('Disaggregation Data'!$O$3:$O$154,MATCH(LEFT(M144,255),LEFT('Disaggregation Data'!$J$3:$J$154,255),0))=0,"",INDEX('Disaggregation Data'!$O$3:$O$154,MATCH(LEFT(M144,255),LEFT('Disaggregation Data'!$J$3:$J$154,255),0))),"")</f>
        <v/>
      </c>
      <c r="H144" s="411" t="str">
        <f t="array" ref="H144">IFERROR(IF(INDEX('Disaggregation Data'!$P$3:$P$154,MATCH(LEFT(M144,255),LEFT('Disaggregation Data'!$J$3:$J$154,255),0))=0,"",INDEX('Disaggregation Data'!$P$3:$P$154,MATCH(LEFT(M144,255),LEFT('Disaggregation Data'!$J$3:$J$154,255),0))),"")</f>
        <v/>
      </c>
      <c r="I144" s="412" t="str">
        <f t="array" ref="I144">IFERROR(IF(INDEX('Disaggregation Data'!$M$3:$M$154,MATCH(LEFT(M144,255),LEFT('Disaggregation Data'!$J$3:$J$154,255),0))=0,"",INDEX('Disaggregation Data'!$M$3:$M$154,MATCH(LEFT(M144,255),LEFT('Disaggregation Data'!$J$3:$J$154,255),0))),"")</f>
        <v/>
      </c>
      <c r="J144" s="411" t="str">
        <f t="array" ref="J144">IFERROR(IF(INDEX('Disaggregation Data'!$N$3:$N$154,MATCH(LEFT(M144,255),LEFT('Disaggregation Data'!$J$3:$J$154,255),0))=0,"",INDEX('Disaggregation Data'!$N$3:$N$154,MATCH(LEFT(M144,255),LEFT('Disaggregation Data'!$J$3:$J$154,255),0))),"")</f>
        <v/>
      </c>
      <c r="K144" s="503">
        <f t="shared" si="8"/>
        <v>75</v>
      </c>
      <c r="L144" s="503" t="str">
        <f t="shared" si="9"/>
        <v/>
      </c>
      <c r="M144" s="503" t="str">
        <f t="shared" si="10"/>
        <v/>
      </c>
      <c r="N144" s="483" t="b">
        <f t="shared" si="11"/>
        <v>0</v>
      </c>
      <c r="O144" s="488" t="s">
        <v>1625</v>
      </c>
      <c r="P144" s="523" t="str">
        <f t="array" ref="P144">IFERROR(IF(INDEX('Disaggregation Records'!$G$3:$G$56,MATCH(LEFT(L144,255),LEFT('Disaggregation Records'!$D$3:$D$56,255),0))=0,"",INDEX('Disaggregation Records'!$G$3:$G$56,MATCH(LEFT(L144,255),LEFT('Disaggregation Records'!$D$3:$D$56,255),0))),"")</f>
        <v/>
      </c>
      <c r="Q144" s="524" t="s">
        <v>426</v>
      </c>
      <c r="R144" s="383"/>
    </row>
    <row r="145" spans="1:18" ht="47.1" customHeight="1" x14ac:dyDescent="0.25">
      <c r="A145" s="409">
        <v>14</v>
      </c>
      <c r="B145" s="427" t="str">
        <f>IFERROR(VLOOKUP(A145,'Impact Indicators - Section B'!$A$9:$S$27,19,FALSE),"")</f>
        <v/>
      </c>
      <c r="C145" s="522" t="str">
        <f t="array" ref="C145">IFERROR(IF(INDEX('Disaggregation Records'!$E$3:$E$56,MATCH(LEFT(L145,255),LEFT('Disaggregation Records'!$D$3:$D$56,255),0))=0,"",INDEX('Disaggregation Records'!$E$3:$E$56,MATCH(LEFT(L145,255),LEFT('Disaggregation Records'!$D$3:$D$56,255),0))),"")</f>
        <v/>
      </c>
      <c r="D145" s="522" t="str">
        <f t="array" ref="D145">IFERROR(IF(INDEX('Disaggregation Records'!$F$3:$F$56,MATCH(LEFT(L145,255),LEFT('Disaggregation Records'!$D$3:$D$56,255),0))=0,"",INDEX('Disaggregation Records'!$F$3:$F$56,MATCH(LEFT(L145,255),LEFT('Disaggregation Records'!$D$3:$D$56,255),0))),"")</f>
        <v/>
      </c>
      <c r="E145" s="412" t="str">
        <f t="array" ref="E145">IFERROR(IF(INDEX('Disaggregation Data'!$K$3:$K$154,MATCH(LEFT(M145,255),LEFT('Disaggregation Data'!$J$3:$J$154,255),0))=0,"",INDEX('Disaggregation Data'!$K$3:$K$154,MATCH(LEFT(M145,255),LEFT('Disaggregation Data'!$J$3:$J$154,255),0))),"")</f>
        <v/>
      </c>
      <c r="F145" s="412" t="str">
        <f t="array" ref="F145">IFERROR(IF(INDEX('Disaggregation Data'!$L$3:$L$154,MATCH(LEFT(M145,255),LEFT('Disaggregation Data'!$J$3:$J$154,255),0))=0,"",INDEX('Disaggregation Data'!$L$3:$L$154,MATCH(LEFT(M145,255),LEFT('Disaggregation Data'!$J$3:$J$154,255),0))),"")</f>
        <v/>
      </c>
      <c r="G145" s="412" t="str">
        <f t="array" ref="G145">IFERROR(IF(INDEX('Disaggregation Data'!$O$3:$O$154,MATCH(LEFT(M145,255),LEFT('Disaggregation Data'!$J$3:$J$154,255),0))=0,"",INDEX('Disaggregation Data'!$O$3:$O$154,MATCH(LEFT(M145,255),LEFT('Disaggregation Data'!$J$3:$J$154,255),0))),"")</f>
        <v/>
      </c>
      <c r="H145" s="411" t="str">
        <f t="array" ref="H145">IFERROR(IF(INDEX('Disaggregation Data'!$P$3:$P$154,MATCH(LEFT(M145,255),LEFT('Disaggregation Data'!$J$3:$J$154,255),0))=0,"",INDEX('Disaggregation Data'!$P$3:$P$154,MATCH(LEFT(M145,255),LEFT('Disaggregation Data'!$J$3:$J$154,255),0))),"")</f>
        <v/>
      </c>
      <c r="I145" s="412" t="str">
        <f t="array" ref="I145">IFERROR(IF(INDEX('Disaggregation Data'!$M$3:$M$154,MATCH(LEFT(M145,255),LEFT('Disaggregation Data'!$J$3:$J$154,255),0))=0,"",INDEX('Disaggregation Data'!$M$3:$M$154,MATCH(LEFT(M145,255),LEFT('Disaggregation Data'!$J$3:$J$154,255),0))),"")</f>
        <v/>
      </c>
      <c r="J145" s="411" t="str">
        <f t="array" ref="J145">IFERROR(IF(INDEX('Disaggregation Data'!$N$3:$N$154,MATCH(LEFT(M145,255),LEFT('Disaggregation Data'!$J$3:$J$154,255),0))=0,"",INDEX('Disaggregation Data'!$N$3:$N$154,MATCH(LEFT(M145,255),LEFT('Disaggregation Data'!$J$3:$J$154,255),0))),"")</f>
        <v/>
      </c>
      <c r="K145" s="503">
        <f t="shared" si="8"/>
        <v>76</v>
      </c>
      <c r="L145" s="503" t="str">
        <f t="shared" si="9"/>
        <v/>
      </c>
      <c r="M145" s="503" t="str">
        <f t="shared" si="10"/>
        <v/>
      </c>
      <c r="N145" s="483" t="b">
        <f t="shared" si="11"/>
        <v>0</v>
      </c>
      <c r="O145" s="488" t="s">
        <v>1626</v>
      </c>
      <c r="P145" s="523" t="str">
        <f t="array" ref="P145">IFERROR(IF(INDEX('Disaggregation Records'!$G$3:$G$56,MATCH(LEFT(L145,255),LEFT('Disaggregation Records'!$D$3:$D$56,255),0))=0,"",INDEX('Disaggregation Records'!$G$3:$G$56,MATCH(LEFT(L145,255),LEFT('Disaggregation Records'!$D$3:$D$56,255),0))),"")</f>
        <v/>
      </c>
      <c r="Q145" s="524" t="s">
        <v>426</v>
      </c>
      <c r="R145" s="383"/>
    </row>
    <row r="146" spans="1:18" ht="47.1" customHeight="1" x14ac:dyDescent="0.25">
      <c r="A146" s="409">
        <v>14</v>
      </c>
      <c r="B146" s="427" t="str">
        <f>IFERROR(VLOOKUP(A146,'Impact Indicators - Section B'!$A$9:$S$27,19,FALSE),"")</f>
        <v/>
      </c>
      <c r="C146" s="522" t="str">
        <f t="array" ref="C146">IFERROR(IF(INDEX('Disaggregation Records'!$E$3:$E$56,MATCH(LEFT(L146,255),LEFT('Disaggregation Records'!$D$3:$D$56,255),0))=0,"",INDEX('Disaggregation Records'!$E$3:$E$56,MATCH(LEFT(L146,255),LEFT('Disaggregation Records'!$D$3:$D$56,255),0))),"")</f>
        <v/>
      </c>
      <c r="D146" s="522" t="str">
        <f t="array" ref="D146">IFERROR(IF(INDEX('Disaggregation Records'!$F$3:$F$56,MATCH(LEFT(L146,255),LEFT('Disaggregation Records'!$D$3:$D$56,255),0))=0,"",INDEX('Disaggregation Records'!$F$3:$F$56,MATCH(LEFT(L146,255),LEFT('Disaggregation Records'!$D$3:$D$56,255),0))),"")</f>
        <v/>
      </c>
      <c r="E146" s="412" t="str">
        <f t="array" ref="E146">IFERROR(IF(INDEX('Disaggregation Data'!$K$3:$K$154,MATCH(LEFT(M146,255),LEFT('Disaggregation Data'!$J$3:$J$154,255),0))=0,"",INDEX('Disaggregation Data'!$K$3:$K$154,MATCH(LEFT(M146,255),LEFT('Disaggregation Data'!$J$3:$J$154,255),0))),"")</f>
        <v/>
      </c>
      <c r="F146" s="412" t="str">
        <f t="array" ref="F146">IFERROR(IF(INDEX('Disaggregation Data'!$L$3:$L$154,MATCH(LEFT(M146,255),LEFT('Disaggregation Data'!$J$3:$J$154,255),0))=0,"",INDEX('Disaggregation Data'!$L$3:$L$154,MATCH(LEFT(M146,255),LEFT('Disaggregation Data'!$J$3:$J$154,255),0))),"")</f>
        <v/>
      </c>
      <c r="G146" s="412" t="str">
        <f t="array" ref="G146">IFERROR(IF(INDEX('Disaggregation Data'!$O$3:$O$154,MATCH(LEFT(M146,255),LEFT('Disaggregation Data'!$J$3:$J$154,255),0))=0,"",INDEX('Disaggregation Data'!$O$3:$O$154,MATCH(LEFT(M146,255),LEFT('Disaggregation Data'!$J$3:$J$154,255),0))),"")</f>
        <v/>
      </c>
      <c r="H146" s="411" t="str">
        <f t="array" ref="H146">IFERROR(IF(INDEX('Disaggregation Data'!$P$3:$P$154,MATCH(LEFT(M146,255),LEFT('Disaggregation Data'!$J$3:$J$154,255),0))=0,"",INDEX('Disaggregation Data'!$P$3:$P$154,MATCH(LEFT(M146,255),LEFT('Disaggregation Data'!$J$3:$J$154,255),0))),"")</f>
        <v/>
      </c>
      <c r="I146" s="412" t="str">
        <f t="array" ref="I146">IFERROR(IF(INDEX('Disaggregation Data'!$M$3:$M$154,MATCH(LEFT(M146,255),LEFT('Disaggregation Data'!$J$3:$J$154,255),0))=0,"",INDEX('Disaggregation Data'!$M$3:$M$154,MATCH(LEFT(M146,255),LEFT('Disaggregation Data'!$J$3:$J$154,255),0))),"")</f>
        <v/>
      </c>
      <c r="J146" s="411" t="str">
        <f t="array" ref="J146">IFERROR(IF(INDEX('Disaggregation Data'!$N$3:$N$154,MATCH(LEFT(M146,255),LEFT('Disaggregation Data'!$J$3:$J$154,255),0))=0,"",INDEX('Disaggregation Data'!$N$3:$N$154,MATCH(LEFT(M146,255),LEFT('Disaggregation Data'!$J$3:$J$154,255),0))),"")</f>
        <v/>
      </c>
      <c r="K146" s="503">
        <f t="shared" si="8"/>
        <v>77</v>
      </c>
      <c r="L146" s="503" t="str">
        <f t="shared" si="9"/>
        <v/>
      </c>
      <c r="M146" s="503" t="str">
        <f t="shared" si="10"/>
        <v/>
      </c>
      <c r="N146" s="483" t="b">
        <f t="shared" si="11"/>
        <v>0</v>
      </c>
      <c r="O146" s="488" t="s">
        <v>1627</v>
      </c>
      <c r="P146" s="523" t="str">
        <f t="array" ref="P146">IFERROR(IF(INDEX('Disaggregation Records'!$G$3:$G$56,MATCH(LEFT(L146,255),LEFT('Disaggregation Records'!$D$3:$D$56,255),0))=0,"",INDEX('Disaggregation Records'!$G$3:$G$56,MATCH(LEFT(L146,255),LEFT('Disaggregation Records'!$D$3:$D$56,255),0))),"")</f>
        <v/>
      </c>
      <c r="Q146" s="524" t="s">
        <v>426</v>
      </c>
      <c r="R146" s="383"/>
    </row>
    <row r="147" spans="1:18" ht="47.1" customHeight="1" x14ac:dyDescent="0.25">
      <c r="A147" s="409">
        <v>14</v>
      </c>
      <c r="B147" s="427" t="str">
        <f>IFERROR(VLOOKUP(A147,'Impact Indicators - Section B'!$A$9:$S$27,19,FALSE),"")</f>
        <v/>
      </c>
      <c r="C147" s="522" t="str">
        <f t="array" ref="C147">IFERROR(IF(INDEX('Disaggregation Records'!$E$3:$E$56,MATCH(LEFT(L147,255),LEFT('Disaggregation Records'!$D$3:$D$56,255),0))=0,"",INDEX('Disaggregation Records'!$E$3:$E$56,MATCH(LEFT(L147,255),LEFT('Disaggregation Records'!$D$3:$D$56,255),0))),"")</f>
        <v/>
      </c>
      <c r="D147" s="522" t="str">
        <f t="array" ref="D147">IFERROR(IF(INDEX('Disaggregation Records'!$F$3:$F$56,MATCH(LEFT(L147,255),LEFT('Disaggregation Records'!$D$3:$D$56,255),0))=0,"",INDEX('Disaggregation Records'!$F$3:$F$56,MATCH(LEFT(L147,255),LEFT('Disaggregation Records'!$D$3:$D$56,255),0))),"")</f>
        <v/>
      </c>
      <c r="E147" s="412" t="str">
        <f t="array" ref="E147">IFERROR(IF(INDEX('Disaggregation Data'!$K$3:$K$154,MATCH(LEFT(M147,255),LEFT('Disaggregation Data'!$J$3:$J$154,255),0))=0,"",INDEX('Disaggregation Data'!$K$3:$K$154,MATCH(LEFT(M147,255),LEFT('Disaggregation Data'!$J$3:$J$154,255),0))),"")</f>
        <v/>
      </c>
      <c r="F147" s="412" t="str">
        <f t="array" ref="F147">IFERROR(IF(INDEX('Disaggregation Data'!$L$3:$L$154,MATCH(LEFT(M147,255),LEFT('Disaggregation Data'!$J$3:$J$154,255),0))=0,"",INDEX('Disaggregation Data'!$L$3:$L$154,MATCH(LEFT(M147,255),LEFT('Disaggregation Data'!$J$3:$J$154,255),0))),"")</f>
        <v/>
      </c>
      <c r="G147" s="412" t="str">
        <f t="array" ref="G147">IFERROR(IF(INDEX('Disaggregation Data'!$O$3:$O$154,MATCH(LEFT(M147,255),LEFT('Disaggregation Data'!$J$3:$J$154,255),0))=0,"",INDEX('Disaggregation Data'!$O$3:$O$154,MATCH(LEFT(M147,255),LEFT('Disaggregation Data'!$J$3:$J$154,255),0))),"")</f>
        <v/>
      </c>
      <c r="H147" s="411" t="str">
        <f t="array" ref="H147">IFERROR(IF(INDEX('Disaggregation Data'!$P$3:$P$154,MATCH(LEFT(M147,255),LEFT('Disaggregation Data'!$J$3:$J$154,255),0))=0,"",INDEX('Disaggregation Data'!$P$3:$P$154,MATCH(LEFT(M147,255),LEFT('Disaggregation Data'!$J$3:$J$154,255),0))),"")</f>
        <v/>
      </c>
      <c r="I147" s="412" t="str">
        <f t="array" ref="I147">IFERROR(IF(INDEX('Disaggregation Data'!$M$3:$M$154,MATCH(LEFT(M147,255),LEFT('Disaggregation Data'!$J$3:$J$154,255),0))=0,"",INDEX('Disaggregation Data'!$M$3:$M$154,MATCH(LEFT(M147,255),LEFT('Disaggregation Data'!$J$3:$J$154,255),0))),"")</f>
        <v/>
      </c>
      <c r="J147" s="411" t="str">
        <f t="array" ref="J147">IFERROR(IF(INDEX('Disaggregation Data'!$N$3:$N$154,MATCH(LEFT(M147,255),LEFT('Disaggregation Data'!$J$3:$J$154,255),0))=0,"",INDEX('Disaggregation Data'!$N$3:$N$154,MATCH(LEFT(M147,255),LEFT('Disaggregation Data'!$J$3:$J$154,255),0))),"")</f>
        <v/>
      </c>
      <c r="K147" s="503">
        <f t="shared" si="8"/>
        <v>78</v>
      </c>
      <c r="L147" s="503" t="str">
        <f t="shared" si="9"/>
        <v/>
      </c>
      <c r="M147" s="503" t="str">
        <f t="shared" si="10"/>
        <v/>
      </c>
      <c r="N147" s="483" t="b">
        <f t="shared" si="11"/>
        <v>0</v>
      </c>
      <c r="O147" s="488" t="s">
        <v>1628</v>
      </c>
      <c r="P147" s="523" t="str">
        <f t="array" ref="P147">IFERROR(IF(INDEX('Disaggregation Records'!$G$3:$G$56,MATCH(LEFT(L147,255),LEFT('Disaggregation Records'!$D$3:$D$56,255),0))=0,"",INDEX('Disaggregation Records'!$G$3:$G$56,MATCH(LEFT(L147,255),LEFT('Disaggregation Records'!$D$3:$D$56,255),0))),"")</f>
        <v/>
      </c>
      <c r="Q147" s="524" t="s">
        <v>426</v>
      </c>
      <c r="R147" s="383"/>
    </row>
    <row r="148" spans="1:18" ht="47.1" customHeight="1" x14ac:dyDescent="0.25">
      <c r="A148" s="409">
        <v>14</v>
      </c>
      <c r="B148" s="427" t="str">
        <f>IFERROR(VLOOKUP(A148,'Impact Indicators - Section B'!$A$9:$S$27,19,FALSE),"")</f>
        <v/>
      </c>
      <c r="C148" s="522" t="str">
        <f t="array" ref="C148">IFERROR(IF(INDEX('Disaggregation Records'!$E$3:$E$56,MATCH(LEFT(L148,255),LEFT('Disaggregation Records'!$D$3:$D$56,255),0))=0,"",INDEX('Disaggregation Records'!$E$3:$E$56,MATCH(LEFT(L148,255),LEFT('Disaggregation Records'!$D$3:$D$56,255),0))),"")</f>
        <v/>
      </c>
      <c r="D148" s="522" t="str">
        <f t="array" ref="D148">IFERROR(IF(INDEX('Disaggregation Records'!$F$3:$F$56,MATCH(LEFT(L148,255),LEFT('Disaggregation Records'!$D$3:$D$56,255),0))=0,"",INDEX('Disaggregation Records'!$F$3:$F$56,MATCH(LEFT(L148,255),LEFT('Disaggregation Records'!$D$3:$D$56,255),0))),"")</f>
        <v/>
      </c>
      <c r="E148" s="412" t="str">
        <f t="array" ref="E148">IFERROR(IF(INDEX('Disaggregation Data'!$K$3:$K$154,MATCH(LEFT(M148,255),LEFT('Disaggregation Data'!$J$3:$J$154,255),0))=0,"",INDEX('Disaggregation Data'!$K$3:$K$154,MATCH(LEFT(M148,255),LEFT('Disaggregation Data'!$J$3:$J$154,255),0))),"")</f>
        <v/>
      </c>
      <c r="F148" s="412" t="str">
        <f t="array" ref="F148">IFERROR(IF(INDEX('Disaggregation Data'!$L$3:$L$154,MATCH(LEFT(M148,255),LEFT('Disaggregation Data'!$J$3:$J$154,255),0))=0,"",INDEX('Disaggregation Data'!$L$3:$L$154,MATCH(LEFT(M148,255),LEFT('Disaggregation Data'!$J$3:$J$154,255),0))),"")</f>
        <v/>
      </c>
      <c r="G148" s="412" t="str">
        <f t="array" ref="G148">IFERROR(IF(INDEX('Disaggregation Data'!$O$3:$O$154,MATCH(LEFT(M148,255),LEFT('Disaggregation Data'!$J$3:$J$154,255),0))=0,"",INDEX('Disaggregation Data'!$O$3:$O$154,MATCH(LEFT(M148,255),LEFT('Disaggregation Data'!$J$3:$J$154,255),0))),"")</f>
        <v/>
      </c>
      <c r="H148" s="411" t="str">
        <f t="array" ref="H148">IFERROR(IF(INDEX('Disaggregation Data'!$P$3:$P$154,MATCH(LEFT(M148,255),LEFT('Disaggregation Data'!$J$3:$J$154,255),0))=0,"",INDEX('Disaggregation Data'!$P$3:$P$154,MATCH(LEFT(M148,255),LEFT('Disaggregation Data'!$J$3:$J$154,255),0))),"")</f>
        <v/>
      </c>
      <c r="I148" s="412" t="str">
        <f t="array" ref="I148">IFERROR(IF(INDEX('Disaggregation Data'!$M$3:$M$154,MATCH(LEFT(M148,255),LEFT('Disaggregation Data'!$J$3:$J$154,255),0))=0,"",INDEX('Disaggregation Data'!$M$3:$M$154,MATCH(LEFT(M148,255),LEFT('Disaggregation Data'!$J$3:$J$154,255),0))),"")</f>
        <v/>
      </c>
      <c r="J148" s="411" t="str">
        <f t="array" ref="J148">IFERROR(IF(INDEX('Disaggregation Data'!$N$3:$N$154,MATCH(LEFT(M148,255),LEFT('Disaggregation Data'!$J$3:$J$154,255),0))=0,"",INDEX('Disaggregation Data'!$N$3:$N$154,MATCH(LEFT(M148,255),LEFT('Disaggregation Data'!$J$3:$J$154,255),0))),"")</f>
        <v/>
      </c>
      <c r="K148" s="503">
        <f t="shared" si="8"/>
        <v>79</v>
      </c>
      <c r="L148" s="503" t="str">
        <f t="shared" si="9"/>
        <v/>
      </c>
      <c r="M148" s="503" t="str">
        <f t="shared" si="10"/>
        <v/>
      </c>
      <c r="N148" s="483" t="b">
        <f t="shared" si="11"/>
        <v>0</v>
      </c>
      <c r="O148" s="488" t="s">
        <v>1629</v>
      </c>
      <c r="P148" s="523" t="str">
        <f t="array" ref="P148">IFERROR(IF(INDEX('Disaggregation Records'!$G$3:$G$56,MATCH(LEFT(L148,255),LEFT('Disaggregation Records'!$D$3:$D$56,255),0))=0,"",INDEX('Disaggregation Records'!$G$3:$G$56,MATCH(LEFT(L148,255),LEFT('Disaggregation Records'!$D$3:$D$56,255),0))),"")</f>
        <v/>
      </c>
      <c r="Q148" s="524" t="s">
        <v>426</v>
      </c>
      <c r="R148" s="383"/>
    </row>
    <row r="149" spans="1:18" ht="47.1" customHeight="1" x14ac:dyDescent="0.25">
      <c r="A149" s="409">
        <v>15</v>
      </c>
      <c r="B149" s="427" t="str">
        <f>IFERROR(VLOOKUP(A149,'Impact Indicators - Section B'!$A$9:$S$27,19,FALSE),"")</f>
        <v/>
      </c>
      <c r="C149" s="522" t="str">
        <f t="array" ref="C149">IFERROR(IF(INDEX('Disaggregation Records'!$E$3:$E$56,MATCH(LEFT(L149,255),LEFT('Disaggregation Records'!$D$3:$D$56,255),0))=0,"",INDEX('Disaggregation Records'!$E$3:$E$56,MATCH(LEFT(L149,255),LEFT('Disaggregation Records'!$D$3:$D$56,255),0))),"")</f>
        <v/>
      </c>
      <c r="D149" s="522" t="str">
        <f t="array" ref="D149">IFERROR(IF(INDEX('Disaggregation Records'!$F$3:$F$56,MATCH(LEFT(L149,255),LEFT('Disaggregation Records'!$D$3:$D$56,255),0))=0,"",INDEX('Disaggregation Records'!$F$3:$F$56,MATCH(LEFT(L149,255),LEFT('Disaggregation Records'!$D$3:$D$56,255),0))),"")</f>
        <v/>
      </c>
      <c r="E149" s="412" t="str">
        <f t="array" ref="E149">IFERROR(IF(INDEX('Disaggregation Data'!$K$3:$K$154,MATCH(LEFT(M149,255),LEFT('Disaggregation Data'!$J$3:$J$154,255),0))=0,"",INDEX('Disaggregation Data'!$K$3:$K$154,MATCH(LEFT(M149,255),LEFT('Disaggregation Data'!$J$3:$J$154,255),0))),"")</f>
        <v/>
      </c>
      <c r="F149" s="412" t="str">
        <f t="array" ref="F149">IFERROR(IF(INDEX('Disaggregation Data'!$L$3:$L$154,MATCH(LEFT(M149,255),LEFT('Disaggregation Data'!$J$3:$J$154,255),0))=0,"",INDEX('Disaggregation Data'!$L$3:$L$154,MATCH(LEFT(M149,255),LEFT('Disaggregation Data'!$J$3:$J$154,255),0))),"")</f>
        <v/>
      </c>
      <c r="G149" s="412" t="str">
        <f t="array" ref="G149">IFERROR(IF(INDEX('Disaggregation Data'!$O$3:$O$154,MATCH(LEFT(M149,255),LEFT('Disaggregation Data'!$J$3:$J$154,255),0))=0,"",INDEX('Disaggregation Data'!$O$3:$O$154,MATCH(LEFT(M149,255),LEFT('Disaggregation Data'!$J$3:$J$154,255),0))),"")</f>
        <v/>
      </c>
      <c r="H149" s="411" t="str">
        <f t="array" ref="H149">IFERROR(IF(INDEX('Disaggregation Data'!$P$3:$P$154,MATCH(LEFT(M149,255),LEFT('Disaggregation Data'!$J$3:$J$154,255),0))=0,"",INDEX('Disaggregation Data'!$P$3:$P$154,MATCH(LEFT(M149,255),LEFT('Disaggregation Data'!$J$3:$J$154,255),0))),"")</f>
        <v/>
      </c>
      <c r="I149" s="412" t="str">
        <f t="array" ref="I149">IFERROR(IF(INDEX('Disaggregation Data'!$M$3:$M$154,MATCH(LEFT(M149,255),LEFT('Disaggregation Data'!$J$3:$J$154,255),0))=0,"",INDEX('Disaggregation Data'!$M$3:$M$154,MATCH(LEFT(M149,255),LEFT('Disaggregation Data'!$J$3:$J$154,255),0))),"")</f>
        <v/>
      </c>
      <c r="J149" s="411" t="str">
        <f t="array" ref="J149">IFERROR(IF(INDEX('Disaggregation Data'!$N$3:$N$154,MATCH(LEFT(M149,255),LEFT('Disaggregation Data'!$J$3:$J$154,255),0))=0,"",INDEX('Disaggregation Data'!$N$3:$N$154,MATCH(LEFT(M149,255),LEFT('Disaggregation Data'!$J$3:$J$154,255),0))),"")</f>
        <v/>
      </c>
      <c r="K149" s="503">
        <f t="shared" si="8"/>
        <v>80</v>
      </c>
      <c r="L149" s="503" t="str">
        <f t="shared" si="9"/>
        <v/>
      </c>
      <c r="M149" s="503" t="str">
        <f t="shared" si="10"/>
        <v/>
      </c>
      <c r="N149" s="483" t="b">
        <f t="shared" si="11"/>
        <v>0</v>
      </c>
      <c r="O149" s="488" t="s">
        <v>1630</v>
      </c>
      <c r="P149" s="523" t="str">
        <f t="array" ref="P149">IFERROR(IF(INDEX('Disaggregation Records'!$G$3:$G$56,MATCH(LEFT(L149,255),LEFT('Disaggregation Records'!$D$3:$D$56,255),0))=0,"",INDEX('Disaggregation Records'!$G$3:$G$56,MATCH(LEFT(L149,255),LEFT('Disaggregation Records'!$D$3:$D$56,255),0))),"")</f>
        <v/>
      </c>
      <c r="Q149" s="524" t="s">
        <v>427</v>
      </c>
      <c r="R149" s="383"/>
    </row>
    <row r="150" spans="1:18" ht="47.1" customHeight="1" x14ac:dyDescent="0.25">
      <c r="A150" s="409">
        <v>15</v>
      </c>
      <c r="B150" s="427" t="str">
        <f>IFERROR(VLOOKUP(A150,'Impact Indicators - Section B'!$A$9:$S$27,19,FALSE),"")</f>
        <v/>
      </c>
      <c r="C150" s="522" t="str">
        <f t="array" ref="C150">IFERROR(IF(INDEX('Disaggregation Records'!$E$3:$E$56,MATCH(LEFT(L150,255),LEFT('Disaggregation Records'!$D$3:$D$56,255),0))=0,"",INDEX('Disaggregation Records'!$E$3:$E$56,MATCH(LEFT(L150,255),LEFT('Disaggregation Records'!$D$3:$D$56,255),0))),"")</f>
        <v/>
      </c>
      <c r="D150" s="522" t="str">
        <f t="array" ref="D150">IFERROR(IF(INDEX('Disaggregation Records'!$F$3:$F$56,MATCH(LEFT(L150,255),LEFT('Disaggregation Records'!$D$3:$D$56,255),0))=0,"",INDEX('Disaggregation Records'!$F$3:$F$56,MATCH(LEFT(L150,255),LEFT('Disaggregation Records'!$D$3:$D$56,255),0))),"")</f>
        <v/>
      </c>
      <c r="E150" s="412" t="str">
        <f t="array" ref="E150">IFERROR(IF(INDEX('Disaggregation Data'!$K$3:$K$154,MATCH(LEFT(M150,255),LEFT('Disaggregation Data'!$J$3:$J$154,255),0))=0,"",INDEX('Disaggregation Data'!$K$3:$K$154,MATCH(LEFT(M150,255),LEFT('Disaggregation Data'!$J$3:$J$154,255),0))),"")</f>
        <v/>
      </c>
      <c r="F150" s="412" t="str">
        <f t="array" ref="F150">IFERROR(IF(INDEX('Disaggregation Data'!$L$3:$L$154,MATCH(LEFT(M150,255),LEFT('Disaggregation Data'!$J$3:$J$154,255),0))=0,"",INDEX('Disaggregation Data'!$L$3:$L$154,MATCH(LEFT(M150,255),LEFT('Disaggregation Data'!$J$3:$J$154,255),0))),"")</f>
        <v/>
      </c>
      <c r="G150" s="412" t="str">
        <f t="array" ref="G150">IFERROR(IF(INDEX('Disaggregation Data'!$O$3:$O$154,MATCH(LEFT(M150,255),LEFT('Disaggregation Data'!$J$3:$J$154,255),0))=0,"",INDEX('Disaggregation Data'!$O$3:$O$154,MATCH(LEFT(M150,255),LEFT('Disaggregation Data'!$J$3:$J$154,255),0))),"")</f>
        <v/>
      </c>
      <c r="H150" s="411" t="str">
        <f t="array" ref="H150">IFERROR(IF(INDEX('Disaggregation Data'!$P$3:$P$154,MATCH(LEFT(M150,255),LEFT('Disaggregation Data'!$J$3:$J$154,255),0))=0,"",INDEX('Disaggregation Data'!$P$3:$P$154,MATCH(LEFT(M150,255),LEFT('Disaggregation Data'!$J$3:$J$154,255),0))),"")</f>
        <v/>
      </c>
      <c r="I150" s="412" t="str">
        <f t="array" ref="I150">IFERROR(IF(INDEX('Disaggregation Data'!$M$3:$M$154,MATCH(LEFT(M150,255),LEFT('Disaggregation Data'!$J$3:$J$154,255),0))=0,"",INDEX('Disaggregation Data'!$M$3:$M$154,MATCH(LEFT(M150,255),LEFT('Disaggregation Data'!$J$3:$J$154,255),0))),"")</f>
        <v/>
      </c>
      <c r="J150" s="411" t="str">
        <f t="array" ref="J150">IFERROR(IF(INDEX('Disaggregation Data'!$N$3:$N$154,MATCH(LEFT(M150,255),LEFT('Disaggregation Data'!$J$3:$J$154,255),0))=0,"",INDEX('Disaggregation Data'!$N$3:$N$154,MATCH(LEFT(M150,255),LEFT('Disaggregation Data'!$J$3:$J$154,255),0))),"")</f>
        <v/>
      </c>
      <c r="K150" s="503">
        <f t="shared" si="8"/>
        <v>81</v>
      </c>
      <c r="L150" s="503" t="str">
        <f t="shared" si="9"/>
        <v/>
      </c>
      <c r="M150" s="503" t="str">
        <f t="shared" si="10"/>
        <v/>
      </c>
      <c r="N150" s="483" t="b">
        <f t="shared" si="11"/>
        <v>0</v>
      </c>
      <c r="O150" s="488" t="s">
        <v>1631</v>
      </c>
      <c r="P150" s="523" t="str">
        <f t="array" ref="P150">IFERROR(IF(INDEX('Disaggregation Records'!$G$3:$G$56,MATCH(LEFT(L150,255),LEFT('Disaggregation Records'!$D$3:$D$56,255),0))=0,"",INDEX('Disaggregation Records'!$G$3:$G$56,MATCH(LEFT(L150,255),LEFT('Disaggregation Records'!$D$3:$D$56,255),0))),"")</f>
        <v/>
      </c>
      <c r="Q150" s="524" t="s">
        <v>427</v>
      </c>
      <c r="R150" s="383"/>
    </row>
    <row r="151" spans="1:18" ht="47.1" customHeight="1" x14ac:dyDescent="0.25">
      <c r="A151" s="409">
        <v>15</v>
      </c>
      <c r="B151" s="427" t="str">
        <f>IFERROR(VLOOKUP(A151,'Impact Indicators - Section B'!$A$9:$S$27,19,FALSE),"")</f>
        <v/>
      </c>
      <c r="C151" s="522" t="str">
        <f t="array" ref="C151">IFERROR(IF(INDEX('Disaggregation Records'!$E$3:$E$56,MATCH(LEFT(L151,255),LEFT('Disaggregation Records'!$D$3:$D$56,255),0))=0,"",INDEX('Disaggregation Records'!$E$3:$E$56,MATCH(LEFT(L151,255),LEFT('Disaggregation Records'!$D$3:$D$56,255),0))),"")</f>
        <v/>
      </c>
      <c r="D151" s="522" t="str">
        <f t="array" ref="D151">IFERROR(IF(INDEX('Disaggregation Records'!$F$3:$F$56,MATCH(LEFT(L151,255),LEFT('Disaggregation Records'!$D$3:$D$56,255),0))=0,"",INDEX('Disaggregation Records'!$F$3:$F$56,MATCH(LEFT(L151,255),LEFT('Disaggregation Records'!$D$3:$D$56,255),0))),"")</f>
        <v/>
      </c>
      <c r="E151" s="412" t="str">
        <f t="array" ref="E151">IFERROR(IF(INDEX('Disaggregation Data'!$K$3:$K$154,MATCH(LEFT(M151,255),LEFT('Disaggregation Data'!$J$3:$J$154,255),0))=0,"",INDEX('Disaggregation Data'!$K$3:$K$154,MATCH(LEFT(M151,255),LEFT('Disaggregation Data'!$J$3:$J$154,255),0))),"")</f>
        <v/>
      </c>
      <c r="F151" s="412" t="str">
        <f t="array" ref="F151">IFERROR(IF(INDEX('Disaggregation Data'!$L$3:$L$154,MATCH(LEFT(M151,255),LEFT('Disaggregation Data'!$J$3:$J$154,255),0))=0,"",INDEX('Disaggregation Data'!$L$3:$L$154,MATCH(LEFT(M151,255),LEFT('Disaggregation Data'!$J$3:$J$154,255),0))),"")</f>
        <v/>
      </c>
      <c r="G151" s="412" t="str">
        <f t="array" ref="G151">IFERROR(IF(INDEX('Disaggregation Data'!$O$3:$O$154,MATCH(LEFT(M151,255),LEFT('Disaggregation Data'!$J$3:$J$154,255),0))=0,"",INDEX('Disaggregation Data'!$O$3:$O$154,MATCH(LEFT(M151,255),LEFT('Disaggregation Data'!$J$3:$J$154,255),0))),"")</f>
        <v/>
      </c>
      <c r="H151" s="411" t="str">
        <f t="array" ref="H151">IFERROR(IF(INDEX('Disaggregation Data'!$P$3:$P$154,MATCH(LEFT(M151,255),LEFT('Disaggregation Data'!$J$3:$J$154,255),0))=0,"",INDEX('Disaggregation Data'!$P$3:$P$154,MATCH(LEFT(M151,255),LEFT('Disaggregation Data'!$J$3:$J$154,255),0))),"")</f>
        <v/>
      </c>
      <c r="I151" s="412" t="str">
        <f t="array" ref="I151">IFERROR(IF(INDEX('Disaggregation Data'!$M$3:$M$154,MATCH(LEFT(M151,255),LEFT('Disaggregation Data'!$J$3:$J$154,255),0))=0,"",INDEX('Disaggregation Data'!$M$3:$M$154,MATCH(LEFT(M151,255),LEFT('Disaggregation Data'!$J$3:$J$154,255),0))),"")</f>
        <v/>
      </c>
      <c r="J151" s="411" t="str">
        <f t="array" ref="J151">IFERROR(IF(INDEX('Disaggregation Data'!$N$3:$N$154,MATCH(LEFT(M151,255),LEFT('Disaggregation Data'!$J$3:$J$154,255),0))=0,"",INDEX('Disaggregation Data'!$N$3:$N$154,MATCH(LEFT(M151,255),LEFT('Disaggregation Data'!$J$3:$J$154,255),0))),"")</f>
        <v/>
      </c>
      <c r="K151" s="503">
        <f t="shared" si="8"/>
        <v>82</v>
      </c>
      <c r="L151" s="503" t="str">
        <f t="shared" si="9"/>
        <v/>
      </c>
      <c r="M151" s="503" t="str">
        <f t="shared" si="10"/>
        <v/>
      </c>
      <c r="N151" s="483" t="b">
        <f t="shared" si="11"/>
        <v>0</v>
      </c>
      <c r="O151" s="488" t="s">
        <v>1632</v>
      </c>
      <c r="P151" s="523" t="str">
        <f t="array" ref="P151">IFERROR(IF(INDEX('Disaggregation Records'!$G$3:$G$56,MATCH(LEFT(L151,255),LEFT('Disaggregation Records'!$D$3:$D$56,255),0))=0,"",INDEX('Disaggregation Records'!$G$3:$G$56,MATCH(LEFT(L151,255),LEFT('Disaggregation Records'!$D$3:$D$56,255),0))),"")</f>
        <v/>
      </c>
      <c r="Q151" s="524" t="s">
        <v>427</v>
      </c>
      <c r="R151" s="383"/>
    </row>
    <row r="152" spans="1:18" ht="47.1" customHeight="1" x14ac:dyDescent="0.25">
      <c r="A152" s="409">
        <v>15</v>
      </c>
      <c r="B152" s="427" t="str">
        <f>IFERROR(VLOOKUP(A152,'Impact Indicators - Section B'!$A$9:$S$27,19,FALSE),"")</f>
        <v/>
      </c>
      <c r="C152" s="522" t="str">
        <f t="array" ref="C152">IFERROR(IF(INDEX('Disaggregation Records'!$E$3:$E$56,MATCH(LEFT(L152,255),LEFT('Disaggregation Records'!$D$3:$D$56,255),0))=0,"",INDEX('Disaggregation Records'!$E$3:$E$56,MATCH(LEFT(L152,255),LEFT('Disaggregation Records'!$D$3:$D$56,255),0))),"")</f>
        <v/>
      </c>
      <c r="D152" s="522" t="str">
        <f t="array" ref="D152">IFERROR(IF(INDEX('Disaggregation Records'!$F$3:$F$56,MATCH(LEFT(L152,255),LEFT('Disaggregation Records'!$D$3:$D$56,255),0))=0,"",INDEX('Disaggregation Records'!$F$3:$F$56,MATCH(LEFT(L152,255),LEFT('Disaggregation Records'!$D$3:$D$56,255),0))),"")</f>
        <v/>
      </c>
      <c r="E152" s="412" t="str">
        <f t="array" ref="E152">IFERROR(IF(INDEX('Disaggregation Data'!$K$3:$K$154,MATCH(LEFT(M152,255),LEFT('Disaggregation Data'!$J$3:$J$154,255),0))=0,"",INDEX('Disaggregation Data'!$K$3:$K$154,MATCH(LEFT(M152,255),LEFT('Disaggregation Data'!$J$3:$J$154,255),0))),"")</f>
        <v/>
      </c>
      <c r="F152" s="412" t="str">
        <f t="array" ref="F152">IFERROR(IF(INDEX('Disaggregation Data'!$L$3:$L$154,MATCH(LEFT(M152,255),LEFT('Disaggregation Data'!$J$3:$J$154,255),0))=0,"",INDEX('Disaggregation Data'!$L$3:$L$154,MATCH(LEFT(M152,255),LEFT('Disaggregation Data'!$J$3:$J$154,255),0))),"")</f>
        <v/>
      </c>
      <c r="G152" s="412" t="str">
        <f t="array" ref="G152">IFERROR(IF(INDEX('Disaggregation Data'!$O$3:$O$154,MATCH(LEFT(M152,255),LEFT('Disaggregation Data'!$J$3:$J$154,255),0))=0,"",INDEX('Disaggregation Data'!$O$3:$O$154,MATCH(LEFT(M152,255),LEFT('Disaggregation Data'!$J$3:$J$154,255),0))),"")</f>
        <v/>
      </c>
      <c r="H152" s="411" t="str">
        <f t="array" ref="H152">IFERROR(IF(INDEX('Disaggregation Data'!$P$3:$P$154,MATCH(LEFT(M152,255),LEFT('Disaggregation Data'!$J$3:$J$154,255),0))=0,"",INDEX('Disaggregation Data'!$P$3:$P$154,MATCH(LEFT(M152,255),LEFT('Disaggregation Data'!$J$3:$J$154,255),0))),"")</f>
        <v/>
      </c>
      <c r="I152" s="412" t="str">
        <f t="array" ref="I152">IFERROR(IF(INDEX('Disaggregation Data'!$M$3:$M$154,MATCH(LEFT(M152,255),LEFT('Disaggregation Data'!$J$3:$J$154,255),0))=0,"",INDEX('Disaggregation Data'!$M$3:$M$154,MATCH(LEFT(M152,255),LEFT('Disaggregation Data'!$J$3:$J$154,255),0))),"")</f>
        <v/>
      </c>
      <c r="J152" s="411" t="str">
        <f t="array" ref="J152">IFERROR(IF(INDEX('Disaggregation Data'!$N$3:$N$154,MATCH(LEFT(M152,255),LEFT('Disaggregation Data'!$J$3:$J$154,255),0))=0,"",INDEX('Disaggregation Data'!$N$3:$N$154,MATCH(LEFT(M152,255),LEFT('Disaggregation Data'!$J$3:$J$154,255),0))),"")</f>
        <v/>
      </c>
      <c r="K152" s="503">
        <f t="shared" si="8"/>
        <v>83</v>
      </c>
      <c r="L152" s="503" t="str">
        <f t="shared" si="9"/>
        <v/>
      </c>
      <c r="M152" s="503" t="str">
        <f t="shared" si="10"/>
        <v/>
      </c>
      <c r="N152" s="483" t="b">
        <f t="shared" si="11"/>
        <v>0</v>
      </c>
      <c r="O152" s="488" t="s">
        <v>1633</v>
      </c>
      <c r="P152" s="523" t="str">
        <f t="array" ref="P152">IFERROR(IF(INDEX('Disaggregation Records'!$G$3:$G$56,MATCH(LEFT(L152,255),LEFT('Disaggregation Records'!$D$3:$D$56,255),0))=0,"",INDEX('Disaggregation Records'!$G$3:$G$56,MATCH(LEFT(L152,255),LEFT('Disaggregation Records'!$D$3:$D$56,255),0))),"")</f>
        <v/>
      </c>
      <c r="Q152" s="524" t="s">
        <v>427</v>
      </c>
      <c r="R152" s="383"/>
    </row>
    <row r="153" spans="1:18" ht="47.1" customHeight="1" x14ac:dyDescent="0.25">
      <c r="A153" s="409">
        <v>15</v>
      </c>
      <c r="B153" s="427" t="str">
        <f>IFERROR(VLOOKUP(A153,'Impact Indicators - Section B'!$A$9:$S$27,19,FALSE),"")</f>
        <v/>
      </c>
      <c r="C153" s="522" t="str">
        <f t="array" ref="C153">IFERROR(IF(INDEX('Disaggregation Records'!$E$3:$E$56,MATCH(LEFT(L153,255),LEFT('Disaggregation Records'!$D$3:$D$56,255),0))=0,"",INDEX('Disaggregation Records'!$E$3:$E$56,MATCH(LEFT(L153,255),LEFT('Disaggregation Records'!$D$3:$D$56,255),0))),"")</f>
        <v/>
      </c>
      <c r="D153" s="522" t="str">
        <f t="array" ref="D153">IFERROR(IF(INDEX('Disaggregation Records'!$F$3:$F$56,MATCH(LEFT(L153,255),LEFT('Disaggregation Records'!$D$3:$D$56,255),0))=0,"",INDEX('Disaggregation Records'!$F$3:$F$56,MATCH(LEFT(L153,255),LEFT('Disaggregation Records'!$D$3:$D$56,255),0))),"")</f>
        <v/>
      </c>
      <c r="E153" s="412" t="str">
        <f t="array" ref="E153">IFERROR(IF(INDEX('Disaggregation Data'!$K$3:$K$154,MATCH(LEFT(M153,255),LEFT('Disaggregation Data'!$J$3:$J$154,255),0))=0,"",INDEX('Disaggregation Data'!$K$3:$K$154,MATCH(LEFT(M153,255),LEFT('Disaggregation Data'!$J$3:$J$154,255),0))),"")</f>
        <v/>
      </c>
      <c r="F153" s="412" t="str">
        <f t="array" ref="F153">IFERROR(IF(INDEX('Disaggregation Data'!$L$3:$L$154,MATCH(LEFT(M153,255),LEFT('Disaggregation Data'!$J$3:$J$154,255),0))=0,"",INDEX('Disaggregation Data'!$L$3:$L$154,MATCH(LEFT(M153,255),LEFT('Disaggregation Data'!$J$3:$J$154,255),0))),"")</f>
        <v/>
      </c>
      <c r="G153" s="412" t="str">
        <f t="array" ref="G153">IFERROR(IF(INDEX('Disaggregation Data'!$O$3:$O$154,MATCH(LEFT(M153,255),LEFT('Disaggregation Data'!$J$3:$J$154,255),0))=0,"",INDEX('Disaggregation Data'!$O$3:$O$154,MATCH(LEFT(M153,255),LEFT('Disaggregation Data'!$J$3:$J$154,255),0))),"")</f>
        <v/>
      </c>
      <c r="H153" s="411" t="str">
        <f t="array" ref="H153">IFERROR(IF(INDEX('Disaggregation Data'!$P$3:$P$154,MATCH(LEFT(M153,255),LEFT('Disaggregation Data'!$J$3:$J$154,255),0))=0,"",INDEX('Disaggregation Data'!$P$3:$P$154,MATCH(LEFT(M153,255),LEFT('Disaggregation Data'!$J$3:$J$154,255),0))),"")</f>
        <v/>
      </c>
      <c r="I153" s="412" t="str">
        <f t="array" ref="I153">IFERROR(IF(INDEX('Disaggregation Data'!$M$3:$M$154,MATCH(LEFT(M153,255),LEFT('Disaggregation Data'!$J$3:$J$154,255),0))=0,"",INDEX('Disaggregation Data'!$M$3:$M$154,MATCH(LEFT(M153,255),LEFT('Disaggregation Data'!$J$3:$J$154,255),0))),"")</f>
        <v/>
      </c>
      <c r="J153" s="411" t="str">
        <f t="array" ref="J153">IFERROR(IF(INDEX('Disaggregation Data'!$N$3:$N$154,MATCH(LEFT(M153,255),LEFT('Disaggregation Data'!$J$3:$J$154,255),0))=0,"",INDEX('Disaggregation Data'!$N$3:$N$154,MATCH(LEFT(M153,255),LEFT('Disaggregation Data'!$J$3:$J$154,255),0))),"")</f>
        <v/>
      </c>
      <c r="K153" s="503">
        <f t="shared" si="8"/>
        <v>84</v>
      </c>
      <c r="L153" s="503" t="str">
        <f t="shared" si="9"/>
        <v/>
      </c>
      <c r="M153" s="503" t="str">
        <f t="shared" si="10"/>
        <v/>
      </c>
      <c r="N153" s="483" t="b">
        <f t="shared" si="11"/>
        <v>0</v>
      </c>
      <c r="O153" s="488" t="s">
        <v>1634</v>
      </c>
      <c r="P153" s="523" t="str">
        <f t="array" ref="P153">IFERROR(IF(INDEX('Disaggregation Records'!$G$3:$G$56,MATCH(LEFT(L153,255),LEFT('Disaggregation Records'!$D$3:$D$56,255),0))=0,"",INDEX('Disaggregation Records'!$G$3:$G$56,MATCH(LEFT(L153,255),LEFT('Disaggregation Records'!$D$3:$D$56,255),0))),"")</f>
        <v/>
      </c>
      <c r="Q153" s="524" t="s">
        <v>427</v>
      </c>
      <c r="R153" s="383"/>
    </row>
    <row r="154" spans="1:18" ht="47.1" customHeight="1" x14ac:dyDescent="0.25">
      <c r="A154" s="409">
        <v>15</v>
      </c>
      <c r="B154" s="427" t="str">
        <f>IFERROR(VLOOKUP(A154,'Impact Indicators - Section B'!$A$9:$S$27,19,FALSE),"")</f>
        <v/>
      </c>
      <c r="C154" s="522" t="str">
        <f t="array" ref="C154">IFERROR(IF(INDEX('Disaggregation Records'!$E$3:$E$56,MATCH(LEFT(L154,255),LEFT('Disaggregation Records'!$D$3:$D$56,255),0))=0,"",INDEX('Disaggregation Records'!$E$3:$E$56,MATCH(LEFT(L154,255),LEFT('Disaggregation Records'!$D$3:$D$56,255),0))),"")</f>
        <v/>
      </c>
      <c r="D154" s="522" t="str">
        <f t="array" ref="D154">IFERROR(IF(INDEX('Disaggregation Records'!$F$3:$F$56,MATCH(LEFT(L154,255),LEFT('Disaggregation Records'!$D$3:$D$56,255),0))=0,"",INDEX('Disaggregation Records'!$F$3:$F$56,MATCH(LEFT(L154,255),LEFT('Disaggregation Records'!$D$3:$D$56,255),0))),"")</f>
        <v/>
      </c>
      <c r="E154" s="412" t="str">
        <f t="array" ref="E154">IFERROR(IF(INDEX('Disaggregation Data'!$K$3:$K$154,MATCH(LEFT(M154,255),LEFT('Disaggregation Data'!$J$3:$J$154,255),0))=0,"",INDEX('Disaggregation Data'!$K$3:$K$154,MATCH(LEFT(M154,255),LEFT('Disaggregation Data'!$J$3:$J$154,255),0))),"")</f>
        <v/>
      </c>
      <c r="F154" s="412" t="str">
        <f t="array" ref="F154">IFERROR(IF(INDEX('Disaggregation Data'!$L$3:$L$154,MATCH(LEFT(M154,255),LEFT('Disaggregation Data'!$J$3:$J$154,255),0))=0,"",INDEX('Disaggregation Data'!$L$3:$L$154,MATCH(LEFT(M154,255),LEFT('Disaggregation Data'!$J$3:$J$154,255),0))),"")</f>
        <v/>
      </c>
      <c r="G154" s="412" t="str">
        <f t="array" ref="G154">IFERROR(IF(INDEX('Disaggregation Data'!$O$3:$O$154,MATCH(LEFT(M154,255),LEFT('Disaggregation Data'!$J$3:$J$154,255),0))=0,"",INDEX('Disaggregation Data'!$O$3:$O$154,MATCH(LEFT(M154,255),LEFT('Disaggregation Data'!$J$3:$J$154,255),0))),"")</f>
        <v/>
      </c>
      <c r="H154" s="411" t="str">
        <f t="array" ref="H154">IFERROR(IF(INDEX('Disaggregation Data'!$P$3:$P$154,MATCH(LEFT(M154,255),LEFT('Disaggregation Data'!$J$3:$J$154,255),0))=0,"",INDEX('Disaggregation Data'!$P$3:$P$154,MATCH(LEFT(M154,255),LEFT('Disaggregation Data'!$J$3:$J$154,255),0))),"")</f>
        <v/>
      </c>
      <c r="I154" s="412" t="str">
        <f t="array" ref="I154">IFERROR(IF(INDEX('Disaggregation Data'!$M$3:$M$154,MATCH(LEFT(M154,255),LEFT('Disaggregation Data'!$J$3:$J$154,255),0))=0,"",INDEX('Disaggregation Data'!$M$3:$M$154,MATCH(LEFT(M154,255),LEFT('Disaggregation Data'!$J$3:$J$154,255),0))),"")</f>
        <v/>
      </c>
      <c r="J154" s="411" t="str">
        <f t="array" ref="J154">IFERROR(IF(INDEX('Disaggregation Data'!$N$3:$N$154,MATCH(LEFT(M154,255),LEFT('Disaggregation Data'!$J$3:$J$154,255),0))=0,"",INDEX('Disaggregation Data'!$N$3:$N$154,MATCH(LEFT(M154,255),LEFT('Disaggregation Data'!$J$3:$J$154,255),0))),"")</f>
        <v/>
      </c>
      <c r="K154" s="503">
        <f t="shared" si="8"/>
        <v>85</v>
      </c>
      <c r="L154" s="503" t="str">
        <f t="shared" si="9"/>
        <v/>
      </c>
      <c r="M154" s="503" t="str">
        <f t="shared" si="10"/>
        <v/>
      </c>
      <c r="N154" s="483" t="b">
        <f t="shared" si="11"/>
        <v>0</v>
      </c>
      <c r="O154" s="488" t="s">
        <v>1635</v>
      </c>
      <c r="P154" s="523" t="str">
        <f t="array" ref="P154">IFERROR(IF(INDEX('Disaggregation Records'!$G$3:$G$56,MATCH(LEFT(L154,255),LEFT('Disaggregation Records'!$D$3:$D$56,255),0))=0,"",INDEX('Disaggregation Records'!$G$3:$G$56,MATCH(LEFT(L154,255),LEFT('Disaggregation Records'!$D$3:$D$56,255),0))),"")</f>
        <v/>
      </c>
      <c r="Q154" s="524" t="s">
        <v>427</v>
      </c>
      <c r="R154" s="383"/>
    </row>
    <row r="155" spans="1:18" ht="47.1" customHeight="1" x14ac:dyDescent="0.25">
      <c r="A155" s="409">
        <v>15</v>
      </c>
      <c r="B155" s="427" t="str">
        <f>IFERROR(VLOOKUP(A155,'Impact Indicators - Section B'!$A$9:$S$27,19,FALSE),"")</f>
        <v/>
      </c>
      <c r="C155" s="522" t="str">
        <f t="array" ref="C155">IFERROR(IF(INDEX('Disaggregation Records'!$E$3:$E$56,MATCH(LEFT(L155,255),LEFT('Disaggregation Records'!$D$3:$D$56,255),0))=0,"",INDEX('Disaggregation Records'!$E$3:$E$56,MATCH(LEFT(L155,255),LEFT('Disaggregation Records'!$D$3:$D$56,255),0))),"")</f>
        <v/>
      </c>
      <c r="D155" s="522" t="str">
        <f t="array" ref="D155">IFERROR(IF(INDEX('Disaggregation Records'!$F$3:$F$56,MATCH(LEFT(L155,255),LEFT('Disaggregation Records'!$D$3:$D$56,255),0))=0,"",INDEX('Disaggregation Records'!$F$3:$F$56,MATCH(LEFT(L155,255),LEFT('Disaggregation Records'!$D$3:$D$56,255),0))),"")</f>
        <v/>
      </c>
      <c r="E155" s="412" t="str">
        <f t="array" ref="E155">IFERROR(IF(INDEX('Disaggregation Data'!$K$3:$K$154,MATCH(LEFT(M155,255),LEFT('Disaggregation Data'!$J$3:$J$154,255),0))=0,"",INDEX('Disaggregation Data'!$K$3:$K$154,MATCH(LEFT(M155,255),LEFT('Disaggregation Data'!$J$3:$J$154,255),0))),"")</f>
        <v/>
      </c>
      <c r="F155" s="412" t="str">
        <f t="array" ref="F155">IFERROR(IF(INDEX('Disaggregation Data'!$L$3:$L$154,MATCH(LEFT(M155,255),LEFT('Disaggregation Data'!$J$3:$J$154,255),0))=0,"",INDEX('Disaggregation Data'!$L$3:$L$154,MATCH(LEFT(M155,255),LEFT('Disaggregation Data'!$J$3:$J$154,255),0))),"")</f>
        <v/>
      </c>
      <c r="G155" s="412" t="str">
        <f t="array" ref="G155">IFERROR(IF(INDEX('Disaggregation Data'!$O$3:$O$154,MATCH(LEFT(M155,255),LEFT('Disaggregation Data'!$J$3:$J$154,255),0))=0,"",INDEX('Disaggregation Data'!$O$3:$O$154,MATCH(LEFT(M155,255),LEFT('Disaggregation Data'!$J$3:$J$154,255),0))),"")</f>
        <v/>
      </c>
      <c r="H155" s="411" t="str">
        <f t="array" ref="H155">IFERROR(IF(INDEX('Disaggregation Data'!$P$3:$P$154,MATCH(LEFT(M155,255),LEFT('Disaggregation Data'!$J$3:$J$154,255),0))=0,"",INDEX('Disaggregation Data'!$P$3:$P$154,MATCH(LEFT(M155,255),LEFT('Disaggregation Data'!$J$3:$J$154,255),0))),"")</f>
        <v/>
      </c>
      <c r="I155" s="412" t="str">
        <f t="array" ref="I155">IFERROR(IF(INDEX('Disaggregation Data'!$M$3:$M$154,MATCH(LEFT(M155,255),LEFT('Disaggregation Data'!$J$3:$J$154,255),0))=0,"",INDEX('Disaggregation Data'!$M$3:$M$154,MATCH(LEFT(M155,255),LEFT('Disaggregation Data'!$J$3:$J$154,255),0))),"")</f>
        <v/>
      </c>
      <c r="J155" s="411" t="str">
        <f t="array" ref="J155">IFERROR(IF(INDEX('Disaggregation Data'!$N$3:$N$154,MATCH(LEFT(M155,255),LEFT('Disaggregation Data'!$J$3:$J$154,255),0))=0,"",INDEX('Disaggregation Data'!$N$3:$N$154,MATCH(LEFT(M155,255),LEFT('Disaggregation Data'!$J$3:$J$154,255),0))),"")</f>
        <v/>
      </c>
      <c r="K155" s="503">
        <f t="shared" si="8"/>
        <v>86</v>
      </c>
      <c r="L155" s="503" t="str">
        <f t="shared" si="9"/>
        <v/>
      </c>
      <c r="M155" s="503" t="str">
        <f t="shared" si="10"/>
        <v/>
      </c>
      <c r="N155" s="483" t="b">
        <f t="shared" si="11"/>
        <v>0</v>
      </c>
      <c r="O155" s="488" t="s">
        <v>1636</v>
      </c>
      <c r="P155" s="523" t="str">
        <f t="array" ref="P155">IFERROR(IF(INDEX('Disaggregation Records'!$G$3:$G$56,MATCH(LEFT(L155,255),LEFT('Disaggregation Records'!$D$3:$D$56,255),0))=0,"",INDEX('Disaggregation Records'!$G$3:$G$56,MATCH(LEFT(L155,255),LEFT('Disaggregation Records'!$D$3:$D$56,255),0))),"")</f>
        <v/>
      </c>
      <c r="Q155" s="524" t="s">
        <v>427</v>
      </c>
      <c r="R155" s="383"/>
    </row>
    <row r="156" spans="1:18" ht="47.1" customHeight="1" x14ac:dyDescent="0.25">
      <c r="A156" s="409">
        <v>15</v>
      </c>
      <c r="B156" s="427" t="str">
        <f>IFERROR(VLOOKUP(A156,'Impact Indicators - Section B'!$A$9:$S$27,19,FALSE),"")</f>
        <v/>
      </c>
      <c r="C156" s="522" t="str">
        <f t="array" ref="C156">IFERROR(IF(INDEX('Disaggregation Records'!$E$3:$E$56,MATCH(LEFT(L156,255),LEFT('Disaggregation Records'!$D$3:$D$56,255),0))=0,"",INDEX('Disaggregation Records'!$E$3:$E$56,MATCH(LEFT(L156,255),LEFT('Disaggregation Records'!$D$3:$D$56,255),0))),"")</f>
        <v/>
      </c>
      <c r="D156" s="522" t="str">
        <f t="array" ref="D156">IFERROR(IF(INDEX('Disaggregation Records'!$F$3:$F$56,MATCH(LEFT(L156,255),LEFT('Disaggregation Records'!$D$3:$D$56,255),0))=0,"",INDEX('Disaggregation Records'!$F$3:$F$56,MATCH(LEFT(L156,255),LEFT('Disaggregation Records'!$D$3:$D$56,255),0))),"")</f>
        <v/>
      </c>
      <c r="E156" s="412" t="str">
        <f t="array" ref="E156">IFERROR(IF(INDEX('Disaggregation Data'!$K$3:$K$154,MATCH(LEFT(M156,255),LEFT('Disaggregation Data'!$J$3:$J$154,255),0))=0,"",INDEX('Disaggregation Data'!$K$3:$K$154,MATCH(LEFT(M156,255),LEFT('Disaggregation Data'!$J$3:$J$154,255),0))),"")</f>
        <v/>
      </c>
      <c r="F156" s="412" t="str">
        <f t="array" ref="F156">IFERROR(IF(INDEX('Disaggregation Data'!$L$3:$L$154,MATCH(LEFT(M156,255),LEFT('Disaggregation Data'!$J$3:$J$154,255),0))=0,"",INDEX('Disaggregation Data'!$L$3:$L$154,MATCH(LEFT(M156,255),LEFT('Disaggregation Data'!$J$3:$J$154,255),0))),"")</f>
        <v/>
      </c>
      <c r="G156" s="412" t="str">
        <f t="array" ref="G156">IFERROR(IF(INDEX('Disaggregation Data'!$O$3:$O$154,MATCH(LEFT(M156,255),LEFT('Disaggregation Data'!$J$3:$J$154,255),0))=0,"",INDEX('Disaggregation Data'!$O$3:$O$154,MATCH(LEFT(M156,255),LEFT('Disaggregation Data'!$J$3:$J$154,255),0))),"")</f>
        <v/>
      </c>
      <c r="H156" s="411" t="str">
        <f t="array" ref="H156">IFERROR(IF(INDEX('Disaggregation Data'!$P$3:$P$154,MATCH(LEFT(M156,255),LEFT('Disaggregation Data'!$J$3:$J$154,255),0))=0,"",INDEX('Disaggregation Data'!$P$3:$P$154,MATCH(LEFT(M156,255),LEFT('Disaggregation Data'!$J$3:$J$154,255),0))),"")</f>
        <v/>
      </c>
      <c r="I156" s="412" t="str">
        <f t="array" ref="I156">IFERROR(IF(INDEX('Disaggregation Data'!$M$3:$M$154,MATCH(LEFT(M156,255),LEFT('Disaggregation Data'!$J$3:$J$154,255),0))=0,"",INDEX('Disaggregation Data'!$M$3:$M$154,MATCH(LEFT(M156,255),LEFT('Disaggregation Data'!$J$3:$J$154,255),0))),"")</f>
        <v/>
      </c>
      <c r="J156" s="411" t="str">
        <f t="array" ref="J156">IFERROR(IF(INDEX('Disaggregation Data'!$N$3:$N$154,MATCH(LEFT(M156,255),LEFT('Disaggregation Data'!$J$3:$J$154,255),0))=0,"",INDEX('Disaggregation Data'!$N$3:$N$154,MATCH(LEFT(M156,255),LEFT('Disaggregation Data'!$J$3:$J$154,255),0))),"")</f>
        <v/>
      </c>
      <c r="K156" s="503">
        <f t="shared" si="8"/>
        <v>87</v>
      </c>
      <c r="L156" s="503" t="str">
        <f t="shared" si="9"/>
        <v/>
      </c>
      <c r="M156" s="503" t="str">
        <f t="shared" si="10"/>
        <v/>
      </c>
      <c r="N156" s="483" t="b">
        <f t="shared" si="11"/>
        <v>0</v>
      </c>
      <c r="O156" s="488" t="s">
        <v>1637</v>
      </c>
      <c r="P156" s="523" t="str">
        <f t="array" ref="P156">IFERROR(IF(INDEX('Disaggregation Records'!$G$3:$G$56,MATCH(LEFT(L156,255),LEFT('Disaggregation Records'!$D$3:$D$56,255),0))=0,"",INDEX('Disaggregation Records'!$G$3:$G$56,MATCH(LEFT(L156,255),LEFT('Disaggregation Records'!$D$3:$D$56,255),0))),"")</f>
        <v/>
      </c>
      <c r="Q156" s="524" t="s">
        <v>427</v>
      </c>
      <c r="R156" s="383"/>
    </row>
    <row r="157" spans="1:18" ht="47.1" customHeight="1" x14ac:dyDescent="0.25">
      <c r="A157" s="409">
        <v>15</v>
      </c>
      <c r="B157" s="427" t="str">
        <f>IFERROR(VLOOKUP(A157,'Impact Indicators - Section B'!$A$9:$S$27,19,FALSE),"")</f>
        <v/>
      </c>
      <c r="C157" s="522" t="str">
        <f t="array" ref="C157">IFERROR(IF(INDEX('Disaggregation Records'!$E$3:$E$56,MATCH(LEFT(L157,255),LEFT('Disaggregation Records'!$D$3:$D$56,255),0))=0,"",INDEX('Disaggregation Records'!$E$3:$E$56,MATCH(LEFT(L157,255),LEFT('Disaggregation Records'!$D$3:$D$56,255),0))),"")</f>
        <v/>
      </c>
      <c r="D157" s="522" t="str">
        <f t="array" ref="D157">IFERROR(IF(INDEX('Disaggregation Records'!$F$3:$F$56,MATCH(LEFT(L157,255),LEFT('Disaggregation Records'!$D$3:$D$56,255),0))=0,"",INDEX('Disaggregation Records'!$F$3:$F$56,MATCH(LEFT(L157,255),LEFT('Disaggregation Records'!$D$3:$D$56,255),0))),"")</f>
        <v/>
      </c>
      <c r="E157" s="412" t="str">
        <f t="array" ref="E157">IFERROR(IF(INDEX('Disaggregation Data'!$K$3:$K$154,MATCH(LEFT(M157,255),LEFT('Disaggregation Data'!$J$3:$J$154,255),0))=0,"",INDEX('Disaggregation Data'!$K$3:$K$154,MATCH(LEFT(M157,255),LEFT('Disaggregation Data'!$J$3:$J$154,255),0))),"")</f>
        <v/>
      </c>
      <c r="F157" s="412" t="str">
        <f t="array" ref="F157">IFERROR(IF(INDEX('Disaggregation Data'!$L$3:$L$154,MATCH(LEFT(M157,255),LEFT('Disaggregation Data'!$J$3:$J$154,255),0))=0,"",INDEX('Disaggregation Data'!$L$3:$L$154,MATCH(LEFT(M157,255),LEFT('Disaggregation Data'!$J$3:$J$154,255),0))),"")</f>
        <v/>
      </c>
      <c r="G157" s="412" t="str">
        <f t="array" ref="G157">IFERROR(IF(INDEX('Disaggregation Data'!$O$3:$O$154,MATCH(LEFT(M157,255),LEFT('Disaggregation Data'!$J$3:$J$154,255),0))=0,"",INDEX('Disaggregation Data'!$O$3:$O$154,MATCH(LEFT(M157,255),LEFT('Disaggregation Data'!$J$3:$J$154,255),0))),"")</f>
        <v/>
      </c>
      <c r="H157" s="411" t="str">
        <f t="array" ref="H157">IFERROR(IF(INDEX('Disaggregation Data'!$P$3:$P$154,MATCH(LEFT(M157,255),LEFT('Disaggregation Data'!$J$3:$J$154,255),0))=0,"",INDEX('Disaggregation Data'!$P$3:$P$154,MATCH(LEFT(M157,255),LEFT('Disaggregation Data'!$J$3:$J$154,255),0))),"")</f>
        <v/>
      </c>
      <c r="I157" s="412" t="str">
        <f t="array" ref="I157">IFERROR(IF(INDEX('Disaggregation Data'!$M$3:$M$154,MATCH(LEFT(M157,255),LEFT('Disaggregation Data'!$J$3:$J$154,255),0))=0,"",INDEX('Disaggregation Data'!$M$3:$M$154,MATCH(LEFT(M157,255),LEFT('Disaggregation Data'!$J$3:$J$154,255),0))),"")</f>
        <v/>
      </c>
      <c r="J157" s="411" t="str">
        <f t="array" ref="J157">IFERROR(IF(INDEX('Disaggregation Data'!$N$3:$N$154,MATCH(LEFT(M157,255),LEFT('Disaggregation Data'!$J$3:$J$154,255),0))=0,"",INDEX('Disaggregation Data'!$N$3:$N$154,MATCH(LEFT(M157,255),LEFT('Disaggregation Data'!$J$3:$J$154,255),0))),"")</f>
        <v/>
      </c>
      <c r="K157" s="503">
        <f t="shared" si="8"/>
        <v>88</v>
      </c>
      <c r="L157" s="503" t="str">
        <f t="shared" si="9"/>
        <v/>
      </c>
      <c r="M157" s="503" t="str">
        <f t="shared" si="10"/>
        <v/>
      </c>
      <c r="N157" s="483" t="b">
        <f t="shared" si="11"/>
        <v>0</v>
      </c>
      <c r="O157" s="488" t="s">
        <v>1638</v>
      </c>
      <c r="P157" s="523" t="str">
        <f t="array" ref="P157">IFERROR(IF(INDEX('Disaggregation Records'!$G$3:$G$56,MATCH(LEFT(L157,255),LEFT('Disaggregation Records'!$D$3:$D$56,255),0))=0,"",INDEX('Disaggregation Records'!$G$3:$G$56,MATCH(LEFT(L157,255),LEFT('Disaggregation Records'!$D$3:$D$56,255),0))),"")</f>
        <v/>
      </c>
      <c r="Q157" s="524" t="s">
        <v>427</v>
      </c>
      <c r="R157" s="383"/>
    </row>
    <row r="158" spans="1:18" ht="47.1" customHeight="1" x14ac:dyDescent="0.25">
      <c r="A158" s="409">
        <v>15</v>
      </c>
      <c r="B158" s="427" t="str">
        <f>IFERROR(VLOOKUP(A158,'Impact Indicators - Section B'!$A$9:$S$27,19,FALSE),"")</f>
        <v/>
      </c>
      <c r="C158" s="522" t="str">
        <f t="array" ref="C158">IFERROR(IF(INDEX('Disaggregation Records'!$E$3:$E$56,MATCH(LEFT(L158,255),LEFT('Disaggregation Records'!$D$3:$D$56,255),0))=0,"",INDEX('Disaggregation Records'!$E$3:$E$56,MATCH(LEFT(L158,255),LEFT('Disaggregation Records'!$D$3:$D$56,255),0))),"")</f>
        <v/>
      </c>
      <c r="D158" s="522" t="str">
        <f t="array" ref="D158">IFERROR(IF(INDEX('Disaggregation Records'!$F$3:$F$56,MATCH(LEFT(L158,255),LEFT('Disaggregation Records'!$D$3:$D$56,255),0))=0,"",INDEX('Disaggregation Records'!$F$3:$F$56,MATCH(LEFT(L158,255),LEFT('Disaggregation Records'!$D$3:$D$56,255),0))),"")</f>
        <v/>
      </c>
      <c r="E158" s="412" t="str">
        <f t="array" ref="E158">IFERROR(IF(INDEX('Disaggregation Data'!$K$3:$K$154,MATCH(LEFT(M158,255),LEFT('Disaggregation Data'!$J$3:$J$154,255),0))=0,"",INDEX('Disaggregation Data'!$K$3:$K$154,MATCH(LEFT(M158,255),LEFT('Disaggregation Data'!$J$3:$J$154,255),0))),"")</f>
        <v/>
      </c>
      <c r="F158" s="412" t="str">
        <f t="array" ref="F158">IFERROR(IF(INDEX('Disaggregation Data'!$L$3:$L$154,MATCH(LEFT(M158,255),LEFT('Disaggregation Data'!$J$3:$J$154,255),0))=0,"",INDEX('Disaggregation Data'!$L$3:$L$154,MATCH(LEFT(M158,255),LEFT('Disaggregation Data'!$J$3:$J$154,255),0))),"")</f>
        <v/>
      </c>
      <c r="G158" s="412" t="str">
        <f t="array" ref="G158">IFERROR(IF(INDEX('Disaggregation Data'!$O$3:$O$154,MATCH(LEFT(M158,255),LEFT('Disaggregation Data'!$J$3:$J$154,255),0))=0,"",INDEX('Disaggregation Data'!$O$3:$O$154,MATCH(LEFT(M158,255),LEFT('Disaggregation Data'!$J$3:$J$154,255),0))),"")</f>
        <v/>
      </c>
      <c r="H158" s="411" t="str">
        <f t="array" ref="H158">IFERROR(IF(INDEX('Disaggregation Data'!$P$3:$P$154,MATCH(LEFT(M158,255),LEFT('Disaggregation Data'!$J$3:$J$154,255),0))=0,"",INDEX('Disaggregation Data'!$P$3:$P$154,MATCH(LEFT(M158,255),LEFT('Disaggregation Data'!$J$3:$J$154,255),0))),"")</f>
        <v/>
      </c>
      <c r="I158" s="412" t="str">
        <f t="array" ref="I158">IFERROR(IF(INDEX('Disaggregation Data'!$M$3:$M$154,MATCH(LEFT(M158,255),LEFT('Disaggregation Data'!$J$3:$J$154,255),0))=0,"",INDEX('Disaggregation Data'!$M$3:$M$154,MATCH(LEFT(M158,255),LEFT('Disaggregation Data'!$J$3:$J$154,255),0))),"")</f>
        <v/>
      </c>
      <c r="J158" s="411" t="str">
        <f t="array" ref="J158">IFERROR(IF(INDEX('Disaggregation Data'!$N$3:$N$154,MATCH(LEFT(M158,255),LEFT('Disaggregation Data'!$J$3:$J$154,255),0))=0,"",INDEX('Disaggregation Data'!$N$3:$N$154,MATCH(LEFT(M158,255),LEFT('Disaggregation Data'!$J$3:$J$154,255),0))),"")</f>
        <v/>
      </c>
      <c r="K158" s="503">
        <f t="shared" si="8"/>
        <v>89</v>
      </c>
      <c r="L158" s="503" t="str">
        <f t="shared" si="9"/>
        <v/>
      </c>
      <c r="M158" s="503" t="str">
        <f t="shared" si="10"/>
        <v/>
      </c>
      <c r="N158" s="483" t="b">
        <f t="shared" si="11"/>
        <v>0</v>
      </c>
      <c r="O158" s="488" t="s">
        <v>1639</v>
      </c>
      <c r="P158" s="523" t="str">
        <f t="array" ref="P158">IFERROR(IF(INDEX('Disaggregation Records'!$G$3:$G$56,MATCH(LEFT(L158,255),LEFT('Disaggregation Records'!$D$3:$D$56,255),0))=0,"",INDEX('Disaggregation Records'!$G$3:$G$56,MATCH(LEFT(L158,255),LEFT('Disaggregation Records'!$D$3:$D$56,255),0))),"")</f>
        <v/>
      </c>
      <c r="Q158" s="524" t="s">
        <v>427</v>
      </c>
      <c r="R158" s="383"/>
    </row>
    <row r="159" spans="1:18" ht="0.75" customHeight="1" thickBot="1" x14ac:dyDescent="0.3">
      <c r="A159" s="63"/>
      <c r="B159" s="64"/>
      <c r="C159" s="64"/>
      <c r="D159" s="64"/>
      <c r="E159" s="64"/>
      <c r="F159" s="64"/>
      <c r="G159" s="64"/>
      <c r="H159" s="64"/>
      <c r="I159" s="64"/>
      <c r="J159" s="120"/>
      <c r="K159" s="120"/>
      <c r="L159" s="120"/>
      <c r="M159" s="120"/>
      <c r="N159" s="120"/>
      <c r="O159" s="64"/>
      <c r="P159" s="323"/>
      <c r="Q159" s="374"/>
      <c r="R159" s="59"/>
    </row>
    <row r="160" spans="1:18" ht="39" customHeight="1" thickBot="1" x14ac:dyDescent="0.3">
      <c r="J160" s="121"/>
      <c r="K160" s="121"/>
      <c r="L160" s="121"/>
      <c r="M160" s="121"/>
      <c r="N160" s="121"/>
      <c r="P160" s="134"/>
      <c r="Q160" s="372"/>
    </row>
    <row r="161" spans="1:18" ht="26.65" hidden="1" customHeight="1" x14ac:dyDescent="0.25">
      <c r="J161" s="121"/>
      <c r="K161" s="121"/>
      <c r="L161" s="121"/>
      <c r="M161" s="121"/>
      <c r="N161" s="121"/>
      <c r="P161" s="134"/>
      <c r="Q161" s="372"/>
    </row>
    <row r="162" spans="1:18" ht="29.25" hidden="1" customHeight="1" x14ac:dyDescent="0.25">
      <c r="J162" s="121"/>
      <c r="K162" s="121"/>
      <c r="L162" s="121"/>
      <c r="M162" s="121"/>
      <c r="N162" s="121"/>
      <c r="P162" s="134"/>
      <c r="Q162" s="372"/>
    </row>
    <row r="163" spans="1:18" ht="20.65" hidden="1" customHeight="1" x14ac:dyDescent="0.25">
      <c r="J163" s="121"/>
      <c r="K163" s="121"/>
      <c r="L163" s="121"/>
      <c r="M163" s="121"/>
      <c r="N163" s="121"/>
      <c r="P163" s="134"/>
      <c r="Q163" s="372"/>
    </row>
    <row r="164" spans="1:18" ht="35.25" hidden="1" customHeight="1" thickBot="1" x14ac:dyDescent="0.3">
      <c r="J164" s="121"/>
      <c r="K164" s="121"/>
      <c r="L164" s="121"/>
      <c r="M164" s="121"/>
      <c r="N164" s="121"/>
      <c r="P164" s="134"/>
      <c r="Q164" s="372"/>
    </row>
    <row r="165" spans="1:18" ht="26.25" customHeight="1" thickBot="1" x14ac:dyDescent="0.3">
      <c r="A165" s="606" t="s">
        <v>279</v>
      </c>
      <c r="B165" s="607"/>
      <c r="C165" s="607"/>
      <c r="D165" s="607"/>
      <c r="E165" s="607"/>
      <c r="F165" s="607"/>
      <c r="G165" s="607"/>
      <c r="H165" s="607"/>
      <c r="I165" s="118"/>
      <c r="J165" s="122"/>
      <c r="K165" s="123"/>
      <c r="L165" s="122"/>
      <c r="M165" s="122"/>
      <c r="N165" s="122"/>
      <c r="O165" s="106"/>
      <c r="P165" s="329"/>
      <c r="Q165" s="373"/>
      <c r="R165" s="48"/>
    </row>
    <row r="166" spans="1:18" ht="49.5" customHeight="1" x14ac:dyDescent="0.25">
      <c r="A166" s="422" t="s">
        <v>280</v>
      </c>
      <c r="B166" s="404" t="s">
        <v>278</v>
      </c>
      <c r="C166" s="404" t="s">
        <v>301</v>
      </c>
      <c r="D166" s="404" t="s">
        <v>302</v>
      </c>
      <c r="E166" s="402" t="s">
        <v>266</v>
      </c>
      <c r="F166" s="402" t="s">
        <v>267</v>
      </c>
      <c r="G166" s="402" t="s">
        <v>268</v>
      </c>
      <c r="H166" s="402" t="s">
        <v>271</v>
      </c>
      <c r="I166" s="404" t="s">
        <v>219</v>
      </c>
      <c r="J166" s="404" t="s">
        <v>220</v>
      </c>
      <c r="K166" s="488">
        <v>0</v>
      </c>
      <c r="L166" s="426" t="s">
        <v>72</v>
      </c>
      <c r="M166" s="426" t="s">
        <v>153</v>
      </c>
      <c r="N166" s="426" t="s">
        <v>28</v>
      </c>
      <c r="O166" s="491" t="s">
        <v>30</v>
      </c>
      <c r="P166" s="525" t="s">
        <v>171</v>
      </c>
      <c r="Q166" s="508" t="s">
        <v>319</v>
      </c>
      <c r="R166" s="49"/>
    </row>
    <row r="167" spans="1:18" ht="47.1" hidden="1" customHeight="1" x14ac:dyDescent="0.25">
      <c r="A167" s="409" t="s">
        <v>51</v>
      </c>
      <c r="B167" s="427" t="str">
        <f>IFERROR(VLOOKUP(A167,'Outcome Indicators - Section C'!$A$10:$S$27,19,FALSE),"")</f>
        <v/>
      </c>
      <c r="C167" s="522" t="str">
        <f t="array" ref="C167">IFERROR(IF(INDEX('Disaggregation Records'!$E$59:$E$92,MATCH(LEFT(L167,255),LEFT('Disaggregation Records'!$D$59:$D$92,255),0))=0,"",INDEX('Disaggregation Records'!$E$59:$E$92,MATCH(LEFT(L167,255),LEFT('Disaggregation Records'!$D$59:$D$92,255),0))),"")</f>
        <v/>
      </c>
      <c r="D167" s="522" t="str">
        <f t="array" ref="D167">IFERROR(IF(INDEX('Disaggregation Records'!$F$59:$F$92,MATCH(LEFT(L167,255),LEFT('Disaggregation Records'!$D$59:$D$92,255),0))=0,"",INDEX('Disaggregation Records'!$F$59:$F$92,MATCH(LEFT(L167,255),LEFT('Disaggregation Records'!$D$59:$D$92,255),0))),"")</f>
        <v/>
      </c>
      <c r="E167" s="412" t="str">
        <f t="array" ref="E167">IFERROR(IF(INDEX('Disaggregation Data'!$K$159:$K$310,MATCH(LEFT(M167,255),LEFT('Disaggregation Data'!$J$159:$J$310,255),0))=0,"",INDEX('Disaggregation Data'!$K$159:$K$310,MATCH(LEFT(M167,255),LEFT('Disaggregation Data'!J$159:$J$310,255),0))),"")</f>
        <v/>
      </c>
      <c r="F167" s="412" t="str">
        <f t="array" ref="F167">IFERROR(IF(INDEX('Disaggregation Data'!$L$159:$L$310,MATCH(LEFT(M167,255),LEFT('Disaggregation Data'!$J$159:$J$310,255),0))=0,"",INDEX('Disaggregation Data'!$L$159:$L$310,MATCH(LEFT(M167,255),LEFT('Disaggregation Data'!J$159:$J$310,255),0))),"")</f>
        <v/>
      </c>
      <c r="G167" s="412" t="str">
        <f t="array" ref="G167">IFERROR(IF(INDEX('Disaggregation Data'!$O$159:$O$310,MATCH(LEFT(M167,255),LEFT('Disaggregation Data'!$J$159:$J$310,255),0))=0,"",INDEX('Disaggregation Data'!$O$159:$O$310,MATCH(LEFT(M167,255),LEFT('Disaggregation Data'!J$159:$J$310,255),0))),"")</f>
        <v/>
      </c>
      <c r="H167" s="411" t="str">
        <f t="array" ref="H167">IFERROR(IF(INDEX('Disaggregation Data'!$P$159:$P$310,MATCH(LEFT(M167,255),LEFT('Disaggregation Data'!$J$159:$J$310,255),0))=0,"",INDEX('Disaggregation Data'!$P$159:$P$310,MATCH(LEFT(M167,255),LEFT('Disaggregation Data'!J$159:$J$310,255),0))),"")</f>
        <v/>
      </c>
      <c r="I167" s="411" t="str">
        <f t="array" ref="I167">IFERROR(IF(INDEX('Disaggregation Data'!$M$159:$M$310,MATCH(LEFT(M167,255),LEFT('Disaggregation Data'!$J$159:$J$310,255),0))=0,"",INDEX('Disaggregation Data'!$M$159:$M$310,MATCH(LEFT(M167,255),LEFT('Disaggregation Data'!J$159:$J$310,255),0))),"")</f>
        <v/>
      </c>
      <c r="J167" s="411" t="str">
        <f t="array" ref="J167">IFERROR(IF(INDEX('Disaggregation Data'!$N$159:$N$310,MATCH(LEFT(M167,255),LEFT('Disaggregation Data'!$J$159:$J$310,255),0))=0,"",INDEX('Disaggregation Data'!$N$159:$N$310,MATCH(LEFT(M167,255),LEFT('Disaggregation Data'!J$159:$J$310,255),0))),"")</f>
        <v/>
      </c>
      <c r="K167" s="503">
        <f>IF(B167=B166,K166+1,0)</f>
        <v>0</v>
      </c>
      <c r="L167" s="503" t="str">
        <f>IF(B167&lt;&gt;"",B167&amp;"-"&amp;K167,"")</f>
        <v/>
      </c>
      <c r="M167" s="503" t="str">
        <f>IF(B167&lt;&gt;"",B167&amp;C167&amp;D167,"")</f>
        <v/>
      </c>
      <c r="N167" s="483" t="b">
        <f>IFERROR(IF(B167&lt;&gt;"",TRUE,FALSE),"")</f>
        <v>0</v>
      </c>
      <c r="O167" s="488" t="s">
        <v>29</v>
      </c>
      <c r="P167" s="525" t="str">
        <f t="array" ref="P167">IFERROR(IF(INDEX('Disaggregation Records'!$G$59:$G$92,MATCH(LEFT(L167,255),LEFT('Disaggregation Records'!$D$59:$D$92,255),0))=0,"",INDEX('Disaggregation Records'!$G$59:$G$92,MATCH(LEFT(L167,255),LEFT('Disaggregation Records'!$D$59:$D$92,255),0))),"")</f>
        <v/>
      </c>
      <c r="Q167" s="524" t="s">
        <v>29</v>
      </c>
      <c r="R167" s="49"/>
    </row>
    <row r="168" spans="1:18" ht="47.1" customHeight="1" x14ac:dyDescent="0.25">
      <c r="A168" s="409">
        <v>1</v>
      </c>
      <c r="B168" s="427" t="str">
        <f>IFERROR(VLOOKUP(A168,'Outcome Indicators - Section C'!$A$10:$S$27,19,FALSE),"")</f>
        <v/>
      </c>
      <c r="C168" s="522" t="str">
        <f t="array" ref="C168">IFERROR(IF(INDEX('Disaggregation Records'!$E$59:$E$92,MATCH(LEFT(L168,255),LEFT('Disaggregation Records'!$D$59:$D$92,255),0))=0,"",INDEX('Disaggregation Records'!$E$59:$E$92,MATCH(LEFT(L168,255),LEFT('Disaggregation Records'!$D$59:$D$92,255),0))),"")</f>
        <v/>
      </c>
      <c r="D168" s="522" t="str">
        <f t="array" ref="D168">IFERROR(IF(INDEX('Disaggregation Records'!$F$59:$F$92,MATCH(LEFT(L168,255),LEFT('Disaggregation Records'!$D$59:$D$92,255),0))=0,"",INDEX('Disaggregation Records'!$F$59:$F$92,MATCH(LEFT(L168,255),LEFT('Disaggregation Records'!$D$59:$D$92,255),0))),"")</f>
        <v/>
      </c>
      <c r="E168" s="412" t="str">
        <f t="array" ref="E168">IFERROR(IF(INDEX('Disaggregation Data'!$K$159:$K$310,MATCH(LEFT(M168,255),LEFT('Disaggregation Data'!$J$159:$J$310,255),0))=0,"",INDEX('Disaggregation Data'!$K$159:$K$310,MATCH(LEFT(M168,255),LEFT('Disaggregation Data'!J$159:$J$310,255),0))),"")</f>
        <v/>
      </c>
      <c r="F168" s="412" t="str">
        <f t="array" ref="F168">IFERROR(IF(INDEX('Disaggregation Data'!$L$159:$L$310,MATCH(LEFT(M168,255),LEFT('Disaggregation Data'!$J$159:$J$310,255),0))=0,"",INDEX('Disaggregation Data'!$L$159:$L$310,MATCH(LEFT(M168,255),LEFT('Disaggregation Data'!J$159:$J$310,255),0))),"")</f>
        <v/>
      </c>
      <c r="G168" s="412" t="str">
        <f t="array" ref="G168">IFERROR(IF(INDEX('Disaggregation Data'!$O$159:$O$310,MATCH(LEFT(M168,255),LEFT('Disaggregation Data'!$J$159:$J$310,255),0))=0,"",INDEX('Disaggregation Data'!$O$159:$O$310,MATCH(LEFT(M168,255),LEFT('Disaggregation Data'!J$159:$J$310,255),0))),"")</f>
        <v/>
      </c>
      <c r="H168" s="411" t="str">
        <f t="array" ref="H168">IFERROR(IF(INDEX('Disaggregation Data'!$P$159:$P$310,MATCH(LEFT(M168,255),LEFT('Disaggregation Data'!$J$159:$J$310,255),0))=0,"",INDEX('Disaggregation Data'!$P$159:$P$310,MATCH(LEFT(M168,255),LEFT('Disaggregation Data'!J$159:$J$310,255),0))),"")</f>
        <v/>
      </c>
      <c r="I168" s="411" t="str">
        <f t="array" ref="I168">IFERROR(IF(INDEX('Disaggregation Data'!$M$159:$M$310,MATCH(LEFT(M168,255),LEFT('Disaggregation Data'!$J$159:$J$310,255),0))=0,"",INDEX('Disaggregation Data'!$M$159:$M$310,MATCH(LEFT(M168,255),LEFT('Disaggregation Data'!J$159:$J$310,255),0))),"")</f>
        <v/>
      </c>
      <c r="J168" s="411" t="str">
        <f t="array" ref="J168">IFERROR(IF(INDEX('Disaggregation Data'!$N$159:$N$310,MATCH(LEFT(M168,255),LEFT('Disaggregation Data'!$J$159:$J$310,255),0))=0,"",INDEX('Disaggregation Data'!$N$159:$N$310,MATCH(LEFT(M168,255),LEFT('Disaggregation Data'!J$159:$J$310,255),0))),"")</f>
        <v/>
      </c>
      <c r="K168" s="503">
        <f t="shared" ref="K168:K231" si="12">IF(B168=B167,K167+1,0)</f>
        <v>1</v>
      </c>
      <c r="L168" s="503" t="str">
        <f t="shared" ref="L168:L231" si="13">IF(B168&lt;&gt;"",B168&amp;"-"&amp;K168,"")</f>
        <v/>
      </c>
      <c r="M168" s="503" t="str">
        <f t="shared" ref="M168:M231" si="14">IF(B168&lt;&gt;"",B168&amp;C168&amp;D168,"")</f>
        <v/>
      </c>
      <c r="N168" s="483" t="b">
        <f t="shared" ref="N168:N231" si="15">IFERROR(IF(B168&lt;&gt;"",TRUE,FALSE),"")</f>
        <v>0</v>
      </c>
      <c r="O168" s="488" t="s">
        <v>1640</v>
      </c>
      <c r="P168" s="525" t="str">
        <f t="array" ref="P168">IFERROR(IF(INDEX('Disaggregation Records'!$G$59:$G$92,MATCH(LEFT(L168,255),LEFT('Disaggregation Records'!$D$59:$D$92,255),0))=0,"",INDEX('Disaggregation Records'!$G$59:$G$92,MATCH(LEFT(L168,255),LEFT('Disaggregation Records'!$D$59:$D$92,255),0))),"")</f>
        <v/>
      </c>
      <c r="Q168" s="524" t="s">
        <v>705</v>
      </c>
      <c r="R168" s="49"/>
    </row>
    <row r="169" spans="1:18" ht="47.1" customHeight="1" x14ac:dyDescent="0.25">
      <c r="A169" s="409">
        <v>1</v>
      </c>
      <c r="B169" s="427" t="str">
        <f>IFERROR(VLOOKUP(A169,'Outcome Indicators - Section C'!$A$10:$S$27,19,FALSE),"")</f>
        <v/>
      </c>
      <c r="C169" s="522" t="str">
        <f t="array" ref="C169">IFERROR(IF(INDEX('Disaggregation Records'!$E$59:$E$92,MATCH(LEFT(L169,255),LEFT('Disaggregation Records'!$D$59:$D$92,255),0))=0,"",INDEX('Disaggregation Records'!$E$59:$E$92,MATCH(LEFT(L169,255),LEFT('Disaggregation Records'!$D$59:$D$92,255),0))),"")</f>
        <v/>
      </c>
      <c r="D169" s="522" t="str">
        <f t="array" ref="D169">IFERROR(IF(INDEX('Disaggregation Records'!$F$59:$F$92,MATCH(LEFT(L169,255),LEFT('Disaggregation Records'!$D$59:$D$92,255),0))=0,"",INDEX('Disaggregation Records'!$F$59:$F$92,MATCH(LEFT(L169,255),LEFT('Disaggregation Records'!$D$59:$D$92,255),0))),"")</f>
        <v/>
      </c>
      <c r="E169" s="412" t="str">
        <f t="array" ref="E169">IFERROR(IF(INDEX('Disaggregation Data'!$K$159:$K$310,MATCH(LEFT(M169,255),LEFT('Disaggregation Data'!$J$159:$J$310,255),0))=0,"",INDEX('Disaggregation Data'!$K$159:$K$310,MATCH(LEFT(M169,255),LEFT('Disaggregation Data'!J$159:$J$310,255),0))),"")</f>
        <v/>
      </c>
      <c r="F169" s="412" t="str">
        <f t="array" ref="F169">IFERROR(IF(INDEX('Disaggregation Data'!$L$159:$L$310,MATCH(LEFT(M169,255),LEFT('Disaggregation Data'!$J$159:$J$310,255),0))=0,"",INDEX('Disaggregation Data'!$L$159:$L$310,MATCH(LEFT(M169,255),LEFT('Disaggregation Data'!J$159:$J$310,255),0))),"")</f>
        <v/>
      </c>
      <c r="G169" s="412" t="str">
        <f t="array" ref="G169">IFERROR(IF(INDEX('Disaggregation Data'!$O$159:$O$310,MATCH(LEFT(M169,255),LEFT('Disaggregation Data'!$J$159:$J$310,255),0))=0,"",INDEX('Disaggregation Data'!$O$159:$O$310,MATCH(LEFT(M169,255),LEFT('Disaggregation Data'!J$159:$J$310,255),0))),"")</f>
        <v/>
      </c>
      <c r="H169" s="411" t="str">
        <f t="array" ref="H169">IFERROR(IF(INDEX('Disaggregation Data'!$P$159:$P$310,MATCH(LEFT(M169,255),LEFT('Disaggregation Data'!$J$159:$J$310,255),0))=0,"",INDEX('Disaggregation Data'!$P$159:$P$310,MATCH(LEFT(M169,255),LEFT('Disaggregation Data'!J$159:$J$310,255),0))),"")</f>
        <v/>
      </c>
      <c r="I169" s="411" t="str">
        <f t="array" ref="I169">IFERROR(IF(INDEX('Disaggregation Data'!$M$159:$M$310,MATCH(LEFT(M169,255),LEFT('Disaggregation Data'!$J$159:$J$310,255),0))=0,"",INDEX('Disaggregation Data'!$M$159:$M$310,MATCH(LEFT(M169,255),LEFT('Disaggregation Data'!J$159:$J$310,255),0))),"")</f>
        <v/>
      </c>
      <c r="J169" s="411" t="str">
        <f t="array" ref="J169">IFERROR(IF(INDEX('Disaggregation Data'!$N$159:$N$310,MATCH(LEFT(M169,255),LEFT('Disaggregation Data'!$J$159:$J$310,255),0))=0,"",INDEX('Disaggregation Data'!$N$159:$N$310,MATCH(LEFT(M169,255),LEFT('Disaggregation Data'!J$159:$J$310,255),0))),"")</f>
        <v/>
      </c>
      <c r="K169" s="503">
        <f t="shared" si="12"/>
        <v>2</v>
      </c>
      <c r="L169" s="503" t="str">
        <f t="shared" si="13"/>
        <v/>
      </c>
      <c r="M169" s="503" t="str">
        <f t="shared" si="14"/>
        <v/>
      </c>
      <c r="N169" s="483" t="b">
        <f t="shared" si="15"/>
        <v>0</v>
      </c>
      <c r="O169" s="488" t="s">
        <v>1641</v>
      </c>
      <c r="P169" s="525" t="str">
        <f t="array" ref="P169">IFERROR(IF(INDEX('Disaggregation Records'!$G$59:$G$92,MATCH(LEFT(L169,255),LEFT('Disaggregation Records'!$D$59:$D$92,255),0))=0,"",INDEX('Disaggregation Records'!$G$59:$G$92,MATCH(LEFT(L169,255),LEFT('Disaggregation Records'!$D$59:$D$92,255),0))),"")</f>
        <v/>
      </c>
      <c r="Q169" s="524" t="s">
        <v>705</v>
      </c>
      <c r="R169" s="49"/>
    </row>
    <row r="170" spans="1:18" ht="47.1" customHeight="1" x14ac:dyDescent="0.25">
      <c r="A170" s="409">
        <v>1</v>
      </c>
      <c r="B170" s="427" t="str">
        <f>IFERROR(VLOOKUP(A170,'Outcome Indicators - Section C'!$A$10:$S$27,19,FALSE),"")</f>
        <v/>
      </c>
      <c r="C170" s="522" t="str">
        <f t="array" ref="C170">IFERROR(IF(INDEX('Disaggregation Records'!$E$59:$E$92,MATCH(LEFT(L170,255),LEFT('Disaggregation Records'!$D$59:$D$92,255),0))=0,"",INDEX('Disaggregation Records'!$E$59:$E$92,MATCH(LEFT(L170,255),LEFT('Disaggregation Records'!$D$59:$D$92,255),0))),"")</f>
        <v/>
      </c>
      <c r="D170" s="522" t="str">
        <f t="array" ref="D170">IFERROR(IF(INDEX('Disaggregation Records'!$F$59:$F$92,MATCH(LEFT(L170,255),LEFT('Disaggregation Records'!$D$59:$D$92,255),0))=0,"",INDEX('Disaggregation Records'!$F$59:$F$92,MATCH(LEFT(L170,255),LEFT('Disaggregation Records'!$D$59:$D$92,255),0))),"")</f>
        <v/>
      </c>
      <c r="E170" s="412" t="str">
        <f t="array" ref="E170">IFERROR(IF(INDEX('Disaggregation Data'!$K$159:$K$310,MATCH(LEFT(M170,255),LEFT('Disaggregation Data'!$J$159:$J$310,255),0))=0,"",INDEX('Disaggregation Data'!$K$159:$K$310,MATCH(LEFT(M170,255),LEFT('Disaggregation Data'!J$159:$J$310,255),0))),"")</f>
        <v/>
      </c>
      <c r="F170" s="412" t="str">
        <f t="array" ref="F170">IFERROR(IF(INDEX('Disaggregation Data'!$L$159:$L$310,MATCH(LEFT(M170,255),LEFT('Disaggregation Data'!$J$159:$J$310,255),0))=0,"",INDEX('Disaggregation Data'!$L$159:$L$310,MATCH(LEFT(M170,255),LEFT('Disaggregation Data'!J$159:$J$310,255),0))),"")</f>
        <v/>
      </c>
      <c r="G170" s="412" t="str">
        <f t="array" ref="G170">IFERROR(IF(INDEX('Disaggregation Data'!$O$159:$O$310,MATCH(LEFT(M170,255),LEFT('Disaggregation Data'!$J$159:$J$310,255),0))=0,"",INDEX('Disaggregation Data'!$O$159:$O$310,MATCH(LEFT(M170,255),LEFT('Disaggregation Data'!J$159:$J$310,255),0))),"")</f>
        <v/>
      </c>
      <c r="H170" s="411" t="str">
        <f t="array" ref="H170">IFERROR(IF(INDEX('Disaggregation Data'!$P$159:$P$310,MATCH(LEFT(M170,255),LEFT('Disaggregation Data'!$J$159:$J$310,255),0))=0,"",INDEX('Disaggregation Data'!$P$159:$P$310,MATCH(LEFT(M170,255),LEFT('Disaggregation Data'!J$159:$J$310,255),0))),"")</f>
        <v/>
      </c>
      <c r="I170" s="411" t="str">
        <f t="array" ref="I170">IFERROR(IF(INDEX('Disaggregation Data'!$M$159:$M$310,MATCH(LEFT(M170,255),LEFT('Disaggregation Data'!$J$159:$J$310,255),0))=0,"",INDEX('Disaggregation Data'!$M$159:$M$310,MATCH(LEFT(M170,255),LEFT('Disaggregation Data'!J$159:$J$310,255),0))),"")</f>
        <v/>
      </c>
      <c r="J170" s="411" t="str">
        <f t="array" ref="J170">IFERROR(IF(INDEX('Disaggregation Data'!$N$159:$N$310,MATCH(LEFT(M170,255),LEFT('Disaggregation Data'!$J$159:$J$310,255),0))=0,"",INDEX('Disaggregation Data'!$N$159:$N$310,MATCH(LEFT(M170,255),LEFT('Disaggregation Data'!J$159:$J$310,255),0))),"")</f>
        <v/>
      </c>
      <c r="K170" s="503">
        <f t="shared" si="12"/>
        <v>3</v>
      </c>
      <c r="L170" s="503" t="str">
        <f t="shared" si="13"/>
        <v/>
      </c>
      <c r="M170" s="503" t="str">
        <f t="shared" si="14"/>
        <v/>
      </c>
      <c r="N170" s="483" t="b">
        <f t="shared" si="15"/>
        <v>0</v>
      </c>
      <c r="O170" s="488" t="s">
        <v>1642</v>
      </c>
      <c r="P170" s="525" t="str">
        <f t="array" ref="P170">IFERROR(IF(INDEX('Disaggregation Records'!$G$59:$G$92,MATCH(LEFT(L170,255),LEFT('Disaggregation Records'!$D$59:$D$92,255),0))=0,"",INDEX('Disaggregation Records'!$G$59:$G$92,MATCH(LEFT(L170,255),LEFT('Disaggregation Records'!$D$59:$D$92,255),0))),"")</f>
        <v/>
      </c>
      <c r="Q170" s="524" t="s">
        <v>705</v>
      </c>
      <c r="R170" s="49"/>
    </row>
    <row r="171" spans="1:18" ht="47.1" customHeight="1" x14ac:dyDescent="0.25">
      <c r="A171" s="409">
        <v>1</v>
      </c>
      <c r="B171" s="427" t="str">
        <f>IFERROR(VLOOKUP(A171,'Outcome Indicators - Section C'!$A$10:$S$27,19,FALSE),"")</f>
        <v/>
      </c>
      <c r="C171" s="522" t="str">
        <f t="array" ref="C171">IFERROR(IF(INDEX('Disaggregation Records'!$E$59:$E$92,MATCH(LEFT(L171,255),LEFT('Disaggregation Records'!$D$59:$D$92,255),0))=0,"",INDEX('Disaggregation Records'!$E$59:$E$92,MATCH(LEFT(L171,255),LEFT('Disaggregation Records'!$D$59:$D$92,255),0))),"")</f>
        <v/>
      </c>
      <c r="D171" s="522" t="str">
        <f t="array" ref="D171">IFERROR(IF(INDEX('Disaggregation Records'!$F$59:$F$92,MATCH(LEFT(L171,255),LEFT('Disaggregation Records'!$D$59:$D$92,255),0))=0,"",INDEX('Disaggregation Records'!$F$59:$F$92,MATCH(LEFT(L171,255),LEFT('Disaggregation Records'!$D$59:$D$92,255),0))),"")</f>
        <v/>
      </c>
      <c r="E171" s="412" t="str">
        <f t="array" ref="E171">IFERROR(IF(INDEX('Disaggregation Data'!$K$159:$K$310,MATCH(LEFT(M171,255),LEFT('Disaggregation Data'!$J$159:$J$310,255),0))=0,"",INDEX('Disaggregation Data'!$K$159:$K$310,MATCH(LEFT(M171,255),LEFT('Disaggregation Data'!J$159:$J$310,255),0))),"")</f>
        <v/>
      </c>
      <c r="F171" s="412" t="str">
        <f t="array" ref="F171">IFERROR(IF(INDEX('Disaggregation Data'!$L$159:$L$310,MATCH(LEFT(M171,255),LEFT('Disaggregation Data'!$J$159:$J$310,255),0))=0,"",INDEX('Disaggregation Data'!$L$159:$L$310,MATCH(LEFT(M171,255),LEFT('Disaggregation Data'!J$159:$J$310,255),0))),"")</f>
        <v/>
      </c>
      <c r="G171" s="412" t="str">
        <f t="array" ref="G171">IFERROR(IF(INDEX('Disaggregation Data'!$O$159:$O$310,MATCH(LEFT(M171,255),LEFT('Disaggregation Data'!$J$159:$J$310,255),0))=0,"",INDEX('Disaggregation Data'!$O$159:$O$310,MATCH(LEFT(M171,255),LEFT('Disaggregation Data'!J$159:$J$310,255),0))),"")</f>
        <v/>
      </c>
      <c r="H171" s="411" t="str">
        <f t="array" ref="H171">IFERROR(IF(INDEX('Disaggregation Data'!$P$159:$P$310,MATCH(LEFT(M171,255),LEFT('Disaggregation Data'!$J$159:$J$310,255),0))=0,"",INDEX('Disaggregation Data'!$P$159:$P$310,MATCH(LEFT(M171,255),LEFT('Disaggregation Data'!J$159:$J$310,255),0))),"")</f>
        <v/>
      </c>
      <c r="I171" s="411" t="str">
        <f t="array" ref="I171">IFERROR(IF(INDEX('Disaggregation Data'!$M$159:$M$310,MATCH(LEFT(M171,255),LEFT('Disaggregation Data'!$J$159:$J$310,255),0))=0,"",INDEX('Disaggregation Data'!$M$159:$M$310,MATCH(LEFT(M171,255),LEFT('Disaggregation Data'!J$159:$J$310,255),0))),"")</f>
        <v/>
      </c>
      <c r="J171" s="411" t="str">
        <f t="array" ref="J171">IFERROR(IF(INDEX('Disaggregation Data'!$N$159:$N$310,MATCH(LEFT(M171,255),LEFT('Disaggregation Data'!$J$159:$J$310,255),0))=0,"",INDEX('Disaggregation Data'!$N$159:$N$310,MATCH(LEFT(M171,255),LEFT('Disaggregation Data'!J$159:$J$310,255),0))),"")</f>
        <v/>
      </c>
      <c r="K171" s="503">
        <f t="shared" si="12"/>
        <v>4</v>
      </c>
      <c r="L171" s="503" t="str">
        <f t="shared" si="13"/>
        <v/>
      </c>
      <c r="M171" s="503" t="str">
        <f t="shared" si="14"/>
        <v/>
      </c>
      <c r="N171" s="483" t="b">
        <f t="shared" si="15"/>
        <v>0</v>
      </c>
      <c r="O171" s="488" t="s">
        <v>1643</v>
      </c>
      <c r="P171" s="525" t="str">
        <f t="array" ref="P171">IFERROR(IF(INDEX('Disaggregation Records'!$G$59:$G$92,MATCH(LEFT(L171,255),LEFT('Disaggregation Records'!$D$59:$D$92,255),0))=0,"",INDEX('Disaggregation Records'!$G$59:$G$92,MATCH(LEFT(L171,255),LEFT('Disaggregation Records'!$D$59:$D$92,255),0))),"")</f>
        <v/>
      </c>
      <c r="Q171" s="524" t="s">
        <v>705</v>
      </c>
      <c r="R171" s="49"/>
    </row>
    <row r="172" spans="1:18" ht="47.1" customHeight="1" x14ac:dyDescent="0.25">
      <c r="A172" s="409">
        <v>1</v>
      </c>
      <c r="B172" s="427" t="str">
        <f>IFERROR(VLOOKUP(A172,'Outcome Indicators - Section C'!$A$10:$S$27,19,FALSE),"")</f>
        <v/>
      </c>
      <c r="C172" s="522" t="str">
        <f t="array" ref="C172">IFERROR(IF(INDEX('Disaggregation Records'!$E$59:$E$92,MATCH(LEFT(L172,255),LEFT('Disaggregation Records'!$D$59:$D$92,255),0))=0,"",INDEX('Disaggregation Records'!$E$59:$E$92,MATCH(LEFT(L172,255),LEFT('Disaggregation Records'!$D$59:$D$92,255),0))),"")</f>
        <v/>
      </c>
      <c r="D172" s="522" t="str">
        <f t="array" ref="D172">IFERROR(IF(INDEX('Disaggregation Records'!$F$59:$F$92,MATCH(LEFT(L172,255),LEFT('Disaggregation Records'!$D$59:$D$92,255),0))=0,"",INDEX('Disaggregation Records'!$F$59:$F$92,MATCH(LEFT(L172,255),LEFT('Disaggregation Records'!$D$59:$D$92,255),0))),"")</f>
        <v/>
      </c>
      <c r="E172" s="412" t="str">
        <f t="array" ref="E172">IFERROR(IF(INDEX('Disaggregation Data'!$K$159:$K$310,MATCH(LEFT(M172,255),LEFT('Disaggregation Data'!$J$159:$J$310,255),0))=0,"",INDEX('Disaggregation Data'!$K$159:$K$310,MATCH(LEFT(M172,255),LEFT('Disaggregation Data'!J$159:$J$310,255),0))),"")</f>
        <v/>
      </c>
      <c r="F172" s="412" t="str">
        <f t="array" ref="F172">IFERROR(IF(INDEX('Disaggregation Data'!$L$159:$L$310,MATCH(LEFT(M172,255),LEFT('Disaggregation Data'!$J$159:$J$310,255),0))=0,"",INDEX('Disaggregation Data'!$L$159:$L$310,MATCH(LEFT(M172,255),LEFT('Disaggregation Data'!J$159:$J$310,255),0))),"")</f>
        <v/>
      </c>
      <c r="G172" s="412" t="str">
        <f t="array" ref="G172">IFERROR(IF(INDEX('Disaggregation Data'!$O$159:$O$310,MATCH(LEFT(M172,255),LEFT('Disaggregation Data'!$J$159:$J$310,255),0))=0,"",INDEX('Disaggregation Data'!$O$159:$O$310,MATCH(LEFT(M172,255),LEFT('Disaggregation Data'!J$159:$J$310,255),0))),"")</f>
        <v/>
      </c>
      <c r="H172" s="411" t="str">
        <f t="array" ref="H172">IFERROR(IF(INDEX('Disaggregation Data'!$P$159:$P$310,MATCH(LEFT(M172,255),LEFT('Disaggregation Data'!$J$159:$J$310,255),0))=0,"",INDEX('Disaggregation Data'!$P$159:$P$310,MATCH(LEFT(M172,255),LEFT('Disaggregation Data'!J$159:$J$310,255),0))),"")</f>
        <v/>
      </c>
      <c r="I172" s="411" t="str">
        <f t="array" ref="I172">IFERROR(IF(INDEX('Disaggregation Data'!$M$159:$M$310,MATCH(LEFT(M172,255),LEFT('Disaggregation Data'!$J$159:$J$310,255),0))=0,"",INDEX('Disaggregation Data'!$M$159:$M$310,MATCH(LEFT(M172,255),LEFT('Disaggregation Data'!J$159:$J$310,255),0))),"")</f>
        <v/>
      </c>
      <c r="J172" s="411" t="str">
        <f t="array" ref="J172">IFERROR(IF(INDEX('Disaggregation Data'!$N$159:$N$310,MATCH(LEFT(M172,255),LEFT('Disaggregation Data'!$J$159:$J$310,255),0))=0,"",INDEX('Disaggregation Data'!$N$159:$N$310,MATCH(LEFT(M172,255),LEFT('Disaggregation Data'!J$159:$J$310,255),0))),"")</f>
        <v/>
      </c>
      <c r="K172" s="503">
        <f t="shared" si="12"/>
        <v>5</v>
      </c>
      <c r="L172" s="503" t="str">
        <f t="shared" si="13"/>
        <v/>
      </c>
      <c r="M172" s="503" t="str">
        <f t="shared" si="14"/>
        <v/>
      </c>
      <c r="N172" s="483" t="b">
        <f t="shared" si="15"/>
        <v>0</v>
      </c>
      <c r="O172" s="488" t="s">
        <v>1644</v>
      </c>
      <c r="P172" s="525" t="str">
        <f t="array" ref="P172">IFERROR(IF(INDEX('Disaggregation Records'!$G$59:$G$92,MATCH(LEFT(L172,255),LEFT('Disaggregation Records'!$D$59:$D$92,255),0))=0,"",INDEX('Disaggregation Records'!$G$59:$G$92,MATCH(LEFT(L172,255),LEFT('Disaggregation Records'!$D$59:$D$92,255),0))),"")</f>
        <v/>
      </c>
      <c r="Q172" s="524" t="s">
        <v>705</v>
      </c>
      <c r="R172" s="49"/>
    </row>
    <row r="173" spans="1:18" ht="47.1" customHeight="1" x14ac:dyDescent="0.25">
      <c r="A173" s="409">
        <v>1</v>
      </c>
      <c r="B173" s="427" t="str">
        <f>IFERROR(VLOOKUP(A173,'Outcome Indicators - Section C'!$A$10:$S$27,19,FALSE),"")</f>
        <v/>
      </c>
      <c r="C173" s="522" t="str">
        <f t="array" ref="C173">IFERROR(IF(INDEX('Disaggregation Records'!$E$59:$E$92,MATCH(LEFT(L173,255),LEFT('Disaggregation Records'!$D$59:$D$92,255),0))=0,"",INDEX('Disaggregation Records'!$E$59:$E$92,MATCH(LEFT(L173,255),LEFT('Disaggregation Records'!$D$59:$D$92,255),0))),"")</f>
        <v/>
      </c>
      <c r="D173" s="522" t="str">
        <f t="array" ref="D173">IFERROR(IF(INDEX('Disaggregation Records'!$F$59:$F$92,MATCH(LEFT(L173,255),LEFT('Disaggregation Records'!$D$59:$D$92,255),0))=0,"",INDEX('Disaggregation Records'!$F$59:$F$92,MATCH(LEFT(L173,255),LEFT('Disaggregation Records'!$D$59:$D$92,255),0))),"")</f>
        <v/>
      </c>
      <c r="E173" s="412" t="str">
        <f t="array" ref="E173">IFERROR(IF(INDEX('Disaggregation Data'!$K$159:$K$310,MATCH(LEFT(M173,255),LEFT('Disaggregation Data'!$J$159:$J$310,255),0))=0,"",INDEX('Disaggregation Data'!$K$159:$K$310,MATCH(LEFT(M173,255),LEFT('Disaggregation Data'!J$159:$J$310,255),0))),"")</f>
        <v/>
      </c>
      <c r="F173" s="412" t="str">
        <f t="array" ref="F173">IFERROR(IF(INDEX('Disaggregation Data'!$L$159:$L$310,MATCH(LEFT(M173,255),LEFT('Disaggregation Data'!$J$159:$J$310,255),0))=0,"",INDEX('Disaggregation Data'!$L$159:$L$310,MATCH(LEFT(M173,255),LEFT('Disaggregation Data'!J$159:$J$310,255),0))),"")</f>
        <v/>
      </c>
      <c r="G173" s="412" t="str">
        <f t="array" ref="G173">IFERROR(IF(INDEX('Disaggregation Data'!$O$159:$O$310,MATCH(LEFT(M173,255),LEFT('Disaggregation Data'!$J$159:$J$310,255),0))=0,"",INDEX('Disaggregation Data'!$O$159:$O$310,MATCH(LEFT(M173,255),LEFT('Disaggregation Data'!J$159:$J$310,255),0))),"")</f>
        <v/>
      </c>
      <c r="H173" s="411" t="str">
        <f t="array" ref="H173">IFERROR(IF(INDEX('Disaggregation Data'!$P$159:$P$310,MATCH(LEFT(M173,255),LEFT('Disaggregation Data'!$J$159:$J$310,255),0))=0,"",INDEX('Disaggregation Data'!$P$159:$P$310,MATCH(LEFT(M173,255),LEFT('Disaggregation Data'!J$159:$J$310,255),0))),"")</f>
        <v/>
      </c>
      <c r="I173" s="411" t="str">
        <f t="array" ref="I173">IFERROR(IF(INDEX('Disaggregation Data'!$M$159:$M$310,MATCH(LEFT(M173,255),LEFT('Disaggregation Data'!$J$159:$J$310,255),0))=0,"",INDEX('Disaggregation Data'!$M$159:$M$310,MATCH(LEFT(M173,255),LEFT('Disaggregation Data'!J$159:$J$310,255),0))),"")</f>
        <v/>
      </c>
      <c r="J173" s="411" t="str">
        <f t="array" ref="J173">IFERROR(IF(INDEX('Disaggregation Data'!$N$159:$N$310,MATCH(LEFT(M173,255),LEFT('Disaggregation Data'!$J$159:$J$310,255),0))=0,"",INDEX('Disaggregation Data'!$N$159:$N$310,MATCH(LEFT(M173,255),LEFT('Disaggregation Data'!J$159:$J$310,255),0))),"")</f>
        <v/>
      </c>
      <c r="K173" s="503">
        <f t="shared" si="12"/>
        <v>6</v>
      </c>
      <c r="L173" s="503" t="str">
        <f t="shared" si="13"/>
        <v/>
      </c>
      <c r="M173" s="503" t="str">
        <f t="shared" si="14"/>
        <v/>
      </c>
      <c r="N173" s="483" t="b">
        <f t="shared" si="15"/>
        <v>0</v>
      </c>
      <c r="O173" s="488" t="s">
        <v>1645</v>
      </c>
      <c r="P173" s="525" t="str">
        <f t="array" ref="P173">IFERROR(IF(INDEX('Disaggregation Records'!$G$59:$G$92,MATCH(LEFT(L173,255),LEFT('Disaggregation Records'!$D$59:$D$92,255),0))=0,"",INDEX('Disaggregation Records'!$G$59:$G$92,MATCH(LEFT(L173,255),LEFT('Disaggregation Records'!$D$59:$D$92,255),0))),"")</f>
        <v/>
      </c>
      <c r="Q173" s="524" t="s">
        <v>705</v>
      </c>
      <c r="R173" s="49"/>
    </row>
    <row r="174" spans="1:18" ht="47.1" customHeight="1" x14ac:dyDescent="0.25">
      <c r="A174" s="409">
        <v>1</v>
      </c>
      <c r="B174" s="427" t="str">
        <f>IFERROR(VLOOKUP(A174,'Outcome Indicators - Section C'!$A$10:$S$27,19,FALSE),"")</f>
        <v/>
      </c>
      <c r="C174" s="522" t="str">
        <f t="array" ref="C174">IFERROR(IF(INDEX('Disaggregation Records'!$E$59:$E$92,MATCH(LEFT(L174,255),LEFT('Disaggregation Records'!$D$59:$D$92,255),0))=0,"",INDEX('Disaggregation Records'!$E$59:$E$92,MATCH(LEFT(L174,255),LEFT('Disaggregation Records'!$D$59:$D$92,255),0))),"")</f>
        <v/>
      </c>
      <c r="D174" s="522" t="str">
        <f t="array" ref="D174">IFERROR(IF(INDEX('Disaggregation Records'!$F$59:$F$92,MATCH(LEFT(L174,255),LEFT('Disaggregation Records'!$D$59:$D$92,255),0))=0,"",INDEX('Disaggregation Records'!$F$59:$F$92,MATCH(LEFT(L174,255),LEFT('Disaggregation Records'!$D$59:$D$92,255),0))),"")</f>
        <v/>
      </c>
      <c r="E174" s="412" t="str">
        <f t="array" ref="E174">IFERROR(IF(INDEX('Disaggregation Data'!$K$159:$K$310,MATCH(LEFT(M174,255),LEFT('Disaggregation Data'!$J$159:$J$310,255),0))=0,"",INDEX('Disaggregation Data'!$K$159:$K$310,MATCH(LEFT(M174,255),LEFT('Disaggregation Data'!J$159:$J$310,255),0))),"")</f>
        <v/>
      </c>
      <c r="F174" s="412" t="str">
        <f t="array" ref="F174">IFERROR(IF(INDEX('Disaggregation Data'!$L$159:$L$310,MATCH(LEFT(M174,255),LEFT('Disaggregation Data'!$J$159:$J$310,255),0))=0,"",INDEX('Disaggregation Data'!$L$159:$L$310,MATCH(LEFT(M174,255),LEFT('Disaggregation Data'!J$159:$J$310,255),0))),"")</f>
        <v/>
      </c>
      <c r="G174" s="412" t="str">
        <f t="array" ref="G174">IFERROR(IF(INDEX('Disaggregation Data'!$O$159:$O$310,MATCH(LEFT(M174,255),LEFT('Disaggregation Data'!$J$159:$J$310,255),0))=0,"",INDEX('Disaggregation Data'!$O$159:$O$310,MATCH(LEFT(M174,255),LEFT('Disaggregation Data'!J$159:$J$310,255),0))),"")</f>
        <v/>
      </c>
      <c r="H174" s="411" t="str">
        <f t="array" ref="H174">IFERROR(IF(INDEX('Disaggregation Data'!$P$159:$P$310,MATCH(LEFT(M174,255),LEFT('Disaggregation Data'!$J$159:$J$310,255),0))=0,"",INDEX('Disaggregation Data'!$P$159:$P$310,MATCH(LEFT(M174,255),LEFT('Disaggregation Data'!J$159:$J$310,255),0))),"")</f>
        <v/>
      </c>
      <c r="I174" s="411" t="str">
        <f t="array" ref="I174">IFERROR(IF(INDEX('Disaggregation Data'!$M$159:$M$310,MATCH(LEFT(M174,255),LEFT('Disaggregation Data'!$J$159:$J$310,255),0))=0,"",INDEX('Disaggregation Data'!$M$159:$M$310,MATCH(LEFT(M174,255),LEFT('Disaggregation Data'!J$159:$J$310,255),0))),"")</f>
        <v/>
      </c>
      <c r="J174" s="411" t="str">
        <f t="array" ref="J174">IFERROR(IF(INDEX('Disaggregation Data'!$N$159:$N$310,MATCH(LEFT(M174,255),LEFT('Disaggregation Data'!$J$159:$J$310,255),0))=0,"",INDEX('Disaggregation Data'!$N$159:$N$310,MATCH(LEFT(M174,255),LEFT('Disaggregation Data'!J$159:$J$310,255),0))),"")</f>
        <v/>
      </c>
      <c r="K174" s="503">
        <f t="shared" si="12"/>
        <v>7</v>
      </c>
      <c r="L174" s="503" t="str">
        <f t="shared" si="13"/>
        <v/>
      </c>
      <c r="M174" s="503" t="str">
        <f t="shared" si="14"/>
        <v/>
      </c>
      <c r="N174" s="483" t="b">
        <f t="shared" si="15"/>
        <v>0</v>
      </c>
      <c r="O174" s="488" t="s">
        <v>1646</v>
      </c>
      <c r="P174" s="525" t="str">
        <f t="array" ref="P174">IFERROR(IF(INDEX('Disaggregation Records'!$G$59:$G$92,MATCH(LEFT(L174,255),LEFT('Disaggregation Records'!$D$59:$D$92,255),0))=0,"",INDEX('Disaggregation Records'!$G$59:$G$92,MATCH(LEFT(L174,255),LEFT('Disaggregation Records'!$D$59:$D$92,255),0))),"")</f>
        <v/>
      </c>
      <c r="Q174" s="524" t="s">
        <v>705</v>
      </c>
      <c r="R174" s="49"/>
    </row>
    <row r="175" spans="1:18" ht="47.1" customHeight="1" x14ac:dyDescent="0.25">
      <c r="A175" s="409">
        <v>1</v>
      </c>
      <c r="B175" s="427" t="str">
        <f>IFERROR(VLOOKUP(A175,'Outcome Indicators - Section C'!$A$10:$S$27,19,FALSE),"")</f>
        <v/>
      </c>
      <c r="C175" s="522" t="str">
        <f t="array" ref="C175">IFERROR(IF(INDEX('Disaggregation Records'!$E$59:$E$92,MATCH(LEFT(L175,255),LEFT('Disaggregation Records'!$D$59:$D$92,255),0))=0,"",INDEX('Disaggregation Records'!$E$59:$E$92,MATCH(LEFT(L175,255),LEFT('Disaggregation Records'!$D$59:$D$92,255),0))),"")</f>
        <v/>
      </c>
      <c r="D175" s="522" t="str">
        <f t="array" ref="D175">IFERROR(IF(INDEX('Disaggregation Records'!$F$59:$F$92,MATCH(LEFT(L175,255),LEFT('Disaggregation Records'!$D$59:$D$92,255),0))=0,"",INDEX('Disaggregation Records'!$F$59:$F$92,MATCH(LEFT(L175,255),LEFT('Disaggregation Records'!$D$59:$D$92,255),0))),"")</f>
        <v/>
      </c>
      <c r="E175" s="412" t="str">
        <f t="array" ref="E175">IFERROR(IF(INDEX('Disaggregation Data'!$K$159:$K$310,MATCH(LEFT(M175,255),LEFT('Disaggregation Data'!$J$159:$J$310,255),0))=0,"",INDEX('Disaggregation Data'!$K$159:$K$310,MATCH(LEFT(M175,255),LEFT('Disaggregation Data'!J$159:$J$310,255),0))),"")</f>
        <v/>
      </c>
      <c r="F175" s="412" t="str">
        <f t="array" ref="F175">IFERROR(IF(INDEX('Disaggregation Data'!$L$159:$L$310,MATCH(LEFT(M175,255),LEFT('Disaggregation Data'!$J$159:$J$310,255),0))=0,"",INDEX('Disaggregation Data'!$L$159:$L$310,MATCH(LEFT(M175,255),LEFT('Disaggregation Data'!J$159:$J$310,255),0))),"")</f>
        <v/>
      </c>
      <c r="G175" s="412" t="str">
        <f t="array" ref="G175">IFERROR(IF(INDEX('Disaggregation Data'!$O$159:$O$310,MATCH(LEFT(M175,255),LEFT('Disaggregation Data'!$J$159:$J$310,255),0))=0,"",INDEX('Disaggregation Data'!$O$159:$O$310,MATCH(LEFT(M175,255),LEFT('Disaggregation Data'!J$159:$J$310,255),0))),"")</f>
        <v/>
      </c>
      <c r="H175" s="411" t="str">
        <f t="array" ref="H175">IFERROR(IF(INDEX('Disaggregation Data'!$P$159:$P$310,MATCH(LEFT(M175,255),LEFT('Disaggregation Data'!$J$159:$J$310,255),0))=0,"",INDEX('Disaggregation Data'!$P$159:$P$310,MATCH(LEFT(M175,255),LEFT('Disaggregation Data'!J$159:$J$310,255),0))),"")</f>
        <v/>
      </c>
      <c r="I175" s="411" t="str">
        <f t="array" ref="I175">IFERROR(IF(INDEX('Disaggregation Data'!$M$159:$M$310,MATCH(LEFT(M175,255),LEFT('Disaggregation Data'!$J$159:$J$310,255),0))=0,"",INDEX('Disaggregation Data'!$M$159:$M$310,MATCH(LEFT(M175,255),LEFT('Disaggregation Data'!J$159:$J$310,255),0))),"")</f>
        <v/>
      </c>
      <c r="J175" s="411" t="str">
        <f t="array" ref="J175">IFERROR(IF(INDEX('Disaggregation Data'!$N$159:$N$310,MATCH(LEFT(M175,255),LEFT('Disaggregation Data'!$J$159:$J$310,255),0))=0,"",INDEX('Disaggregation Data'!$N$159:$N$310,MATCH(LEFT(M175,255),LEFT('Disaggregation Data'!J$159:$J$310,255),0))),"")</f>
        <v/>
      </c>
      <c r="K175" s="503">
        <f t="shared" si="12"/>
        <v>8</v>
      </c>
      <c r="L175" s="503" t="str">
        <f t="shared" si="13"/>
        <v/>
      </c>
      <c r="M175" s="503" t="str">
        <f t="shared" si="14"/>
        <v/>
      </c>
      <c r="N175" s="483" t="b">
        <f t="shared" si="15"/>
        <v>0</v>
      </c>
      <c r="O175" s="488" t="s">
        <v>1647</v>
      </c>
      <c r="P175" s="525" t="str">
        <f t="array" ref="P175">IFERROR(IF(INDEX('Disaggregation Records'!$G$59:$G$92,MATCH(LEFT(L175,255),LEFT('Disaggregation Records'!$D$59:$D$92,255),0))=0,"",INDEX('Disaggregation Records'!$G$59:$G$92,MATCH(LEFT(L175,255),LEFT('Disaggregation Records'!$D$59:$D$92,255),0))),"")</f>
        <v/>
      </c>
      <c r="Q175" s="524" t="s">
        <v>705</v>
      </c>
      <c r="R175" s="49"/>
    </row>
    <row r="176" spans="1:18" ht="47.1" customHeight="1" x14ac:dyDescent="0.25">
      <c r="A176" s="409">
        <v>1</v>
      </c>
      <c r="B176" s="427" t="str">
        <f>IFERROR(VLOOKUP(A176,'Outcome Indicators - Section C'!$A$10:$S$27,19,FALSE),"")</f>
        <v/>
      </c>
      <c r="C176" s="522" t="str">
        <f t="array" ref="C176">IFERROR(IF(INDEX('Disaggregation Records'!$E$59:$E$92,MATCH(LEFT(L176,255),LEFT('Disaggregation Records'!$D$59:$D$92,255),0))=0,"",INDEX('Disaggregation Records'!$E$59:$E$92,MATCH(LEFT(L176,255),LEFT('Disaggregation Records'!$D$59:$D$92,255),0))),"")</f>
        <v/>
      </c>
      <c r="D176" s="522" t="str">
        <f t="array" ref="D176">IFERROR(IF(INDEX('Disaggregation Records'!$F$59:$F$92,MATCH(LEFT(L176,255),LEFT('Disaggregation Records'!$D$59:$D$92,255),0))=0,"",INDEX('Disaggregation Records'!$F$59:$F$92,MATCH(LEFT(L176,255),LEFT('Disaggregation Records'!$D$59:$D$92,255),0))),"")</f>
        <v/>
      </c>
      <c r="E176" s="412" t="str">
        <f t="array" ref="E176">IFERROR(IF(INDEX('Disaggregation Data'!$K$159:$K$310,MATCH(LEFT(M176,255),LEFT('Disaggregation Data'!$J$159:$J$310,255),0))=0,"",INDEX('Disaggregation Data'!$K$159:$K$310,MATCH(LEFT(M176,255),LEFT('Disaggregation Data'!J$159:$J$310,255),0))),"")</f>
        <v/>
      </c>
      <c r="F176" s="412" t="str">
        <f t="array" ref="F176">IFERROR(IF(INDEX('Disaggregation Data'!$L$159:$L$310,MATCH(LEFT(M176,255),LEFT('Disaggregation Data'!$J$159:$J$310,255),0))=0,"",INDEX('Disaggregation Data'!$L$159:$L$310,MATCH(LEFT(M176,255),LEFT('Disaggregation Data'!J$159:$J$310,255),0))),"")</f>
        <v/>
      </c>
      <c r="G176" s="412" t="str">
        <f t="array" ref="G176">IFERROR(IF(INDEX('Disaggregation Data'!$O$159:$O$310,MATCH(LEFT(M176,255),LEFT('Disaggregation Data'!$J$159:$J$310,255),0))=0,"",INDEX('Disaggregation Data'!$O$159:$O$310,MATCH(LEFT(M176,255),LEFT('Disaggregation Data'!J$159:$J$310,255),0))),"")</f>
        <v/>
      </c>
      <c r="H176" s="411" t="str">
        <f t="array" ref="H176">IFERROR(IF(INDEX('Disaggregation Data'!$P$159:$P$310,MATCH(LEFT(M176,255),LEFT('Disaggregation Data'!$J$159:$J$310,255),0))=0,"",INDEX('Disaggregation Data'!$P$159:$P$310,MATCH(LEFT(M176,255),LEFT('Disaggregation Data'!J$159:$J$310,255),0))),"")</f>
        <v/>
      </c>
      <c r="I176" s="411" t="str">
        <f t="array" ref="I176">IFERROR(IF(INDEX('Disaggregation Data'!$M$159:$M$310,MATCH(LEFT(M176,255),LEFT('Disaggregation Data'!$J$159:$J$310,255),0))=0,"",INDEX('Disaggregation Data'!$M$159:$M$310,MATCH(LEFT(M176,255),LEFT('Disaggregation Data'!J$159:$J$310,255),0))),"")</f>
        <v/>
      </c>
      <c r="J176" s="411" t="str">
        <f t="array" ref="J176">IFERROR(IF(INDEX('Disaggregation Data'!$N$159:$N$310,MATCH(LEFT(M176,255),LEFT('Disaggregation Data'!$J$159:$J$310,255),0))=0,"",INDEX('Disaggregation Data'!$N$159:$N$310,MATCH(LEFT(M176,255),LEFT('Disaggregation Data'!J$159:$J$310,255),0))),"")</f>
        <v/>
      </c>
      <c r="K176" s="503">
        <f t="shared" si="12"/>
        <v>9</v>
      </c>
      <c r="L176" s="503" t="str">
        <f t="shared" si="13"/>
        <v/>
      </c>
      <c r="M176" s="503" t="str">
        <f t="shared" si="14"/>
        <v/>
      </c>
      <c r="N176" s="483" t="b">
        <f t="shared" si="15"/>
        <v>0</v>
      </c>
      <c r="O176" s="488" t="s">
        <v>1648</v>
      </c>
      <c r="P176" s="525" t="str">
        <f t="array" ref="P176">IFERROR(IF(INDEX('Disaggregation Records'!$G$59:$G$92,MATCH(LEFT(L176,255),LEFT('Disaggregation Records'!$D$59:$D$92,255),0))=0,"",INDEX('Disaggregation Records'!$G$59:$G$92,MATCH(LEFT(L176,255),LEFT('Disaggregation Records'!$D$59:$D$92,255),0))),"")</f>
        <v/>
      </c>
      <c r="Q176" s="524" t="s">
        <v>705</v>
      </c>
      <c r="R176" s="49"/>
    </row>
    <row r="177" spans="1:18" ht="47.1" customHeight="1" x14ac:dyDescent="0.25">
      <c r="A177" s="409">
        <v>1</v>
      </c>
      <c r="B177" s="427" t="str">
        <f>IFERROR(VLOOKUP(A177,'Outcome Indicators - Section C'!$A$10:$S$27,19,FALSE),"")</f>
        <v/>
      </c>
      <c r="C177" s="522" t="str">
        <f t="array" ref="C177">IFERROR(IF(INDEX('Disaggregation Records'!$E$59:$E$92,MATCH(LEFT(L177,255),LEFT('Disaggregation Records'!$D$59:$D$92,255),0))=0,"",INDEX('Disaggregation Records'!$E$59:$E$92,MATCH(LEFT(L177,255),LEFT('Disaggregation Records'!$D$59:$D$92,255),0))),"")</f>
        <v/>
      </c>
      <c r="D177" s="522" t="str">
        <f t="array" ref="D177">IFERROR(IF(INDEX('Disaggregation Records'!$F$59:$F$92,MATCH(LEFT(L177,255),LEFT('Disaggregation Records'!$D$59:$D$92,255),0))=0,"",INDEX('Disaggregation Records'!$F$59:$F$92,MATCH(LEFT(L177,255),LEFT('Disaggregation Records'!$D$59:$D$92,255),0))),"")</f>
        <v/>
      </c>
      <c r="E177" s="412" t="str">
        <f t="array" ref="E177">IFERROR(IF(INDEX('Disaggregation Data'!$K$159:$K$310,MATCH(LEFT(M177,255),LEFT('Disaggregation Data'!$J$159:$J$310,255),0))=0,"",INDEX('Disaggregation Data'!$K$159:$K$310,MATCH(LEFT(M177,255),LEFT('Disaggregation Data'!J$159:$J$310,255),0))),"")</f>
        <v/>
      </c>
      <c r="F177" s="412" t="str">
        <f t="array" ref="F177">IFERROR(IF(INDEX('Disaggregation Data'!$L$159:$L$310,MATCH(LEFT(M177,255),LEFT('Disaggregation Data'!$J$159:$J$310,255),0))=0,"",INDEX('Disaggregation Data'!$L$159:$L$310,MATCH(LEFT(M177,255),LEFT('Disaggregation Data'!J$159:$J$310,255),0))),"")</f>
        <v/>
      </c>
      <c r="G177" s="412" t="str">
        <f t="array" ref="G177">IFERROR(IF(INDEX('Disaggregation Data'!$O$159:$O$310,MATCH(LEFT(M177,255),LEFT('Disaggregation Data'!$J$159:$J$310,255),0))=0,"",INDEX('Disaggregation Data'!$O$159:$O$310,MATCH(LEFT(M177,255),LEFT('Disaggregation Data'!J$159:$J$310,255),0))),"")</f>
        <v/>
      </c>
      <c r="H177" s="411" t="str">
        <f t="array" ref="H177">IFERROR(IF(INDEX('Disaggregation Data'!$P$159:$P$310,MATCH(LEFT(M177,255),LEFT('Disaggregation Data'!$J$159:$J$310,255),0))=0,"",INDEX('Disaggregation Data'!$P$159:$P$310,MATCH(LEFT(M177,255),LEFT('Disaggregation Data'!J$159:$J$310,255),0))),"")</f>
        <v/>
      </c>
      <c r="I177" s="411" t="str">
        <f t="array" ref="I177">IFERROR(IF(INDEX('Disaggregation Data'!$M$159:$M$310,MATCH(LEFT(M177,255),LEFT('Disaggregation Data'!$J$159:$J$310,255),0))=0,"",INDEX('Disaggregation Data'!$M$159:$M$310,MATCH(LEFT(M177,255),LEFT('Disaggregation Data'!J$159:$J$310,255),0))),"")</f>
        <v/>
      </c>
      <c r="J177" s="411" t="str">
        <f t="array" ref="J177">IFERROR(IF(INDEX('Disaggregation Data'!$N$159:$N$310,MATCH(LEFT(M177,255),LEFT('Disaggregation Data'!$J$159:$J$310,255),0))=0,"",INDEX('Disaggregation Data'!$N$159:$N$310,MATCH(LEFT(M177,255),LEFT('Disaggregation Data'!J$159:$J$310,255),0))),"")</f>
        <v/>
      </c>
      <c r="K177" s="503">
        <f t="shared" si="12"/>
        <v>10</v>
      </c>
      <c r="L177" s="503" t="str">
        <f t="shared" si="13"/>
        <v/>
      </c>
      <c r="M177" s="503" t="str">
        <f t="shared" si="14"/>
        <v/>
      </c>
      <c r="N177" s="483" t="b">
        <f t="shared" si="15"/>
        <v>0</v>
      </c>
      <c r="O177" s="488" t="s">
        <v>1649</v>
      </c>
      <c r="P177" s="525" t="str">
        <f t="array" ref="P177">IFERROR(IF(INDEX('Disaggregation Records'!$G$59:$G$92,MATCH(LEFT(L177,255),LEFT('Disaggregation Records'!$D$59:$D$92,255),0))=0,"",INDEX('Disaggregation Records'!$G$59:$G$92,MATCH(LEFT(L177,255),LEFT('Disaggregation Records'!$D$59:$D$92,255),0))),"")</f>
        <v/>
      </c>
      <c r="Q177" s="524" t="s">
        <v>705</v>
      </c>
      <c r="R177" s="49"/>
    </row>
    <row r="178" spans="1:18" ht="47.1" customHeight="1" x14ac:dyDescent="0.25">
      <c r="A178" s="409">
        <v>2</v>
      </c>
      <c r="B178" s="427" t="str">
        <f>IFERROR(VLOOKUP(A178,'Outcome Indicators - Section C'!$A$10:$S$27,19,FALSE),"")</f>
        <v/>
      </c>
      <c r="C178" s="522" t="str">
        <f t="array" ref="C178">IFERROR(IF(INDEX('Disaggregation Records'!$E$59:$E$92,MATCH(LEFT(L178,255),LEFT('Disaggregation Records'!$D$59:$D$92,255),0))=0,"",INDEX('Disaggregation Records'!$E$59:$E$92,MATCH(LEFT(L178,255),LEFT('Disaggregation Records'!$D$59:$D$92,255),0))),"")</f>
        <v/>
      </c>
      <c r="D178" s="522" t="str">
        <f t="array" ref="D178">IFERROR(IF(INDEX('Disaggregation Records'!$F$59:$F$92,MATCH(LEFT(L178,255),LEFT('Disaggregation Records'!$D$59:$D$92,255),0))=0,"",INDEX('Disaggregation Records'!$F$59:$F$92,MATCH(LEFT(L178,255),LEFT('Disaggregation Records'!$D$59:$D$92,255),0))),"")</f>
        <v/>
      </c>
      <c r="E178" s="412" t="str">
        <f t="array" ref="E178">IFERROR(IF(INDEX('Disaggregation Data'!$K$159:$K$310,MATCH(LEFT(M178,255),LEFT('Disaggregation Data'!$J$159:$J$310,255),0))=0,"",INDEX('Disaggregation Data'!$K$159:$K$310,MATCH(LEFT(M178,255),LEFT('Disaggregation Data'!J$159:$J$310,255),0))),"")</f>
        <v/>
      </c>
      <c r="F178" s="412" t="str">
        <f t="array" ref="F178">IFERROR(IF(INDEX('Disaggregation Data'!$L$159:$L$310,MATCH(LEFT(M178,255),LEFT('Disaggregation Data'!$J$159:$J$310,255),0))=0,"",INDEX('Disaggregation Data'!$L$159:$L$310,MATCH(LEFT(M178,255),LEFT('Disaggregation Data'!J$159:$J$310,255),0))),"")</f>
        <v/>
      </c>
      <c r="G178" s="412" t="str">
        <f t="array" ref="G178">IFERROR(IF(INDEX('Disaggregation Data'!$O$159:$O$310,MATCH(LEFT(M178,255),LEFT('Disaggregation Data'!$J$159:$J$310,255),0))=0,"",INDEX('Disaggregation Data'!$O$159:$O$310,MATCH(LEFT(M178,255),LEFT('Disaggregation Data'!J$159:$J$310,255),0))),"")</f>
        <v/>
      </c>
      <c r="H178" s="411" t="str">
        <f t="array" ref="H178">IFERROR(IF(INDEX('Disaggregation Data'!$P$159:$P$310,MATCH(LEFT(M178,255),LEFT('Disaggregation Data'!$J$159:$J$310,255),0))=0,"",INDEX('Disaggregation Data'!$P$159:$P$310,MATCH(LEFT(M178,255),LEFT('Disaggregation Data'!J$159:$J$310,255),0))),"")</f>
        <v/>
      </c>
      <c r="I178" s="411" t="str">
        <f t="array" ref="I178">IFERROR(IF(INDEX('Disaggregation Data'!$M$159:$M$310,MATCH(LEFT(M178,255),LEFT('Disaggregation Data'!$J$159:$J$310,255),0))=0,"",INDEX('Disaggregation Data'!$M$159:$M$310,MATCH(LEFT(M178,255),LEFT('Disaggregation Data'!J$159:$J$310,255),0))),"")</f>
        <v/>
      </c>
      <c r="J178" s="411" t="str">
        <f t="array" ref="J178">IFERROR(IF(INDEX('Disaggregation Data'!$N$159:$N$310,MATCH(LEFT(M178,255),LEFT('Disaggregation Data'!$J$159:$J$310,255),0))=0,"",INDEX('Disaggregation Data'!$N$159:$N$310,MATCH(LEFT(M178,255),LEFT('Disaggregation Data'!J$159:$J$310,255),0))),"")</f>
        <v/>
      </c>
      <c r="K178" s="503">
        <f t="shared" si="12"/>
        <v>11</v>
      </c>
      <c r="L178" s="503" t="str">
        <f t="shared" si="13"/>
        <v/>
      </c>
      <c r="M178" s="503" t="str">
        <f t="shared" si="14"/>
        <v/>
      </c>
      <c r="N178" s="483" t="b">
        <f t="shared" si="15"/>
        <v>0</v>
      </c>
      <c r="O178" s="488" t="s">
        <v>1650</v>
      </c>
      <c r="P178" s="525" t="str">
        <f t="array" ref="P178">IFERROR(IF(INDEX('Disaggregation Records'!$G$59:$G$92,MATCH(LEFT(L178,255),LEFT('Disaggregation Records'!$D$59:$D$92,255),0))=0,"",INDEX('Disaggregation Records'!$G$59:$G$92,MATCH(LEFT(L178,255),LEFT('Disaggregation Records'!$D$59:$D$92,255),0))),"")</f>
        <v/>
      </c>
      <c r="Q178" s="524" t="s">
        <v>706</v>
      </c>
      <c r="R178" s="49"/>
    </row>
    <row r="179" spans="1:18" ht="47.1" customHeight="1" x14ac:dyDescent="0.25">
      <c r="A179" s="409">
        <v>2</v>
      </c>
      <c r="B179" s="427" t="str">
        <f>IFERROR(VLOOKUP(A179,'Outcome Indicators - Section C'!$A$10:$S$27,19,FALSE),"")</f>
        <v/>
      </c>
      <c r="C179" s="522" t="str">
        <f t="array" ref="C179">IFERROR(IF(INDEX('Disaggregation Records'!$E$59:$E$92,MATCH(LEFT(L179,255),LEFT('Disaggregation Records'!$D$59:$D$92,255),0))=0,"",INDEX('Disaggregation Records'!$E$59:$E$92,MATCH(LEFT(L179,255),LEFT('Disaggregation Records'!$D$59:$D$92,255),0))),"")</f>
        <v/>
      </c>
      <c r="D179" s="522" t="str">
        <f t="array" ref="D179">IFERROR(IF(INDEX('Disaggregation Records'!$F$59:$F$92,MATCH(LEFT(L179,255),LEFT('Disaggregation Records'!$D$59:$D$92,255),0))=0,"",INDEX('Disaggregation Records'!$F$59:$F$92,MATCH(LEFT(L179,255),LEFT('Disaggregation Records'!$D$59:$D$92,255),0))),"")</f>
        <v/>
      </c>
      <c r="E179" s="412" t="str">
        <f t="array" ref="E179">IFERROR(IF(INDEX('Disaggregation Data'!$K$159:$K$310,MATCH(LEFT(M179,255),LEFT('Disaggregation Data'!$J$159:$J$310,255),0))=0,"",INDEX('Disaggregation Data'!$K$159:$K$310,MATCH(LEFT(M179,255),LEFT('Disaggregation Data'!J$159:$J$310,255),0))),"")</f>
        <v/>
      </c>
      <c r="F179" s="412" t="str">
        <f t="array" ref="F179">IFERROR(IF(INDEX('Disaggregation Data'!$L$159:$L$310,MATCH(LEFT(M179,255),LEFT('Disaggregation Data'!$J$159:$J$310,255),0))=0,"",INDEX('Disaggregation Data'!$L$159:$L$310,MATCH(LEFT(M179,255),LEFT('Disaggregation Data'!J$159:$J$310,255),0))),"")</f>
        <v/>
      </c>
      <c r="G179" s="412" t="str">
        <f t="array" ref="G179">IFERROR(IF(INDEX('Disaggregation Data'!$O$159:$O$310,MATCH(LEFT(M179,255),LEFT('Disaggregation Data'!$J$159:$J$310,255),0))=0,"",INDEX('Disaggregation Data'!$O$159:$O$310,MATCH(LEFT(M179,255),LEFT('Disaggregation Data'!J$159:$J$310,255),0))),"")</f>
        <v/>
      </c>
      <c r="H179" s="411" t="str">
        <f t="array" ref="H179">IFERROR(IF(INDEX('Disaggregation Data'!$P$159:$P$310,MATCH(LEFT(M179,255),LEFT('Disaggregation Data'!$J$159:$J$310,255),0))=0,"",INDEX('Disaggregation Data'!$P$159:$P$310,MATCH(LEFT(M179,255),LEFT('Disaggregation Data'!J$159:$J$310,255),0))),"")</f>
        <v/>
      </c>
      <c r="I179" s="411" t="str">
        <f t="array" ref="I179">IFERROR(IF(INDEX('Disaggregation Data'!$M$159:$M$310,MATCH(LEFT(M179,255),LEFT('Disaggregation Data'!$J$159:$J$310,255),0))=0,"",INDEX('Disaggregation Data'!$M$159:$M$310,MATCH(LEFT(M179,255),LEFT('Disaggregation Data'!J$159:$J$310,255),0))),"")</f>
        <v/>
      </c>
      <c r="J179" s="411" t="str">
        <f t="array" ref="J179">IFERROR(IF(INDEX('Disaggregation Data'!$N$159:$N$310,MATCH(LEFT(M179,255),LEFT('Disaggregation Data'!$J$159:$J$310,255),0))=0,"",INDEX('Disaggregation Data'!$N$159:$N$310,MATCH(LEFT(M179,255),LEFT('Disaggregation Data'!J$159:$J$310,255),0))),"")</f>
        <v/>
      </c>
      <c r="K179" s="503">
        <f t="shared" si="12"/>
        <v>12</v>
      </c>
      <c r="L179" s="503" t="str">
        <f t="shared" si="13"/>
        <v/>
      </c>
      <c r="M179" s="503" t="str">
        <f t="shared" si="14"/>
        <v/>
      </c>
      <c r="N179" s="483" t="b">
        <f t="shared" si="15"/>
        <v>0</v>
      </c>
      <c r="O179" s="488" t="s">
        <v>1651</v>
      </c>
      <c r="P179" s="525" t="str">
        <f t="array" ref="P179">IFERROR(IF(INDEX('Disaggregation Records'!$G$59:$G$92,MATCH(LEFT(L179,255),LEFT('Disaggregation Records'!$D$59:$D$92,255),0))=0,"",INDEX('Disaggregation Records'!$G$59:$G$92,MATCH(LEFT(L179,255),LEFT('Disaggregation Records'!$D$59:$D$92,255),0))),"")</f>
        <v/>
      </c>
      <c r="Q179" s="524" t="s">
        <v>706</v>
      </c>
      <c r="R179" s="49"/>
    </row>
    <row r="180" spans="1:18" ht="47.1" customHeight="1" x14ac:dyDescent="0.25">
      <c r="A180" s="409">
        <v>2</v>
      </c>
      <c r="B180" s="427" t="str">
        <f>IFERROR(VLOOKUP(A180,'Outcome Indicators - Section C'!$A$10:$S$27,19,FALSE),"")</f>
        <v/>
      </c>
      <c r="C180" s="522" t="str">
        <f t="array" ref="C180">IFERROR(IF(INDEX('Disaggregation Records'!$E$59:$E$92,MATCH(LEFT(L180,255),LEFT('Disaggregation Records'!$D$59:$D$92,255),0))=0,"",INDEX('Disaggregation Records'!$E$59:$E$92,MATCH(LEFT(L180,255),LEFT('Disaggregation Records'!$D$59:$D$92,255),0))),"")</f>
        <v/>
      </c>
      <c r="D180" s="522" t="str">
        <f t="array" ref="D180">IFERROR(IF(INDEX('Disaggregation Records'!$F$59:$F$92,MATCH(LEFT(L180,255),LEFT('Disaggregation Records'!$D$59:$D$92,255),0))=0,"",INDEX('Disaggregation Records'!$F$59:$F$92,MATCH(LEFT(L180,255),LEFT('Disaggregation Records'!$D$59:$D$92,255),0))),"")</f>
        <v/>
      </c>
      <c r="E180" s="412" t="str">
        <f t="array" ref="E180">IFERROR(IF(INDEX('Disaggregation Data'!$K$159:$K$310,MATCH(LEFT(M180,255),LEFT('Disaggregation Data'!$J$159:$J$310,255),0))=0,"",INDEX('Disaggregation Data'!$K$159:$K$310,MATCH(LEFT(M180,255),LEFT('Disaggregation Data'!J$159:$J$310,255),0))),"")</f>
        <v/>
      </c>
      <c r="F180" s="412" t="str">
        <f t="array" ref="F180">IFERROR(IF(INDEX('Disaggregation Data'!$L$159:$L$310,MATCH(LEFT(M180,255),LEFT('Disaggregation Data'!$J$159:$J$310,255),0))=0,"",INDEX('Disaggregation Data'!$L$159:$L$310,MATCH(LEFT(M180,255),LEFT('Disaggregation Data'!J$159:$J$310,255),0))),"")</f>
        <v/>
      </c>
      <c r="G180" s="412" t="str">
        <f t="array" ref="G180">IFERROR(IF(INDEX('Disaggregation Data'!$O$159:$O$310,MATCH(LEFT(M180,255),LEFT('Disaggregation Data'!$J$159:$J$310,255),0))=0,"",INDEX('Disaggregation Data'!$O$159:$O$310,MATCH(LEFT(M180,255),LEFT('Disaggregation Data'!J$159:$J$310,255),0))),"")</f>
        <v/>
      </c>
      <c r="H180" s="411" t="str">
        <f t="array" ref="H180">IFERROR(IF(INDEX('Disaggregation Data'!$P$159:$P$310,MATCH(LEFT(M180,255),LEFT('Disaggregation Data'!$J$159:$J$310,255),0))=0,"",INDEX('Disaggregation Data'!$P$159:$P$310,MATCH(LEFT(M180,255),LEFT('Disaggregation Data'!J$159:$J$310,255),0))),"")</f>
        <v/>
      </c>
      <c r="I180" s="411" t="str">
        <f t="array" ref="I180">IFERROR(IF(INDEX('Disaggregation Data'!$M$159:$M$310,MATCH(LEFT(M180,255),LEFT('Disaggregation Data'!$J$159:$J$310,255),0))=0,"",INDEX('Disaggregation Data'!$M$159:$M$310,MATCH(LEFT(M180,255),LEFT('Disaggregation Data'!J$159:$J$310,255),0))),"")</f>
        <v/>
      </c>
      <c r="J180" s="411" t="str">
        <f t="array" ref="J180">IFERROR(IF(INDEX('Disaggregation Data'!$N$159:$N$310,MATCH(LEFT(M180,255),LEFT('Disaggregation Data'!$J$159:$J$310,255),0))=0,"",INDEX('Disaggregation Data'!$N$159:$N$310,MATCH(LEFT(M180,255),LEFT('Disaggregation Data'!J$159:$J$310,255),0))),"")</f>
        <v/>
      </c>
      <c r="K180" s="503">
        <f t="shared" si="12"/>
        <v>13</v>
      </c>
      <c r="L180" s="503" t="str">
        <f t="shared" si="13"/>
        <v/>
      </c>
      <c r="M180" s="503" t="str">
        <f t="shared" si="14"/>
        <v/>
      </c>
      <c r="N180" s="483" t="b">
        <f t="shared" si="15"/>
        <v>0</v>
      </c>
      <c r="O180" s="488" t="s">
        <v>1652</v>
      </c>
      <c r="P180" s="525" t="str">
        <f t="array" ref="P180">IFERROR(IF(INDEX('Disaggregation Records'!$G$59:$G$92,MATCH(LEFT(L180,255),LEFT('Disaggregation Records'!$D$59:$D$92,255),0))=0,"",INDEX('Disaggregation Records'!$G$59:$G$92,MATCH(LEFT(L180,255),LEFT('Disaggregation Records'!$D$59:$D$92,255),0))),"")</f>
        <v/>
      </c>
      <c r="Q180" s="524" t="s">
        <v>706</v>
      </c>
      <c r="R180" s="49"/>
    </row>
    <row r="181" spans="1:18" ht="47.1" customHeight="1" x14ac:dyDescent="0.25">
      <c r="A181" s="409">
        <v>2</v>
      </c>
      <c r="B181" s="427" t="str">
        <f>IFERROR(VLOOKUP(A181,'Outcome Indicators - Section C'!$A$10:$S$27,19,FALSE),"")</f>
        <v/>
      </c>
      <c r="C181" s="522" t="str">
        <f t="array" ref="C181">IFERROR(IF(INDEX('Disaggregation Records'!$E$59:$E$92,MATCH(LEFT(L181,255),LEFT('Disaggregation Records'!$D$59:$D$92,255),0))=0,"",INDEX('Disaggregation Records'!$E$59:$E$92,MATCH(LEFT(L181,255),LEFT('Disaggregation Records'!$D$59:$D$92,255),0))),"")</f>
        <v/>
      </c>
      <c r="D181" s="522" t="str">
        <f t="array" ref="D181">IFERROR(IF(INDEX('Disaggregation Records'!$F$59:$F$92,MATCH(LEFT(L181,255),LEFT('Disaggregation Records'!$D$59:$D$92,255),0))=0,"",INDEX('Disaggregation Records'!$F$59:$F$92,MATCH(LEFT(L181,255),LEFT('Disaggregation Records'!$D$59:$D$92,255),0))),"")</f>
        <v/>
      </c>
      <c r="E181" s="412" t="str">
        <f t="array" ref="E181">IFERROR(IF(INDEX('Disaggregation Data'!$K$159:$K$310,MATCH(LEFT(M181,255),LEFT('Disaggregation Data'!$J$159:$J$310,255),0))=0,"",INDEX('Disaggregation Data'!$K$159:$K$310,MATCH(LEFT(M181,255),LEFT('Disaggregation Data'!J$159:$J$310,255),0))),"")</f>
        <v/>
      </c>
      <c r="F181" s="412" t="str">
        <f t="array" ref="F181">IFERROR(IF(INDEX('Disaggregation Data'!$L$159:$L$310,MATCH(LEFT(M181,255),LEFT('Disaggregation Data'!$J$159:$J$310,255),0))=0,"",INDEX('Disaggregation Data'!$L$159:$L$310,MATCH(LEFT(M181,255),LEFT('Disaggregation Data'!J$159:$J$310,255),0))),"")</f>
        <v/>
      </c>
      <c r="G181" s="412" t="str">
        <f t="array" ref="G181">IFERROR(IF(INDEX('Disaggregation Data'!$O$159:$O$310,MATCH(LEFT(M181,255),LEFT('Disaggregation Data'!$J$159:$J$310,255),0))=0,"",INDEX('Disaggregation Data'!$O$159:$O$310,MATCH(LEFT(M181,255),LEFT('Disaggregation Data'!J$159:$J$310,255),0))),"")</f>
        <v/>
      </c>
      <c r="H181" s="411" t="str">
        <f t="array" ref="H181">IFERROR(IF(INDEX('Disaggregation Data'!$P$159:$P$310,MATCH(LEFT(M181,255),LEFT('Disaggregation Data'!$J$159:$J$310,255),0))=0,"",INDEX('Disaggregation Data'!$P$159:$P$310,MATCH(LEFT(M181,255),LEFT('Disaggregation Data'!J$159:$J$310,255),0))),"")</f>
        <v/>
      </c>
      <c r="I181" s="411" t="str">
        <f t="array" ref="I181">IFERROR(IF(INDEX('Disaggregation Data'!$M$159:$M$310,MATCH(LEFT(M181,255),LEFT('Disaggregation Data'!$J$159:$J$310,255),0))=0,"",INDEX('Disaggregation Data'!$M$159:$M$310,MATCH(LEFT(M181,255),LEFT('Disaggregation Data'!J$159:$J$310,255),0))),"")</f>
        <v/>
      </c>
      <c r="J181" s="411" t="str">
        <f t="array" ref="J181">IFERROR(IF(INDEX('Disaggregation Data'!$N$159:$N$310,MATCH(LEFT(M181,255),LEFT('Disaggregation Data'!$J$159:$J$310,255),0))=0,"",INDEX('Disaggregation Data'!$N$159:$N$310,MATCH(LEFT(M181,255),LEFT('Disaggregation Data'!J$159:$J$310,255),0))),"")</f>
        <v/>
      </c>
      <c r="K181" s="503">
        <f t="shared" si="12"/>
        <v>14</v>
      </c>
      <c r="L181" s="503" t="str">
        <f t="shared" si="13"/>
        <v/>
      </c>
      <c r="M181" s="503" t="str">
        <f t="shared" si="14"/>
        <v/>
      </c>
      <c r="N181" s="483" t="b">
        <f t="shared" si="15"/>
        <v>0</v>
      </c>
      <c r="O181" s="488" t="s">
        <v>1653</v>
      </c>
      <c r="P181" s="525" t="str">
        <f t="array" ref="P181">IFERROR(IF(INDEX('Disaggregation Records'!$G$59:$G$92,MATCH(LEFT(L181,255),LEFT('Disaggregation Records'!$D$59:$D$92,255),0))=0,"",INDEX('Disaggregation Records'!$G$59:$G$92,MATCH(LEFT(L181,255),LEFT('Disaggregation Records'!$D$59:$D$92,255),0))),"")</f>
        <v/>
      </c>
      <c r="Q181" s="524" t="s">
        <v>706</v>
      </c>
      <c r="R181" s="49"/>
    </row>
    <row r="182" spans="1:18" ht="47.1" customHeight="1" x14ac:dyDescent="0.25">
      <c r="A182" s="409">
        <v>2</v>
      </c>
      <c r="B182" s="427" t="str">
        <f>IFERROR(VLOOKUP(A182,'Outcome Indicators - Section C'!$A$10:$S$27,19,FALSE),"")</f>
        <v/>
      </c>
      <c r="C182" s="522" t="str">
        <f t="array" ref="C182">IFERROR(IF(INDEX('Disaggregation Records'!$E$59:$E$92,MATCH(LEFT(L182,255),LEFT('Disaggregation Records'!$D$59:$D$92,255),0))=0,"",INDEX('Disaggregation Records'!$E$59:$E$92,MATCH(LEFT(L182,255),LEFT('Disaggregation Records'!$D$59:$D$92,255),0))),"")</f>
        <v/>
      </c>
      <c r="D182" s="522" t="str">
        <f t="array" ref="D182">IFERROR(IF(INDEX('Disaggregation Records'!$F$59:$F$92,MATCH(LEFT(L182,255),LEFT('Disaggregation Records'!$D$59:$D$92,255),0))=0,"",INDEX('Disaggregation Records'!$F$59:$F$92,MATCH(LEFT(L182,255),LEFT('Disaggregation Records'!$D$59:$D$92,255),0))),"")</f>
        <v/>
      </c>
      <c r="E182" s="412" t="str">
        <f t="array" ref="E182">IFERROR(IF(INDEX('Disaggregation Data'!$K$159:$K$310,MATCH(LEFT(M182,255),LEFT('Disaggregation Data'!$J$159:$J$310,255),0))=0,"",INDEX('Disaggregation Data'!$K$159:$K$310,MATCH(LEFT(M182,255),LEFT('Disaggregation Data'!J$159:$J$310,255),0))),"")</f>
        <v/>
      </c>
      <c r="F182" s="412" t="str">
        <f t="array" ref="F182">IFERROR(IF(INDEX('Disaggregation Data'!$L$159:$L$310,MATCH(LEFT(M182,255),LEFT('Disaggregation Data'!$J$159:$J$310,255),0))=0,"",INDEX('Disaggregation Data'!$L$159:$L$310,MATCH(LEFT(M182,255),LEFT('Disaggregation Data'!J$159:$J$310,255),0))),"")</f>
        <v/>
      </c>
      <c r="G182" s="412" t="str">
        <f t="array" ref="G182">IFERROR(IF(INDEX('Disaggregation Data'!$O$159:$O$310,MATCH(LEFT(M182,255),LEFT('Disaggregation Data'!$J$159:$J$310,255),0))=0,"",INDEX('Disaggregation Data'!$O$159:$O$310,MATCH(LEFT(M182,255),LEFT('Disaggregation Data'!J$159:$J$310,255),0))),"")</f>
        <v/>
      </c>
      <c r="H182" s="411" t="str">
        <f t="array" ref="H182">IFERROR(IF(INDEX('Disaggregation Data'!$P$159:$P$310,MATCH(LEFT(M182,255),LEFT('Disaggregation Data'!$J$159:$J$310,255),0))=0,"",INDEX('Disaggregation Data'!$P$159:$P$310,MATCH(LEFT(M182,255),LEFT('Disaggregation Data'!J$159:$J$310,255),0))),"")</f>
        <v/>
      </c>
      <c r="I182" s="411" t="str">
        <f t="array" ref="I182">IFERROR(IF(INDEX('Disaggregation Data'!$M$159:$M$310,MATCH(LEFT(M182,255),LEFT('Disaggregation Data'!$J$159:$J$310,255),0))=0,"",INDEX('Disaggregation Data'!$M$159:$M$310,MATCH(LEFT(M182,255),LEFT('Disaggregation Data'!J$159:$J$310,255),0))),"")</f>
        <v/>
      </c>
      <c r="J182" s="411" t="str">
        <f t="array" ref="J182">IFERROR(IF(INDEX('Disaggregation Data'!$N$159:$N$310,MATCH(LEFT(M182,255),LEFT('Disaggregation Data'!$J$159:$J$310,255),0))=0,"",INDEX('Disaggregation Data'!$N$159:$N$310,MATCH(LEFT(M182,255),LEFT('Disaggregation Data'!J$159:$J$310,255),0))),"")</f>
        <v/>
      </c>
      <c r="K182" s="503">
        <f t="shared" si="12"/>
        <v>15</v>
      </c>
      <c r="L182" s="503" t="str">
        <f t="shared" si="13"/>
        <v/>
      </c>
      <c r="M182" s="503" t="str">
        <f t="shared" si="14"/>
        <v/>
      </c>
      <c r="N182" s="483" t="b">
        <f t="shared" si="15"/>
        <v>0</v>
      </c>
      <c r="O182" s="488" t="s">
        <v>1654</v>
      </c>
      <c r="P182" s="525" t="str">
        <f t="array" ref="P182">IFERROR(IF(INDEX('Disaggregation Records'!$G$59:$G$92,MATCH(LEFT(L182,255),LEFT('Disaggregation Records'!$D$59:$D$92,255),0))=0,"",INDEX('Disaggregation Records'!$G$59:$G$92,MATCH(LEFT(L182,255),LEFT('Disaggregation Records'!$D$59:$D$92,255),0))),"")</f>
        <v/>
      </c>
      <c r="Q182" s="524" t="s">
        <v>706</v>
      </c>
      <c r="R182" s="49"/>
    </row>
    <row r="183" spans="1:18" ht="47.1" customHeight="1" x14ac:dyDescent="0.25">
      <c r="A183" s="409">
        <v>2</v>
      </c>
      <c r="B183" s="427" t="str">
        <f>IFERROR(VLOOKUP(A183,'Outcome Indicators - Section C'!$A$10:$S$27,19,FALSE),"")</f>
        <v/>
      </c>
      <c r="C183" s="522" t="str">
        <f t="array" ref="C183">IFERROR(IF(INDEX('Disaggregation Records'!$E$59:$E$92,MATCH(LEFT(L183,255),LEFT('Disaggregation Records'!$D$59:$D$92,255),0))=0,"",INDEX('Disaggregation Records'!$E$59:$E$92,MATCH(LEFT(L183,255),LEFT('Disaggregation Records'!$D$59:$D$92,255),0))),"")</f>
        <v/>
      </c>
      <c r="D183" s="522" t="str">
        <f t="array" ref="D183">IFERROR(IF(INDEX('Disaggregation Records'!$F$59:$F$92,MATCH(LEFT(L183,255),LEFT('Disaggregation Records'!$D$59:$D$92,255),0))=0,"",INDEX('Disaggregation Records'!$F$59:$F$92,MATCH(LEFT(L183,255),LEFT('Disaggregation Records'!$D$59:$D$92,255),0))),"")</f>
        <v/>
      </c>
      <c r="E183" s="412" t="str">
        <f t="array" ref="E183">IFERROR(IF(INDEX('Disaggregation Data'!$K$159:$K$310,MATCH(LEFT(M183,255),LEFT('Disaggregation Data'!$J$159:$J$310,255),0))=0,"",INDEX('Disaggregation Data'!$K$159:$K$310,MATCH(LEFT(M183,255),LEFT('Disaggregation Data'!J$159:$J$310,255),0))),"")</f>
        <v/>
      </c>
      <c r="F183" s="412" t="str">
        <f t="array" ref="F183">IFERROR(IF(INDEX('Disaggregation Data'!$L$159:$L$310,MATCH(LEFT(M183,255),LEFT('Disaggregation Data'!$J$159:$J$310,255),0))=0,"",INDEX('Disaggregation Data'!$L$159:$L$310,MATCH(LEFT(M183,255),LEFT('Disaggregation Data'!J$159:$J$310,255),0))),"")</f>
        <v/>
      </c>
      <c r="G183" s="412" t="str">
        <f t="array" ref="G183">IFERROR(IF(INDEX('Disaggregation Data'!$O$159:$O$310,MATCH(LEFT(M183,255),LEFT('Disaggregation Data'!$J$159:$J$310,255),0))=0,"",INDEX('Disaggregation Data'!$O$159:$O$310,MATCH(LEFT(M183,255),LEFT('Disaggregation Data'!J$159:$J$310,255),0))),"")</f>
        <v/>
      </c>
      <c r="H183" s="411" t="str">
        <f t="array" ref="H183">IFERROR(IF(INDEX('Disaggregation Data'!$P$159:$P$310,MATCH(LEFT(M183,255),LEFT('Disaggregation Data'!$J$159:$J$310,255),0))=0,"",INDEX('Disaggregation Data'!$P$159:$P$310,MATCH(LEFT(M183,255),LEFT('Disaggregation Data'!J$159:$J$310,255),0))),"")</f>
        <v/>
      </c>
      <c r="I183" s="411" t="str">
        <f t="array" ref="I183">IFERROR(IF(INDEX('Disaggregation Data'!$M$159:$M$310,MATCH(LEFT(M183,255),LEFT('Disaggregation Data'!$J$159:$J$310,255),0))=0,"",INDEX('Disaggregation Data'!$M$159:$M$310,MATCH(LEFT(M183,255),LEFT('Disaggregation Data'!J$159:$J$310,255),0))),"")</f>
        <v/>
      </c>
      <c r="J183" s="411" t="str">
        <f t="array" ref="J183">IFERROR(IF(INDEX('Disaggregation Data'!$N$159:$N$310,MATCH(LEFT(M183,255),LEFT('Disaggregation Data'!$J$159:$J$310,255),0))=0,"",INDEX('Disaggregation Data'!$N$159:$N$310,MATCH(LEFT(M183,255),LEFT('Disaggregation Data'!J$159:$J$310,255),0))),"")</f>
        <v/>
      </c>
      <c r="K183" s="503">
        <f t="shared" si="12"/>
        <v>16</v>
      </c>
      <c r="L183" s="503" t="str">
        <f t="shared" si="13"/>
        <v/>
      </c>
      <c r="M183" s="503" t="str">
        <f t="shared" si="14"/>
        <v/>
      </c>
      <c r="N183" s="483" t="b">
        <f t="shared" si="15"/>
        <v>0</v>
      </c>
      <c r="O183" s="488" t="s">
        <v>1655</v>
      </c>
      <c r="P183" s="525" t="str">
        <f t="array" ref="P183">IFERROR(IF(INDEX('Disaggregation Records'!$G$59:$G$92,MATCH(LEFT(L183,255),LEFT('Disaggregation Records'!$D$59:$D$92,255),0))=0,"",INDEX('Disaggregation Records'!$G$59:$G$92,MATCH(LEFT(L183,255),LEFT('Disaggregation Records'!$D$59:$D$92,255),0))),"")</f>
        <v/>
      </c>
      <c r="Q183" s="524" t="s">
        <v>706</v>
      </c>
      <c r="R183" s="49"/>
    </row>
    <row r="184" spans="1:18" ht="47.1" customHeight="1" x14ac:dyDescent="0.25">
      <c r="A184" s="409">
        <v>2</v>
      </c>
      <c r="B184" s="427" t="str">
        <f>IFERROR(VLOOKUP(A184,'Outcome Indicators - Section C'!$A$10:$S$27,19,FALSE),"")</f>
        <v/>
      </c>
      <c r="C184" s="522" t="str">
        <f t="array" ref="C184">IFERROR(IF(INDEX('Disaggregation Records'!$E$59:$E$92,MATCH(LEFT(L184,255),LEFT('Disaggregation Records'!$D$59:$D$92,255),0))=0,"",INDEX('Disaggregation Records'!$E$59:$E$92,MATCH(LEFT(L184,255),LEFT('Disaggregation Records'!$D$59:$D$92,255),0))),"")</f>
        <v/>
      </c>
      <c r="D184" s="522" t="str">
        <f t="array" ref="D184">IFERROR(IF(INDEX('Disaggregation Records'!$F$59:$F$92,MATCH(LEFT(L184,255),LEFT('Disaggregation Records'!$D$59:$D$92,255),0))=0,"",INDEX('Disaggregation Records'!$F$59:$F$92,MATCH(LEFT(L184,255),LEFT('Disaggregation Records'!$D$59:$D$92,255),0))),"")</f>
        <v/>
      </c>
      <c r="E184" s="412" t="str">
        <f t="array" ref="E184">IFERROR(IF(INDEX('Disaggregation Data'!$K$159:$K$310,MATCH(LEFT(M184,255),LEFT('Disaggregation Data'!$J$159:$J$310,255),0))=0,"",INDEX('Disaggregation Data'!$K$159:$K$310,MATCH(LEFT(M184,255),LEFT('Disaggregation Data'!J$159:$J$310,255),0))),"")</f>
        <v/>
      </c>
      <c r="F184" s="412" t="str">
        <f t="array" ref="F184">IFERROR(IF(INDEX('Disaggregation Data'!$L$159:$L$310,MATCH(LEFT(M184,255),LEFT('Disaggregation Data'!$J$159:$J$310,255),0))=0,"",INDEX('Disaggregation Data'!$L$159:$L$310,MATCH(LEFT(M184,255),LEFT('Disaggregation Data'!J$159:$J$310,255),0))),"")</f>
        <v/>
      </c>
      <c r="G184" s="412" t="str">
        <f t="array" ref="G184">IFERROR(IF(INDEX('Disaggregation Data'!$O$159:$O$310,MATCH(LEFT(M184,255),LEFT('Disaggregation Data'!$J$159:$J$310,255),0))=0,"",INDEX('Disaggregation Data'!$O$159:$O$310,MATCH(LEFT(M184,255),LEFT('Disaggregation Data'!J$159:$J$310,255),0))),"")</f>
        <v/>
      </c>
      <c r="H184" s="411" t="str">
        <f t="array" ref="H184">IFERROR(IF(INDEX('Disaggregation Data'!$P$159:$P$310,MATCH(LEFT(M184,255),LEFT('Disaggregation Data'!$J$159:$J$310,255),0))=0,"",INDEX('Disaggregation Data'!$P$159:$P$310,MATCH(LEFT(M184,255),LEFT('Disaggregation Data'!J$159:$J$310,255),0))),"")</f>
        <v/>
      </c>
      <c r="I184" s="411" t="str">
        <f t="array" ref="I184">IFERROR(IF(INDEX('Disaggregation Data'!$M$159:$M$310,MATCH(LEFT(M184,255),LEFT('Disaggregation Data'!$J$159:$J$310,255),0))=0,"",INDEX('Disaggregation Data'!$M$159:$M$310,MATCH(LEFT(M184,255),LEFT('Disaggregation Data'!J$159:$J$310,255),0))),"")</f>
        <v/>
      </c>
      <c r="J184" s="411" t="str">
        <f t="array" ref="J184">IFERROR(IF(INDEX('Disaggregation Data'!$N$159:$N$310,MATCH(LEFT(M184,255),LEFT('Disaggregation Data'!$J$159:$J$310,255),0))=0,"",INDEX('Disaggregation Data'!$N$159:$N$310,MATCH(LEFT(M184,255),LEFT('Disaggregation Data'!J$159:$J$310,255),0))),"")</f>
        <v/>
      </c>
      <c r="K184" s="503">
        <f t="shared" si="12"/>
        <v>17</v>
      </c>
      <c r="L184" s="503" t="str">
        <f t="shared" si="13"/>
        <v/>
      </c>
      <c r="M184" s="503" t="str">
        <f t="shared" si="14"/>
        <v/>
      </c>
      <c r="N184" s="483" t="b">
        <f t="shared" si="15"/>
        <v>0</v>
      </c>
      <c r="O184" s="488" t="s">
        <v>1656</v>
      </c>
      <c r="P184" s="525" t="str">
        <f t="array" ref="P184">IFERROR(IF(INDEX('Disaggregation Records'!$G$59:$G$92,MATCH(LEFT(L184,255),LEFT('Disaggregation Records'!$D$59:$D$92,255),0))=0,"",INDEX('Disaggregation Records'!$G$59:$G$92,MATCH(LEFT(L184,255),LEFT('Disaggregation Records'!$D$59:$D$92,255),0))),"")</f>
        <v/>
      </c>
      <c r="Q184" s="524" t="s">
        <v>706</v>
      </c>
      <c r="R184" s="49"/>
    </row>
    <row r="185" spans="1:18" ht="47.1" customHeight="1" x14ac:dyDescent="0.25">
      <c r="A185" s="409">
        <v>2</v>
      </c>
      <c r="B185" s="427" t="str">
        <f>IFERROR(VLOOKUP(A185,'Outcome Indicators - Section C'!$A$10:$S$27,19,FALSE),"")</f>
        <v/>
      </c>
      <c r="C185" s="522" t="str">
        <f t="array" ref="C185">IFERROR(IF(INDEX('Disaggregation Records'!$E$59:$E$92,MATCH(LEFT(L185,255),LEFT('Disaggregation Records'!$D$59:$D$92,255),0))=0,"",INDEX('Disaggregation Records'!$E$59:$E$92,MATCH(LEFT(L185,255),LEFT('Disaggregation Records'!$D$59:$D$92,255),0))),"")</f>
        <v/>
      </c>
      <c r="D185" s="522" t="str">
        <f t="array" ref="D185">IFERROR(IF(INDEX('Disaggregation Records'!$F$59:$F$92,MATCH(LEFT(L185,255),LEFT('Disaggregation Records'!$D$59:$D$92,255),0))=0,"",INDEX('Disaggregation Records'!$F$59:$F$92,MATCH(LEFT(L185,255),LEFT('Disaggregation Records'!$D$59:$D$92,255),0))),"")</f>
        <v/>
      </c>
      <c r="E185" s="412" t="str">
        <f t="array" ref="E185">IFERROR(IF(INDEX('Disaggregation Data'!$K$159:$K$310,MATCH(LEFT(M185,255),LEFT('Disaggregation Data'!$J$159:$J$310,255),0))=0,"",INDEX('Disaggregation Data'!$K$159:$K$310,MATCH(LEFT(M185,255),LEFT('Disaggregation Data'!J$159:$J$310,255),0))),"")</f>
        <v/>
      </c>
      <c r="F185" s="412" t="str">
        <f t="array" ref="F185">IFERROR(IF(INDEX('Disaggregation Data'!$L$159:$L$310,MATCH(LEFT(M185,255),LEFT('Disaggregation Data'!$J$159:$J$310,255),0))=0,"",INDEX('Disaggregation Data'!$L$159:$L$310,MATCH(LEFT(M185,255),LEFT('Disaggregation Data'!J$159:$J$310,255),0))),"")</f>
        <v/>
      </c>
      <c r="G185" s="412" t="str">
        <f t="array" ref="G185">IFERROR(IF(INDEX('Disaggregation Data'!$O$159:$O$310,MATCH(LEFT(M185,255),LEFT('Disaggregation Data'!$J$159:$J$310,255),0))=0,"",INDEX('Disaggregation Data'!$O$159:$O$310,MATCH(LEFT(M185,255),LEFT('Disaggregation Data'!J$159:$J$310,255),0))),"")</f>
        <v/>
      </c>
      <c r="H185" s="411" t="str">
        <f t="array" ref="H185">IFERROR(IF(INDEX('Disaggregation Data'!$P$159:$P$310,MATCH(LEFT(M185,255),LEFT('Disaggregation Data'!$J$159:$J$310,255),0))=0,"",INDEX('Disaggregation Data'!$P$159:$P$310,MATCH(LEFT(M185,255),LEFT('Disaggregation Data'!J$159:$J$310,255),0))),"")</f>
        <v/>
      </c>
      <c r="I185" s="411" t="str">
        <f t="array" ref="I185">IFERROR(IF(INDEX('Disaggregation Data'!$M$159:$M$310,MATCH(LEFT(M185,255),LEFT('Disaggregation Data'!$J$159:$J$310,255),0))=0,"",INDEX('Disaggregation Data'!$M$159:$M$310,MATCH(LEFT(M185,255),LEFT('Disaggregation Data'!J$159:$J$310,255),0))),"")</f>
        <v/>
      </c>
      <c r="J185" s="411" t="str">
        <f t="array" ref="J185">IFERROR(IF(INDEX('Disaggregation Data'!$N$159:$N$310,MATCH(LEFT(M185,255),LEFT('Disaggregation Data'!$J$159:$J$310,255),0))=0,"",INDEX('Disaggregation Data'!$N$159:$N$310,MATCH(LEFT(M185,255),LEFT('Disaggregation Data'!J$159:$J$310,255),0))),"")</f>
        <v/>
      </c>
      <c r="K185" s="503">
        <f t="shared" si="12"/>
        <v>18</v>
      </c>
      <c r="L185" s="503" t="str">
        <f t="shared" si="13"/>
        <v/>
      </c>
      <c r="M185" s="503" t="str">
        <f t="shared" si="14"/>
        <v/>
      </c>
      <c r="N185" s="483" t="b">
        <f t="shared" si="15"/>
        <v>0</v>
      </c>
      <c r="O185" s="488" t="s">
        <v>1657</v>
      </c>
      <c r="P185" s="525" t="str">
        <f t="array" ref="P185">IFERROR(IF(INDEX('Disaggregation Records'!$G$59:$G$92,MATCH(LEFT(L185,255),LEFT('Disaggregation Records'!$D$59:$D$92,255),0))=0,"",INDEX('Disaggregation Records'!$G$59:$G$92,MATCH(LEFT(L185,255),LEFT('Disaggregation Records'!$D$59:$D$92,255),0))),"")</f>
        <v/>
      </c>
      <c r="Q185" s="524" t="s">
        <v>706</v>
      </c>
      <c r="R185" s="49"/>
    </row>
    <row r="186" spans="1:18" ht="47.1" customHeight="1" x14ac:dyDescent="0.25">
      <c r="A186" s="409">
        <v>2</v>
      </c>
      <c r="B186" s="427" t="str">
        <f>IFERROR(VLOOKUP(A186,'Outcome Indicators - Section C'!$A$10:$S$27,19,FALSE),"")</f>
        <v/>
      </c>
      <c r="C186" s="522" t="str">
        <f t="array" ref="C186">IFERROR(IF(INDEX('Disaggregation Records'!$E$59:$E$92,MATCH(LEFT(L186,255),LEFT('Disaggregation Records'!$D$59:$D$92,255),0))=0,"",INDEX('Disaggregation Records'!$E$59:$E$92,MATCH(LEFT(L186,255),LEFT('Disaggregation Records'!$D$59:$D$92,255),0))),"")</f>
        <v/>
      </c>
      <c r="D186" s="522" t="str">
        <f t="array" ref="D186">IFERROR(IF(INDEX('Disaggregation Records'!$F$59:$F$92,MATCH(LEFT(L186,255),LEFT('Disaggregation Records'!$D$59:$D$92,255),0))=0,"",INDEX('Disaggregation Records'!$F$59:$F$92,MATCH(LEFT(L186,255),LEFT('Disaggregation Records'!$D$59:$D$92,255),0))),"")</f>
        <v/>
      </c>
      <c r="E186" s="412" t="str">
        <f t="array" ref="E186">IFERROR(IF(INDEX('Disaggregation Data'!$K$159:$K$310,MATCH(LEFT(M186,255),LEFT('Disaggregation Data'!$J$159:$J$310,255),0))=0,"",INDEX('Disaggregation Data'!$K$159:$K$310,MATCH(LEFT(M186,255),LEFT('Disaggregation Data'!J$159:$J$310,255),0))),"")</f>
        <v/>
      </c>
      <c r="F186" s="412" t="str">
        <f t="array" ref="F186">IFERROR(IF(INDEX('Disaggregation Data'!$L$159:$L$310,MATCH(LEFT(M186,255),LEFT('Disaggregation Data'!$J$159:$J$310,255),0))=0,"",INDEX('Disaggregation Data'!$L$159:$L$310,MATCH(LEFT(M186,255),LEFT('Disaggregation Data'!J$159:$J$310,255),0))),"")</f>
        <v/>
      </c>
      <c r="G186" s="412" t="str">
        <f t="array" ref="G186">IFERROR(IF(INDEX('Disaggregation Data'!$O$159:$O$310,MATCH(LEFT(M186,255),LEFT('Disaggregation Data'!$J$159:$J$310,255),0))=0,"",INDEX('Disaggregation Data'!$O$159:$O$310,MATCH(LEFT(M186,255),LEFT('Disaggregation Data'!J$159:$J$310,255),0))),"")</f>
        <v/>
      </c>
      <c r="H186" s="411" t="str">
        <f t="array" ref="H186">IFERROR(IF(INDEX('Disaggregation Data'!$P$159:$P$310,MATCH(LEFT(M186,255),LEFT('Disaggregation Data'!$J$159:$J$310,255),0))=0,"",INDEX('Disaggregation Data'!$P$159:$P$310,MATCH(LEFT(M186,255),LEFT('Disaggregation Data'!J$159:$J$310,255),0))),"")</f>
        <v/>
      </c>
      <c r="I186" s="411" t="str">
        <f t="array" ref="I186">IFERROR(IF(INDEX('Disaggregation Data'!$M$159:$M$310,MATCH(LEFT(M186,255),LEFT('Disaggregation Data'!$J$159:$J$310,255),0))=0,"",INDEX('Disaggregation Data'!$M$159:$M$310,MATCH(LEFT(M186,255),LEFT('Disaggregation Data'!J$159:$J$310,255),0))),"")</f>
        <v/>
      </c>
      <c r="J186" s="411" t="str">
        <f t="array" ref="J186">IFERROR(IF(INDEX('Disaggregation Data'!$N$159:$N$310,MATCH(LEFT(M186,255),LEFT('Disaggregation Data'!$J$159:$J$310,255),0))=0,"",INDEX('Disaggregation Data'!$N$159:$N$310,MATCH(LEFT(M186,255),LEFT('Disaggregation Data'!J$159:$J$310,255),0))),"")</f>
        <v/>
      </c>
      <c r="K186" s="503">
        <f t="shared" si="12"/>
        <v>19</v>
      </c>
      <c r="L186" s="503" t="str">
        <f t="shared" si="13"/>
        <v/>
      </c>
      <c r="M186" s="503" t="str">
        <f t="shared" si="14"/>
        <v/>
      </c>
      <c r="N186" s="483" t="b">
        <f t="shared" si="15"/>
        <v>0</v>
      </c>
      <c r="O186" s="488" t="s">
        <v>1658</v>
      </c>
      <c r="P186" s="525" t="str">
        <f t="array" ref="P186">IFERROR(IF(INDEX('Disaggregation Records'!$G$59:$G$92,MATCH(LEFT(L186,255),LEFT('Disaggregation Records'!$D$59:$D$92,255),0))=0,"",INDEX('Disaggregation Records'!$G$59:$G$92,MATCH(LEFT(L186,255),LEFT('Disaggregation Records'!$D$59:$D$92,255),0))),"")</f>
        <v/>
      </c>
      <c r="Q186" s="524" t="s">
        <v>706</v>
      </c>
      <c r="R186" s="49"/>
    </row>
    <row r="187" spans="1:18" ht="47.1" customHeight="1" x14ac:dyDescent="0.25">
      <c r="A187" s="409">
        <v>2</v>
      </c>
      <c r="B187" s="427" t="str">
        <f>IFERROR(VLOOKUP(A187,'Outcome Indicators - Section C'!$A$10:$S$27,19,FALSE),"")</f>
        <v/>
      </c>
      <c r="C187" s="522" t="str">
        <f t="array" ref="C187">IFERROR(IF(INDEX('Disaggregation Records'!$E$59:$E$92,MATCH(LEFT(L187,255),LEFT('Disaggregation Records'!$D$59:$D$92,255),0))=0,"",INDEX('Disaggregation Records'!$E$59:$E$92,MATCH(LEFT(L187,255),LEFT('Disaggregation Records'!$D$59:$D$92,255),0))),"")</f>
        <v/>
      </c>
      <c r="D187" s="522" t="str">
        <f t="array" ref="D187">IFERROR(IF(INDEX('Disaggregation Records'!$F$59:$F$92,MATCH(LEFT(L187,255),LEFT('Disaggregation Records'!$D$59:$D$92,255),0))=0,"",INDEX('Disaggregation Records'!$F$59:$F$92,MATCH(LEFT(L187,255),LEFT('Disaggregation Records'!$D$59:$D$92,255),0))),"")</f>
        <v/>
      </c>
      <c r="E187" s="412" t="str">
        <f t="array" ref="E187">IFERROR(IF(INDEX('Disaggregation Data'!$K$159:$K$310,MATCH(LEFT(M187,255),LEFT('Disaggregation Data'!$J$159:$J$310,255),0))=0,"",INDEX('Disaggregation Data'!$K$159:$K$310,MATCH(LEFT(M187,255),LEFT('Disaggregation Data'!J$159:$J$310,255),0))),"")</f>
        <v/>
      </c>
      <c r="F187" s="412" t="str">
        <f t="array" ref="F187">IFERROR(IF(INDEX('Disaggregation Data'!$L$159:$L$310,MATCH(LEFT(M187,255),LEFT('Disaggregation Data'!$J$159:$J$310,255),0))=0,"",INDEX('Disaggregation Data'!$L$159:$L$310,MATCH(LEFT(M187,255),LEFT('Disaggregation Data'!J$159:$J$310,255),0))),"")</f>
        <v/>
      </c>
      <c r="G187" s="412" t="str">
        <f t="array" ref="G187">IFERROR(IF(INDEX('Disaggregation Data'!$O$159:$O$310,MATCH(LEFT(M187,255),LEFT('Disaggregation Data'!$J$159:$J$310,255),0))=0,"",INDEX('Disaggregation Data'!$O$159:$O$310,MATCH(LEFT(M187,255),LEFT('Disaggregation Data'!J$159:$J$310,255),0))),"")</f>
        <v/>
      </c>
      <c r="H187" s="411" t="str">
        <f t="array" ref="H187">IFERROR(IF(INDEX('Disaggregation Data'!$P$159:$P$310,MATCH(LEFT(M187,255),LEFT('Disaggregation Data'!$J$159:$J$310,255),0))=0,"",INDEX('Disaggregation Data'!$P$159:$P$310,MATCH(LEFT(M187,255),LEFT('Disaggregation Data'!J$159:$J$310,255),0))),"")</f>
        <v/>
      </c>
      <c r="I187" s="411" t="str">
        <f t="array" ref="I187">IFERROR(IF(INDEX('Disaggregation Data'!$M$159:$M$310,MATCH(LEFT(M187,255),LEFT('Disaggregation Data'!$J$159:$J$310,255),0))=0,"",INDEX('Disaggregation Data'!$M$159:$M$310,MATCH(LEFT(M187,255),LEFT('Disaggregation Data'!J$159:$J$310,255),0))),"")</f>
        <v/>
      </c>
      <c r="J187" s="411" t="str">
        <f t="array" ref="J187">IFERROR(IF(INDEX('Disaggregation Data'!$N$159:$N$310,MATCH(LEFT(M187,255),LEFT('Disaggregation Data'!$J$159:$J$310,255),0))=0,"",INDEX('Disaggregation Data'!$N$159:$N$310,MATCH(LEFT(M187,255),LEFT('Disaggregation Data'!J$159:$J$310,255),0))),"")</f>
        <v/>
      </c>
      <c r="K187" s="503">
        <f t="shared" si="12"/>
        <v>20</v>
      </c>
      <c r="L187" s="503" t="str">
        <f t="shared" si="13"/>
        <v/>
      </c>
      <c r="M187" s="503" t="str">
        <f t="shared" si="14"/>
        <v/>
      </c>
      <c r="N187" s="483" t="b">
        <f t="shared" si="15"/>
        <v>0</v>
      </c>
      <c r="O187" s="488" t="s">
        <v>1659</v>
      </c>
      <c r="P187" s="525" t="str">
        <f t="array" ref="P187">IFERROR(IF(INDEX('Disaggregation Records'!$G$59:$G$92,MATCH(LEFT(L187,255),LEFT('Disaggregation Records'!$D$59:$D$92,255),0))=0,"",INDEX('Disaggregation Records'!$G$59:$G$92,MATCH(LEFT(L187,255),LEFT('Disaggregation Records'!$D$59:$D$92,255),0))),"")</f>
        <v/>
      </c>
      <c r="Q187" s="524" t="s">
        <v>706</v>
      </c>
      <c r="R187" s="49"/>
    </row>
    <row r="188" spans="1:18" ht="47.1" customHeight="1" x14ac:dyDescent="0.25">
      <c r="A188" s="409">
        <v>3</v>
      </c>
      <c r="B188" s="427" t="str">
        <f>IFERROR(VLOOKUP(A188,'Outcome Indicators - Section C'!$A$10:$S$27,19,FALSE),"")</f>
        <v/>
      </c>
      <c r="C188" s="522" t="str">
        <f t="array" ref="C188">IFERROR(IF(INDEX('Disaggregation Records'!$E$59:$E$92,MATCH(LEFT(L188,255),LEFT('Disaggregation Records'!$D$59:$D$92,255),0))=0,"",INDEX('Disaggregation Records'!$E$59:$E$92,MATCH(LEFT(L188,255),LEFT('Disaggregation Records'!$D$59:$D$92,255),0))),"")</f>
        <v/>
      </c>
      <c r="D188" s="522" t="str">
        <f t="array" ref="D188">IFERROR(IF(INDEX('Disaggregation Records'!$F$59:$F$92,MATCH(LEFT(L188,255),LEFT('Disaggregation Records'!$D$59:$D$92,255),0))=0,"",INDEX('Disaggregation Records'!$F$59:$F$92,MATCH(LEFT(L188,255),LEFT('Disaggregation Records'!$D$59:$D$92,255),0))),"")</f>
        <v/>
      </c>
      <c r="E188" s="412" t="str">
        <f t="array" ref="E188">IFERROR(IF(INDEX('Disaggregation Data'!$K$159:$K$310,MATCH(LEFT(M188,255),LEFT('Disaggregation Data'!$J$159:$J$310,255),0))=0,"",INDEX('Disaggregation Data'!$K$159:$K$310,MATCH(LEFT(M188,255),LEFT('Disaggregation Data'!J$159:$J$310,255),0))),"")</f>
        <v/>
      </c>
      <c r="F188" s="412" t="str">
        <f t="array" ref="F188">IFERROR(IF(INDEX('Disaggregation Data'!$L$159:$L$310,MATCH(LEFT(M188,255),LEFT('Disaggregation Data'!$J$159:$J$310,255),0))=0,"",INDEX('Disaggregation Data'!$L$159:$L$310,MATCH(LEFT(M188,255),LEFT('Disaggregation Data'!J$159:$J$310,255),0))),"")</f>
        <v/>
      </c>
      <c r="G188" s="412" t="str">
        <f t="array" ref="G188">IFERROR(IF(INDEX('Disaggregation Data'!$O$159:$O$310,MATCH(LEFT(M188,255),LEFT('Disaggregation Data'!$J$159:$J$310,255),0))=0,"",INDEX('Disaggregation Data'!$O$159:$O$310,MATCH(LEFT(M188,255),LEFT('Disaggregation Data'!J$159:$J$310,255),0))),"")</f>
        <v/>
      </c>
      <c r="H188" s="411" t="str">
        <f t="array" ref="H188">IFERROR(IF(INDEX('Disaggregation Data'!$P$159:$P$310,MATCH(LEFT(M188,255),LEFT('Disaggregation Data'!$J$159:$J$310,255),0))=0,"",INDEX('Disaggregation Data'!$P$159:$P$310,MATCH(LEFT(M188,255),LEFT('Disaggregation Data'!J$159:$J$310,255),0))),"")</f>
        <v/>
      </c>
      <c r="I188" s="411" t="str">
        <f t="array" ref="I188">IFERROR(IF(INDEX('Disaggregation Data'!$M$159:$M$310,MATCH(LEFT(M188,255),LEFT('Disaggregation Data'!$J$159:$J$310,255),0))=0,"",INDEX('Disaggregation Data'!$M$159:$M$310,MATCH(LEFT(M188,255),LEFT('Disaggregation Data'!J$159:$J$310,255),0))),"")</f>
        <v/>
      </c>
      <c r="J188" s="411" t="str">
        <f t="array" ref="J188">IFERROR(IF(INDEX('Disaggregation Data'!$N$159:$N$310,MATCH(LEFT(M188,255),LEFT('Disaggregation Data'!$J$159:$J$310,255),0))=0,"",INDEX('Disaggregation Data'!$N$159:$N$310,MATCH(LEFT(M188,255),LEFT('Disaggregation Data'!J$159:$J$310,255),0))),"")</f>
        <v/>
      </c>
      <c r="K188" s="503">
        <f t="shared" si="12"/>
        <v>21</v>
      </c>
      <c r="L188" s="503" t="str">
        <f t="shared" si="13"/>
        <v/>
      </c>
      <c r="M188" s="503" t="str">
        <f t="shared" si="14"/>
        <v/>
      </c>
      <c r="N188" s="483" t="b">
        <f t="shared" si="15"/>
        <v>0</v>
      </c>
      <c r="O188" s="488" t="s">
        <v>1660</v>
      </c>
      <c r="P188" s="525" t="str">
        <f t="array" ref="P188">IFERROR(IF(INDEX('Disaggregation Records'!$G$59:$G$92,MATCH(LEFT(L188,255),LEFT('Disaggregation Records'!$D$59:$D$92,255),0))=0,"",INDEX('Disaggregation Records'!$G$59:$G$92,MATCH(LEFT(L188,255),LEFT('Disaggregation Records'!$D$59:$D$92,255),0))),"")</f>
        <v/>
      </c>
      <c r="Q188" s="524" t="s">
        <v>707</v>
      </c>
      <c r="R188" s="49"/>
    </row>
    <row r="189" spans="1:18" ht="47.1" customHeight="1" x14ac:dyDescent="0.25">
      <c r="A189" s="409">
        <v>3</v>
      </c>
      <c r="B189" s="427" t="str">
        <f>IFERROR(VLOOKUP(A189,'Outcome Indicators - Section C'!$A$10:$S$27,19,FALSE),"")</f>
        <v/>
      </c>
      <c r="C189" s="522" t="str">
        <f t="array" ref="C189">IFERROR(IF(INDEX('Disaggregation Records'!$E$59:$E$92,MATCH(LEFT(L189,255),LEFT('Disaggregation Records'!$D$59:$D$92,255),0))=0,"",INDEX('Disaggregation Records'!$E$59:$E$92,MATCH(LEFT(L189,255),LEFT('Disaggregation Records'!$D$59:$D$92,255),0))),"")</f>
        <v/>
      </c>
      <c r="D189" s="522" t="str">
        <f t="array" ref="D189">IFERROR(IF(INDEX('Disaggregation Records'!$F$59:$F$92,MATCH(LEFT(L189,255),LEFT('Disaggregation Records'!$D$59:$D$92,255),0))=0,"",INDEX('Disaggregation Records'!$F$59:$F$92,MATCH(LEFT(L189,255),LEFT('Disaggregation Records'!$D$59:$D$92,255),0))),"")</f>
        <v/>
      </c>
      <c r="E189" s="412" t="str">
        <f t="array" ref="E189">IFERROR(IF(INDEX('Disaggregation Data'!$K$159:$K$310,MATCH(LEFT(M189,255),LEFT('Disaggregation Data'!$J$159:$J$310,255),0))=0,"",INDEX('Disaggregation Data'!$K$159:$K$310,MATCH(LEFT(M189,255),LEFT('Disaggregation Data'!J$159:$J$310,255),0))),"")</f>
        <v/>
      </c>
      <c r="F189" s="412" t="str">
        <f t="array" ref="F189">IFERROR(IF(INDEX('Disaggregation Data'!$L$159:$L$310,MATCH(LEFT(M189,255),LEFT('Disaggregation Data'!$J$159:$J$310,255),0))=0,"",INDEX('Disaggregation Data'!$L$159:$L$310,MATCH(LEFT(M189,255),LEFT('Disaggregation Data'!J$159:$J$310,255),0))),"")</f>
        <v/>
      </c>
      <c r="G189" s="412" t="str">
        <f t="array" ref="G189">IFERROR(IF(INDEX('Disaggregation Data'!$O$159:$O$310,MATCH(LEFT(M189,255),LEFT('Disaggregation Data'!$J$159:$J$310,255),0))=0,"",INDEX('Disaggregation Data'!$O$159:$O$310,MATCH(LEFT(M189,255),LEFT('Disaggregation Data'!J$159:$J$310,255),0))),"")</f>
        <v/>
      </c>
      <c r="H189" s="411" t="str">
        <f t="array" ref="H189">IFERROR(IF(INDEX('Disaggregation Data'!$P$159:$P$310,MATCH(LEFT(M189,255),LEFT('Disaggregation Data'!$J$159:$J$310,255),0))=0,"",INDEX('Disaggregation Data'!$P$159:$P$310,MATCH(LEFT(M189,255),LEFT('Disaggregation Data'!J$159:$J$310,255),0))),"")</f>
        <v/>
      </c>
      <c r="I189" s="411" t="str">
        <f t="array" ref="I189">IFERROR(IF(INDEX('Disaggregation Data'!$M$159:$M$310,MATCH(LEFT(M189,255),LEFT('Disaggregation Data'!$J$159:$J$310,255),0))=0,"",INDEX('Disaggregation Data'!$M$159:$M$310,MATCH(LEFT(M189,255),LEFT('Disaggregation Data'!J$159:$J$310,255),0))),"")</f>
        <v/>
      </c>
      <c r="J189" s="411" t="str">
        <f t="array" ref="J189">IFERROR(IF(INDEX('Disaggregation Data'!$N$159:$N$310,MATCH(LEFT(M189,255),LEFT('Disaggregation Data'!$J$159:$J$310,255),0))=0,"",INDEX('Disaggregation Data'!$N$159:$N$310,MATCH(LEFT(M189,255),LEFT('Disaggregation Data'!J$159:$J$310,255),0))),"")</f>
        <v/>
      </c>
      <c r="K189" s="503">
        <f t="shared" si="12"/>
        <v>22</v>
      </c>
      <c r="L189" s="503" t="str">
        <f t="shared" si="13"/>
        <v/>
      </c>
      <c r="M189" s="503" t="str">
        <f t="shared" si="14"/>
        <v/>
      </c>
      <c r="N189" s="483" t="b">
        <f t="shared" si="15"/>
        <v>0</v>
      </c>
      <c r="O189" s="488" t="s">
        <v>1661</v>
      </c>
      <c r="P189" s="525" t="str">
        <f t="array" ref="P189">IFERROR(IF(INDEX('Disaggregation Records'!$G$59:$G$92,MATCH(LEFT(L189,255),LEFT('Disaggregation Records'!$D$59:$D$92,255),0))=0,"",INDEX('Disaggregation Records'!$G$59:$G$92,MATCH(LEFT(L189,255),LEFT('Disaggregation Records'!$D$59:$D$92,255),0))),"")</f>
        <v/>
      </c>
      <c r="Q189" s="524" t="s">
        <v>707</v>
      </c>
      <c r="R189" s="49"/>
    </row>
    <row r="190" spans="1:18" ht="47.1" customHeight="1" x14ac:dyDescent="0.25">
      <c r="A190" s="409">
        <v>3</v>
      </c>
      <c r="B190" s="427" t="str">
        <f>IFERROR(VLOOKUP(A190,'Outcome Indicators - Section C'!$A$10:$S$27,19,FALSE),"")</f>
        <v/>
      </c>
      <c r="C190" s="522" t="str">
        <f t="array" ref="C190">IFERROR(IF(INDEX('Disaggregation Records'!$E$59:$E$92,MATCH(LEFT(L190,255),LEFT('Disaggregation Records'!$D$59:$D$92,255),0))=0,"",INDEX('Disaggregation Records'!$E$59:$E$92,MATCH(LEFT(L190,255),LEFT('Disaggregation Records'!$D$59:$D$92,255),0))),"")</f>
        <v/>
      </c>
      <c r="D190" s="522" t="str">
        <f t="array" ref="D190">IFERROR(IF(INDEX('Disaggregation Records'!$F$59:$F$92,MATCH(LEFT(L190,255),LEFT('Disaggregation Records'!$D$59:$D$92,255),0))=0,"",INDEX('Disaggregation Records'!$F$59:$F$92,MATCH(LEFT(L190,255),LEFT('Disaggregation Records'!$D$59:$D$92,255),0))),"")</f>
        <v/>
      </c>
      <c r="E190" s="412" t="str">
        <f t="array" ref="E190">IFERROR(IF(INDEX('Disaggregation Data'!$K$159:$K$310,MATCH(LEFT(M190,255),LEFT('Disaggregation Data'!$J$159:$J$310,255),0))=0,"",INDEX('Disaggregation Data'!$K$159:$K$310,MATCH(LEFT(M190,255),LEFT('Disaggregation Data'!J$159:$J$310,255),0))),"")</f>
        <v/>
      </c>
      <c r="F190" s="412" t="str">
        <f t="array" ref="F190">IFERROR(IF(INDEX('Disaggregation Data'!$L$159:$L$310,MATCH(LEFT(M190,255),LEFT('Disaggregation Data'!$J$159:$J$310,255),0))=0,"",INDEX('Disaggregation Data'!$L$159:$L$310,MATCH(LEFT(M190,255),LEFT('Disaggregation Data'!J$159:$J$310,255),0))),"")</f>
        <v/>
      </c>
      <c r="G190" s="412" t="str">
        <f t="array" ref="G190">IFERROR(IF(INDEX('Disaggregation Data'!$O$159:$O$310,MATCH(LEFT(M190,255),LEFT('Disaggregation Data'!$J$159:$J$310,255),0))=0,"",INDEX('Disaggregation Data'!$O$159:$O$310,MATCH(LEFT(M190,255),LEFT('Disaggregation Data'!J$159:$J$310,255),0))),"")</f>
        <v/>
      </c>
      <c r="H190" s="411" t="str">
        <f t="array" ref="H190">IFERROR(IF(INDEX('Disaggregation Data'!$P$159:$P$310,MATCH(LEFT(M190,255),LEFT('Disaggregation Data'!$J$159:$J$310,255),0))=0,"",INDEX('Disaggregation Data'!$P$159:$P$310,MATCH(LEFT(M190,255),LEFT('Disaggregation Data'!J$159:$J$310,255),0))),"")</f>
        <v/>
      </c>
      <c r="I190" s="411" t="str">
        <f t="array" ref="I190">IFERROR(IF(INDEX('Disaggregation Data'!$M$159:$M$310,MATCH(LEFT(M190,255),LEFT('Disaggregation Data'!$J$159:$J$310,255),0))=0,"",INDEX('Disaggregation Data'!$M$159:$M$310,MATCH(LEFT(M190,255),LEFT('Disaggregation Data'!J$159:$J$310,255),0))),"")</f>
        <v/>
      </c>
      <c r="J190" s="411" t="str">
        <f t="array" ref="J190">IFERROR(IF(INDEX('Disaggregation Data'!$N$159:$N$310,MATCH(LEFT(M190,255),LEFT('Disaggregation Data'!$J$159:$J$310,255),0))=0,"",INDEX('Disaggregation Data'!$N$159:$N$310,MATCH(LEFT(M190,255),LEFT('Disaggregation Data'!J$159:$J$310,255),0))),"")</f>
        <v/>
      </c>
      <c r="K190" s="503">
        <f t="shared" si="12"/>
        <v>23</v>
      </c>
      <c r="L190" s="503" t="str">
        <f t="shared" si="13"/>
        <v/>
      </c>
      <c r="M190" s="503" t="str">
        <f t="shared" si="14"/>
        <v/>
      </c>
      <c r="N190" s="483" t="b">
        <f t="shared" si="15"/>
        <v>0</v>
      </c>
      <c r="O190" s="488" t="s">
        <v>1662</v>
      </c>
      <c r="P190" s="525" t="str">
        <f t="array" ref="P190">IFERROR(IF(INDEX('Disaggregation Records'!$G$59:$G$92,MATCH(LEFT(L190,255),LEFT('Disaggregation Records'!$D$59:$D$92,255),0))=0,"",INDEX('Disaggregation Records'!$G$59:$G$92,MATCH(LEFT(L190,255),LEFT('Disaggregation Records'!$D$59:$D$92,255),0))),"")</f>
        <v/>
      </c>
      <c r="Q190" s="524" t="s">
        <v>707</v>
      </c>
      <c r="R190" s="49"/>
    </row>
    <row r="191" spans="1:18" ht="47.1" customHeight="1" x14ac:dyDescent="0.25">
      <c r="A191" s="409">
        <v>3</v>
      </c>
      <c r="B191" s="427" t="str">
        <f>IFERROR(VLOOKUP(A191,'Outcome Indicators - Section C'!$A$10:$S$27,19,FALSE),"")</f>
        <v/>
      </c>
      <c r="C191" s="522" t="str">
        <f t="array" ref="C191">IFERROR(IF(INDEX('Disaggregation Records'!$E$59:$E$92,MATCH(LEFT(L191,255),LEFT('Disaggregation Records'!$D$59:$D$92,255),0))=0,"",INDEX('Disaggregation Records'!$E$59:$E$92,MATCH(LEFT(L191,255),LEFT('Disaggregation Records'!$D$59:$D$92,255),0))),"")</f>
        <v/>
      </c>
      <c r="D191" s="522" t="str">
        <f t="array" ref="D191">IFERROR(IF(INDEX('Disaggregation Records'!$F$59:$F$92,MATCH(LEFT(L191,255),LEFT('Disaggregation Records'!$D$59:$D$92,255),0))=0,"",INDEX('Disaggregation Records'!$F$59:$F$92,MATCH(LEFT(L191,255),LEFT('Disaggregation Records'!$D$59:$D$92,255),0))),"")</f>
        <v/>
      </c>
      <c r="E191" s="412" t="str">
        <f t="array" ref="E191">IFERROR(IF(INDEX('Disaggregation Data'!$K$159:$K$310,MATCH(LEFT(M191,255),LEFT('Disaggregation Data'!$J$159:$J$310,255),0))=0,"",INDEX('Disaggregation Data'!$K$159:$K$310,MATCH(LEFT(M191,255),LEFT('Disaggregation Data'!J$159:$J$310,255),0))),"")</f>
        <v/>
      </c>
      <c r="F191" s="412" t="str">
        <f t="array" ref="F191">IFERROR(IF(INDEX('Disaggregation Data'!$L$159:$L$310,MATCH(LEFT(M191,255),LEFT('Disaggregation Data'!$J$159:$J$310,255),0))=0,"",INDEX('Disaggregation Data'!$L$159:$L$310,MATCH(LEFT(M191,255),LEFT('Disaggregation Data'!J$159:$J$310,255),0))),"")</f>
        <v/>
      </c>
      <c r="G191" s="412" t="str">
        <f t="array" ref="G191">IFERROR(IF(INDEX('Disaggregation Data'!$O$159:$O$310,MATCH(LEFT(M191,255),LEFT('Disaggregation Data'!$J$159:$J$310,255),0))=0,"",INDEX('Disaggregation Data'!$O$159:$O$310,MATCH(LEFT(M191,255),LEFT('Disaggregation Data'!J$159:$J$310,255),0))),"")</f>
        <v/>
      </c>
      <c r="H191" s="411" t="str">
        <f t="array" ref="H191">IFERROR(IF(INDEX('Disaggregation Data'!$P$159:$P$310,MATCH(LEFT(M191,255),LEFT('Disaggregation Data'!$J$159:$J$310,255),0))=0,"",INDEX('Disaggregation Data'!$P$159:$P$310,MATCH(LEFT(M191,255),LEFT('Disaggregation Data'!J$159:$J$310,255),0))),"")</f>
        <v/>
      </c>
      <c r="I191" s="411" t="str">
        <f t="array" ref="I191">IFERROR(IF(INDEX('Disaggregation Data'!$M$159:$M$310,MATCH(LEFT(M191,255),LEFT('Disaggregation Data'!$J$159:$J$310,255),0))=0,"",INDEX('Disaggregation Data'!$M$159:$M$310,MATCH(LEFT(M191,255),LEFT('Disaggregation Data'!J$159:$J$310,255),0))),"")</f>
        <v/>
      </c>
      <c r="J191" s="411" t="str">
        <f t="array" ref="J191">IFERROR(IF(INDEX('Disaggregation Data'!$N$159:$N$310,MATCH(LEFT(M191,255),LEFT('Disaggregation Data'!$J$159:$J$310,255),0))=0,"",INDEX('Disaggregation Data'!$N$159:$N$310,MATCH(LEFT(M191,255),LEFT('Disaggregation Data'!J$159:$J$310,255),0))),"")</f>
        <v/>
      </c>
      <c r="K191" s="503">
        <f t="shared" si="12"/>
        <v>24</v>
      </c>
      <c r="L191" s="503" t="str">
        <f t="shared" si="13"/>
        <v/>
      </c>
      <c r="M191" s="503" t="str">
        <f t="shared" si="14"/>
        <v/>
      </c>
      <c r="N191" s="483" t="b">
        <f t="shared" si="15"/>
        <v>0</v>
      </c>
      <c r="O191" s="488" t="s">
        <v>1663</v>
      </c>
      <c r="P191" s="525" t="str">
        <f t="array" ref="P191">IFERROR(IF(INDEX('Disaggregation Records'!$G$59:$G$92,MATCH(LEFT(L191,255),LEFT('Disaggregation Records'!$D$59:$D$92,255),0))=0,"",INDEX('Disaggregation Records'!$G$59:$G$92,MATCH(LEFT(L191,255),LEFT('Disaggregation Records'!$D$59:$D$92,255),0))),"")</f>
        <v/>
      </c>
      <c r="Q191" s="524" t="s">
        <v>707</v>
      </c>
      <c r="R191" s="49"/>
    </row>
    <row r="192" spans="1:18" ht="47.1" customHeight="1" x14ac:dyDescent="0.25">
      <c r="A192" s="409">
        <v>3</v>
      </c>
      <c r="B192" s="427" t="str">
        <f>IFERROR(VLOOKUP(A192,'Outcome Indicators - Section C'!$A$10:$S$27,19,FALSE),"")</f>
        <v/>
      </c>
      <c r="C192" s="522" t="str">
        <f t="array" ref="C192">IFERROR(IF(INDEX('Disaggregation Records'!$E$59:$E$92,MATCH(LEFT(L192,255),LEFT('Disaggregation Records'!$D$59:$D$92,255),0))=0,"",INDEX('Disaggregation Records'!$E$59:$E$92,MATCH(LEFT(L192,255),LEFT('Disaggregation Records'!$D$59:$D$92,255),0))),"")</f>
        <v/>
      </c>
      <c r="D192" s="522" t="str">
        <f t="array" ref="D192">IFERROR(IF(INDEX('Disaggregation Records'!$F$59:$F$92,MATCH(LEFT(L192,255),LEFT('Disaggregation Records'!$D$59:$D$92,255),0))=0,"",INDEX('Disaggregation Records'!$F$59:$F$92,MATCH(LEFT(L192,255),LEFT('Disaggregation Records'!$D$59:$D$92,255),0))),"")</f>
        <v/>
      </c>
      <c r="E192" s="412" t="str">
        <f t="array" ref="E192">IFERROR(IF(INDEX('Disaggregation Data'!$K$159:$K$310,MATCH(LEFT(M192,255),LEFT('Disaggregation Data'!$J$159:$J$310,255),0))=0,"",INDEX('Disaggregation Data'!$K$159:$K$310,MATCH(LEFT(M192,255),LEFT('Disaggregation Data'!J$159:$J$310,255),0))),"")</f>
        <v/>
      </c>
      <c r="F192" s="412" t="str">
        <f t="array" ref="F192">IFERROR(IF(INDEX('Disaggregation Data'!$L$159:$L$310,MATCH(LEFT(M192,255),LEFT('Disaggregation Data'!$J$159:$J$310,255),0))=0,"",INDEX('Disaggregation Data'!$L$159:$L$310,MATCH(LEFT(M192,255),LEFT('Disaggregation Data'!J$159:$J$310,255),0))),"")</f>
        <v/>
      </c>
      <c r="G192" s="412" t="str">
        <f t="array" ref="G192">IFERROR(IF(INDEX('Disaggregation Data'!$O$159:$O$310,MATCH(LEFT(M192,255),LEFT('Disaggregation Data'!$J$159:$J$310,255),0))=0,"",INDEX('Disaggregation Data'!$O$159:$O$310,MATCH(LEFT(M192,255),LEFT('Disaggregation Data'!J$159:$J$310,255),0))),"")</f>
        <v/>
      </c>
      <c r="H192" s="411" t="str">
        <f t="array" ref="H192">IFERROR(IF(INDEX('Disaggregation Data'!$P$159:$P$310,MATCH(LEFT(M192,255),LEFT('Disaggregation Data'!$J$159:$J$310,255),0))=0,"",INDEX('Disaggregation Data'!$P$159:$P$310,MATCH(LEFT(M192,255),LEFT('Disaggregation Data'!J$159:$J$310,255),0))),"")</f>
        <v/>
      </c>
      <c r="I192" s="411" t="str">
        <f t="array" ref="I192">IFERROR(IF(INDEX('Disaggregation Data'!$M$159:$M$310,MATCH(LEFT(M192,255),LEFT('Disaggregation Data'!$J$159:$J$310,255),0))=0,"",INDEX('Disaggregation Data'!$M$159:$M$310,MATCH(LEFT(M192,255),LEFT('Disaggregation Data'!J$159:$J$310,255),0))),"")</f>
        <v/>
      </c>
      <c r="J192" s="411" t="str">
        <f t="array" ref="J192">IFERROR(IF(INDEX('Disaggregation Data'!$N$159:$N$310,MATCH(LEFT(M192,255),LEFT('Disaggregation Data'!$J$159:$J$310,255),0))=0,"",INDEX('Disaggregation Data'!$N$159:$N$310,MATCH(LEFT(M192,255),LEFT('Disaggregation Data'!J$159:$J$310,255),0))),"")</f>
        <v/>
      </c>
      <c r="K192" s="503">
        <f t="shared" si="12"/>
        <v>25</v>
      </c>
      <c r="L192" s="503" t="str">
        <f t="shared" si="13"/>
        <v/>
      </c>
      <c r="M192" s="503" t="str">
        <f t="shared" si="14"/>
        <v/>
      </c>
      <c r="N192" s="483" t="b">
        <f t="shared" si="15"/>
        <v>0</v>
      </c>
      <c r="O192" s="488" t="s">
        <v>1664</v>
      </c>
      <c r="P192" s="525" t="str">
        <f t="array" ref="P192">IFERROR(IF(INDEX('Disaggregation Records'!$G$59:$G$92,MATCH(LEFT(L192,255),LEFT('Disaggregation Records'!$D$59:$D$92,255),0))=0,"",INDEX('Disaggregation Records'!$G$59:$G$92,MATCH(LEFT(L192,255),LEFT('Disaggregation Records'!$D$59:$D$92,255),0))),"")</f>
        <v/>
      </c>
      <c r="Q192" s="524" t="s">
        <v>707</v>
      </c>
      <c r="R192" s="49"/>
    </row>
    <row r="193" spans="1:18" ht="47.1" customHeight="1" x14ac:dyDescent="0.25">
      <c r="A193" s="409">
        <v>3</v>
      </c>
      <c r="B193" s="427" t="str">
        <f>IFERROR(VLOOKUP(A193,'Outcome Indicators - Section C'!$A$10:$S$27,19,FALSE),"")</f>
        <v/>
      </c>
      <c r="C193" s="522" t="str">
        <f t="array" ref="C193">IFERROR(IF(INDEX('Disaggregation Records'!$E$59:$E$92,MATCH(LEFT(L193,255),LEFT('Disaggregation Records'!$D$59:$D$92,255),0))=0,"",INDEX('Disaggregation Records'!$E$59:$E$92,MATCH(LEFT(L193,255),LEFT('Disaggregation Records'!$D$59:$D$92,255),0))),"")</f>
        <v/>
      </c>
      <c r="D193" s="522" t="str">
        <f t="array" ref="D193">IFERROR(IF(INDEX('Disaggregation Records'!$F$59:$F$92,MATCH(LEFT(L193,255),LEFT('Disaggregation Records'!$D$59:$D$92,255),0))=0,"",INDEX('Disaggregation Records'!$F$59:$F$92,MATCH(LEFT(L193,255),LEFT('Disaggregation Records'!$D$59:$D$92,255),0))),"")</f>
        <v/>
      </c>
      <c r="E193" s="412" t="str">
        <f t="array" ref="E193">IFERROR(IF(INDEX('Disaggregation Data'!$K$159:$K$310,MATCH(LEFT(M193,255),LEFT('Disaggregation Data'!$J$159:$J$310,255),0))=0,"",INDEX('Disaggregation Data'!$K$159:$K$310,MATCH(LEFT(M193,255),LEFT('Disaggregation Data'!J$159:$J$310,255),0))),"")</f>
        <v/>
      </c>
      <c r="F193" s="412" t="str">
        <f t="array" ref="F193">IFERROR(IF(INDEX('Disaggregation Data'!$L$159:$L$310,MATCH(LEFT(M193,255),LEFT('Disaggregation Data'!$J$159:$J$310,255),0))=0,"",INDEX('Disaggregation Data'!$L$159:$L$310,MATCH(LEFT(M193,255),LEFT('Disaggregation Data'!J$159:$J$310,255),0))),"")</f>
        <v/>
      </c>
      <c r="G193" s="412" t="str">
        <f t="array" ref="G193">IFERROR(IF(INDEX('Disaggregation Data'!$O$159:$O$310,MATCH(LEFT(M193,255),LEFT('Disaggregation Data'!$J$159:$J$310,255),0))=0,"",INDEX('Disaggregation Data'!$O$159:$O$310,MATCH(LEFT(M193,255),LEFT('Disaggregation Data'!J$159:$J$310,255),0))),"")</f>
        <v/>
      </c>
      <c r="H193" s="411" t="str">
        <f t="array" ref="H193">IFERROR(IF(INDEX('Disaggregation Data'!$P$159:$P$310,MATCH(LEFT(M193,255),LEFT('Disaggregation Data'!$J$159:$J$310,255),0))=0,"",INDEX('Disaggregation Data'!$P$159:$P$310,MATCH(LEFT(M193,255),LEFT('Disaggregation Data'!J$159:$J$310,255),0))),"")</f>
        <v/>
      </c>
      <c r="I193" s="411" t="str">
        <f t="array" ref="I193">IFERROR(IF(INDEX('Disaggregation Data'!$M$159:$M$310,MATCH(LEFT(M193,255),LEFT('Disaggregation Data'!$J$159:$J$310,255),0))=0,"",INDEX('Disaggregation Data'!$M$159:$M$310,MATCH(LEFT(M193,255),LEFT('Disaggregation Data'!J$159:$J$310,255),0))),"")</f>
        <v/>
      </c>
      <c r="J193" s="411" t="str">
        <f t="array" ref="J193">IFERROR(IF(INDEX('Disaggregation Data'!$N$159:$N$310,MATCH(LEFT(M193,255),LEFT('Disaggregation Data'!$J$159:$J$310,255),0))=0,"",INDEX('Disaggregation Data'!$N$159:$N$310,MATCH(LEFT(M193,255),LEFT('Disaggregation Data'!J$159:$J$310,255),0))),"")</f>
        <v/>
      </c>
      <c r="K193" s="503">
        <f t="shared" si="12"/>
        <v>26</v>
      </c>
      <c r="L193" s="503" t="str">
        <f t="shared" si="13"/>
        <v/>
      </c>
      <c r="M193" s="503" t="str">
        <f t="shared" si="14"/>
        <v/>
      </c>
      <c r="N193" s="483" t="b">
        <f t="shared" si="15"/>
        <v>0</v>
      </c>
      <c r="O193" s="488" t="s">
        <v>1665</v>
      </c>
      <c r="P193" s="525" t="str">
        <f t="array" ref="P193">IFERROR(IF(INDEX('Disaggregation Records'!$G$59:$G$92,MATCH(LEFT(L193,255),LEFT('Disaggregation Records'!$D$59:$D$92,255),0))=0,"",INDEX('Disaggregation Records'!$G$59:$G$92,MATCH(LEFT(L193,255),LEFT('Disaggregation Records'!$D$59:$D$92,255),0))),"")</f>
        <v/>
      </c>
      <c r="Q193" s="524" t="s">
        <v>707</v>
      </c>
      <c r="R193" s="49"/>
    </row>
    <row r="194" spans="1:18" ht="47.1" customHeight="1" x14ac:dyDescent="0.25">
      <c r="A194" s="409">
        <v>3</v>
      </c>
      <c r="B194" s="427" t="str">
        <f>IFERROR(VLOOKUP(A194,'Outcome Indicators - Section C'!$A$10:$S$27,19,FALSE),"")</f>
        <v/>
      </c>
      <c r="C194" s="522" t="str">
        <f t="array" ref="C194">IFERROR(IF(INDEX('Disaggregation Records'!$E$59:$E$92,MATCH(LEFT(L194,255),LEFT('Disaggregation Records'!$D$59:$D$92,255),0))=0,"",INDEX('Disaggregation Records'!$E$59:$E$92,MATCH(LEFT(L194,255),LEFT('Disaggregation Records'!$D$59:$D$92,255),0))),"")</f>
        <v/>
      </c>
      <c r="D194" s="522" t="str">
        <f t="array" ref="D194">IFERROR(IF(INDEX('Disaggregation Records'!$F$59:$F$92,MATCH(LEFT(L194,255),LEFT('Disaggregation Records'!$D$59:$D$92,255),0))=0,"",INDEX('Disaggregation Records'!$F$59:$F$92,MATCH(LEFT(L194,255),LEFT('Disaggregation Records'!$D$59:$D$92,255),0))),"")</f>
        <v/>
      </c>
      <c r="E194" s="412" t="str">
        <f t="array" ref="E194">IFERROR(IF(INDEX('Disaggregation Data'!$K$159:$K$310,MATCH(LEFT(M194,255),LEFT('Disaggregation Data'!$J$159:$J$310,255),0))=0,"",INDEX('Disaggregation Data'!$K$159:$K$310,MATCH(LEFT(M194,255),LEFT('Disaggregation Data'!J$159:$J$310,255),0))),"")</f>
        <v/>
      </c>
      <c r="F194" s="412" t="str">
        <f t="array" ref="F194">IFERROR(IF(INDEX('Disaggregation Data'!$L$159:$L$310,MATCH(LEFT(M194,255),LEFT('Disaggregation Data'!$J$159:$J$310,255),0))=0,"",INDEX('Disaggregation Data'!$L$159:$L$310,MATCH(LEFT(M194,255),LEFT('Disaggregation Data'!J$159:$J$310,255),0))),"")</f>
        <v/>
      </c>
      <c r="G194" s="412" t="str">
        <f t="array" ref="G194">IFERROR(IF(INDEX('Disaggregation Data'!$O$159:$O$310,MATCH(LEFT(M194,255),LEFT('Disaggregation Data'!$J$159:$J$310,255),0))=0,"",INDEX('Disaggregation Data'!$O$159:$O$310,MATCH(LEFT(M194,255),LEFT('Disaggregation Data'!J$159:$J$310,255),0))),"")</f>
        <v/>
      </c>
      <c r="H194" s="411" t="str">
        <f t="array" ref="H194">IFERROR(IF(INDEX('Disaggregation Data'!$P$159:$P$310,MATCH(LEFT(M194,255),LEFT('Disaggregation Data'!$J$159:$J$310,255),0))=0,"",INDEX('Disaggregation Data'!$P$159:$P$310,MATCH(LEFT(M194,255),LEFT('Disaggregation Data'!J$159:$J$310,255),0))),"")</f>
        <v/>
      </c>
      <c r="I194" s="411" t="str">
        <f t="array" ref="I194">IFERROR(IF(INDEX('Disaggregation Data'!$M$159:$M$310,MATCH(LEFT(M194,255),LEFT('Disaggregation Data'!$J$159:$J$310,255),0))=0,"",INDEX('Disaggregation Data'!$M$159:$M$310,MATCH(LEFT(M194,255),LEFT('Disaggregation Data'!J$159:$J$310,255),0))),"")</f>
        <v/>
      </c>
      <c r="J194" s="411" t="str">
        <f t="array" ref="J194">IFERROR(IF(INDEX('Disaggregation Data'!$N$159:$N$310,MATCH(LEFT(M194,255),LEFT('Disaggregation Data'!$J$159:$J$310,255),0))=0,"",INDEX('Disaggregation Data'!$N$159:$N$310,MATCH(LEFT(M194,255),LEFT('Disaggregation Data'!J$159:$J$310,255),0))),"")</f>
        <v/>
      </c>
      <c r="K194" s="503">
        <f t="shared" si="12"/>
        <v>27</v>
      </c>
      <c r="L194" s="503" t="str">
        <f t="shared" si="13"/>
        <v/>
      </c>
      <c r="M194" s="503" t="str">
        <f t="shared" si="14"/>
        <v/>
      </c>
      <c r="N194" s="483" t="b">
        <f t="shared" si="15"/>
        <v>0</v>
      </c>
      <c r="O194" s="488" t="s">
        <v>1666</v>
      </c>
      <c r="P194" s="525" t="str">
        <f t="array" ref="P194">IFERROR(IF(INDEX('Disaggregation Records'!$G$59:$G$92,MATCH(LEFT(L194,255),LEFT('Disaggregation Records'!$D$59:$D$92,255),0))=0,"",INDEX('Disaggregation Records'!$G$59:$G$92,MATCH(LEFT(L194,255),LEFT('Disaggregation Records'!$D$59:$D$92,255),0))),"")</f>
        <v/>
      </c>
      <c r="Q194" s="524" t="s">
        <v>707</v>
      </c>
      <c r="R194" s="49"/>
    </row>
    <row r="195" spans="1:18" ht="47.1" customHeight="1" x14ac:dyDescent="0.25">
      <c r="A195" s="409">
        <v>3</v>
      </c>
      <c r="B195" s="427" t="str">
        <f>IFERROR(VLOOKUP(A195,'Outcome Indicators - Section C'!$A$10:$S$27,19,FALSE),"")</f>
        <v/>
      </c>
      <c r="C195" s="522" t="str">
        <f t="array" ref="C195">IFERROR(IF(INDEX('Disaggregation Records'!$E$59:$E$92,MATCH(LEFT(L195,255),LEFT('Disaggregation Records'!$D$59:$D$92,255),0))=0,"",INDEX('Disaggregation Records'!$E$59:$E$92,MATCH(LEFT(L195,255),LEFT('Disaggregation Records'!$D$59:$D$92,255),0))),"")</f>
        <v/>
      </c>
      <c r="D195" s="522" t="str">
        <f t="array" ref="D195">IFERROR(IF(INDEX('Disaggregation Records'!$F$59:$F$92,MATCH(LEFT(L195,255),LEFT('Disaggregation Records'!$D$59:$D$92,255),0))=0,"",INDEX('Disaggregation Records'!$F$59:$F$92,MATCH(LEFT(L195,255),LEFT('Disaggregation Records'!$D$59:$D$92,255),0))),"")</f>
        <v/>
      </c>
      <c r="E195" s="412" t="str">
        <f t="array" ref="E195">IFERROR(IF(INDEX('Disaggregation Data'!$K$159:$K$310,MATCH(LEFT(M195,255),LEFT('Disaggregation Data'!$J$159:$J$310,255),0))=0,"",INDEX('Disaggregation Data'!$K$159:$K$310,MATCH(LEFT(M195,255),LEFT('Disaggregation Data'!J$159:$J$310,255),0))),"")</f>
        <v/>
      </c>
      <c r="F195" s="412" t="str">
        <f t="array" ref="F195">IFERROR(IF(INDEX('Disaggregation Data'!$L$159:$L$310,MATCH(LEFT(M195,255),LEFT('Disaggregation Data'!$J$159:$J$310,255),0))=0,"",INDEX('Disaggregation Data'!$L$159:$L$310,MATCH(LEFT(M195,255),LEFT('Disaggregation Data'!J$159:$J$310,255),0))),"")</f>
        <v/>
      </c>
      <c r="G195" s="412" t="str">
        <f t="array" ref="G195">IFERROR(IF(INDEX('Disaggregation Data'!$O$159:$O$310,MATCH(LEFT(M195,255),LEFT('Disaggregation Data'!$J$159:$J$310,255),0))=0,"",INDEX('Disaggregation Data'!$O$159:$O$310,MATCH(LEFT(M195,255),LEFT('Disaggregation Data'!J$159:$J$310,255),0))),"")</f>
        <v/>
      </c>
      <c r="H195" s="411" t="str">
        <f t="array" ref="H195">IFERROR(IF(INDEX('Disaggregation Data'!$P$159:$P$310,MATCH(LEFT(M195,255),LEFT('Disaggregation Data'!$J$159:$J$310,255),0))=0,"",INDEX('Disaggregation Data'!$P$159:$P$310,MATCH(LEFT(M195,255),LEFT('Disaggregation Data'!J$159:$J$310,255),0))),"")</f>
        <v/>
      </c>
      <c r="I195" s="411" t="str">
        <f t="array" ref="I195">IFERROR(IF(INDEX('Disaggregation Data'!$M$159:$M$310,MATCH(LEFT(M195,255),LEFT('Disaggregation Data'!$J$159:$J$310,255),0))=0,"",INDEX('Disaggregation Data'!$M$159:$M$310,MATCH(LEFT(M195,255),LEFT('Disaggregation Data'!J$159:$J$310,255),0))),"")</f>
        <v/>
      </c>
      <c r="J195" s="411" t="str">
        <f t="array" ref="J195">IFERROR(IF(INDEX('Disaggregation Data'!$N$159:$N$310,MATCH(LEFT(M195,255),LEFT('Disaggregation Data'!$J$159:$J$310,255),0))=0,"",INDEX('Disaggregation Data'!$N$159:$N$310,MATCH(LEFT(M195,255),LEFT('Disaggregation Data'!J$159:$J$310,255),0))),"")</f>
        <v/>
      </c>
      <c r="K195" s="503">
        <f t="shared" si="12"/>
        <v>28</v>
      </c>
      <c r="L195" s="503" t="str">
        <f t="shared" si="13"/>
        <v/>
      </c>
      <c r="M195" s="503" t="str">
        <f t="shared" si="14"/>
        <v/>
      </c>
      <c r="N195" s="483" t="b">
        <f t="shared" si="15"/>
        <v>0</v>
      </c>
      <c r="O195" s="488" t="s">
        <v>1667</v>
      </c>
      <c r="P195" s="525" t="str">
        <f t="array" ref="P195">IFERROR(IF(INDEX('Disaggregation Records'!$G$59:$G$92,MATCH(LEFT(L195,255),LEFT('Disaggregation Records'!$D$59:$D$92,255),0))=0,"",INDEX('Disaggregation Records'!$G$59:$G$92,MATCH(LEFT(L195,255),LEFT('Disaggregation Records'!$D$59:$D$92,255),0))),"")</f>
        <v/>
      </c>
      <c r="Q195" s="524" t="s">
        <v>707</v>
      </c>
      <c r="R195" s="49"/>
    </row>
    <row r="196" spans="1:18" ht="47.1" customHeight="1" x14ac:dyDescent="0.25">
      <c r="A196" s="409">
        <v>3</v>
      </c>
      <c r="B196" s="427" t="str">
        <f>IFERROR(VLOOKUP(A196,'Outcome Indicators - Section C'!$A$10:$S$27,19,FALSE),"")</f>
        <v/>
      </c>
      <c r="C196" s="522" t="str">
        <f t="array" ref="C196">IFERROR(IF(INDEX('Disaggregation Records'!$E$59:$E$92,MATCH(LEFT(L196,255),LEFT('Disaggregation Records'!$D$59:$D$92,255),0))=0,"",INDEX('Disaggregation Records'!$E$59:$E$92,MATCH(LEFT(L196,255),LEFT('Disaggregation Records'!$D$59:$D$92,255),0))),"")</f>
        <v/>
      </c>
      <c r="D196" s="522" t="str">
        <f t="array" ref="D196">IFERROR(IF(INDEX('Disaggregation Records'!$F$59:$F$92,MATCH(LEFT(L196,255),LEFT('Disaggregation Records'!$D$59:$D$92,255),0))=0,"",INDEX('Disaggregation Records'!$F$59:$F$92,MATCH(LEFT(L196,255),LEFT('Disaggregation Records'!$D$59:$D$92,255),0))),"")</f>
        <v/>
      </c>
      <c r="E196" s="412" t="str">
        <f t="array" ref="E196">IFERROR(IF(INDEX('Disaggregation Data'!$K$159:$K$310,MATCH(LEFT(M196,255),LEFT('Disaggregation Data'!$J$159:$J$310,255),0))=0,"",INDEX('Disaggregation Data'!$K$159:$K$310,MATCH(LEFT(M196,255),LEFT('Disaggregation Data'!J$159:$J$310,255),0))),"")</f>
        <v/>
      </c>
      <c r="F196" s="412" t="str">
        <f t="array" ref="F196">IFERROR(IF(INDEX('Disaggregation Data'!$L$159:$L$310,MATCH(LEFT(M196,255),LEFT('Disaggregation Data'!$J$159:$J$310,255),0))=0,"",INDEX('Disaggregation Data'!$L$159:$L$310,MATCH(LEFT(M196,255),LEFT('Disaggregation Data'!J$159:$J$310,255),0))),"")</f>
        <v/>
      </c>
      <c r="G196" s="412" t="str">
        <f t="array" ref="G196">IFERROR(IF(INDEX('Disaggregation Data'!$O$159:$O$310,MATCH(LEFT(M196,255),LEFT('Disaggregation Data'!$J$159:$J$310,255),0))=0,"",INDEX('Disaggregation Data'!$O$159:$O$310,MATCH(LEFT(M196,255),LEFT('Disaggregation Data'!J$159:$J$310,255),0))),"")</f>
        <v/>
      </c>
      <c r="H196" s="411" t="str">
        <f t="array" ref="H196">IFERROR(IF(INDEX('Disaggregation Data'!$P$159:$P$310,MATCH(LEFT(M196,255),LEFT('Disaggregation Data'!$J$159:$J$310,255),0))=0,"",INDEX('Disaggregation Data'!$P$159:$P$310,MATCH(LEFT(M196,255),LEFT('Disaggregation Data'!J$159:$J$310,255),0))),"")</f>
        <v/>
      </c>
      <c r="I196" s="411" t="str">
        <f t="array" ref="I196">IFERROR(IF(INDEX('Disaggregation Data'!$M$159:$M$310,MATCH(LEFT(M196,255),LEFT('Disaggregation Data'!$J$159:$J$310,255),0))=0,"",INDEX('Disaggregation Data'!$M$159:$M$310,MATCH(LEFT(M196,255),LEFT('Disaggregation Data'!J$159:$J$310,255),0))),"")</f>
        <v/>
      </c>
      <c r="J196" s="411" t="str">
        <f t="array" ref="J196">IFERROR(IF(INDEX('Disaggregation Data'!$N$159:$N$310,MATCH(LEFT(M196,255),LEFT('Disaggregation Data'!$J$159:$J$310,255),0))=0,"",INDEX('Disaggregation Data'!$N$159:$N$310,MATCH(LEFT(M196,255),LEFT('Disaggregation Data'!J$159:$J$310,255),0))),"")</f>
        <v/>
      </c>
      <c r="K196" s="503">
        <f t="shared" si="12"/>
        <v>29</v>
      </c>
      <c r="L196" s="503" t="str">
        <f t="shared" si="13"/>
        <v/>
      </c>
      <c r="M196" s="503" t="str">
        <f t="shared" si="14"/>
        <v/>
      </c>
      <c r="N196" s="483" t="b">
        <f t="shared" si="15"/>
        <v>0</v>
      </c>
      <c r="O196" s="488" t="s">
        <v>1668</v>
      </c>
      <c r="P196" s="525" t="str">
        <f t="array" ref="P196">IFERROR(IF(INDEX('Disaggregation Records'!$G$59:$G$92,MATCH(LEFT(L196,255),LEFT('Disaggregation Records'!$D$59:$D$92,255),0))=0,"",INDEX('Disaggregation Records'!$G$59:$G$92,MATCH(LEFT(L196,255),LEFT('Disaggregation Records'!$D$59:$D$92,255),0))),"")</f>
        <v/>
      </c>
      <c r="Q196" s="524" t="s">
        <v>707</v>
      </c>
      <c r="R196" s="49"/>
    </row>
    <row r="197" spans="1:18" ht="47.1" customHeight="1" x14ac:dyDescent="0.25">
      <c r="A197" s="409">
        <v>3</v>
      </c>
      <c r="B197" s="427" t="str">
        <f>IFERROR(VLOOKUP(A197,'Outcome Indicators - Section C'!$A$10:$S$27,19,FALSE),"")</f>
        <v/>
      </c>
      <c r="C197" s="522" t="str">
        <f t="array" ref="C197">IFERROR(IF(INDEX('Disaggregation Records'!$E$59:$E$92,MATCH(LEFT(L197,255),LEFT('Disaggregation Records'!$D$59:$D$92,255),0))=0,"",INDEX('Disaggregation Records'!$E$59:$E$92,MATCH(LEFT(L197,255),LEFT('Disaggregation Records'!$D$59:$D$92,255),0))),"")</f>
        <v/>
      </c>
      <c r="D197" s="522" t="str">
        <f t="array" ref="D197">IFERROR(IF(INDEX('Disaggregation Records'!$F$59:$F$92,MATCH(LEFT(L197,255),LEFT('Disaggregation Records'!$D$59:$D$92,255),0))=0,"",INDEX('Disaggregation Records'!$F$59:$F$92,MATCH(LEFT(L197,255),LEFT('Disaggregation Records'!$D$59:$D$92,255),0))),"")</f>
        <v/>
      </c>
      <c r="E197" s="412" t="str">
        <f t="array" ref="E197">IFERROR(IF(INDEX('Disaggregation Data'!$K$159:$K$310,MATCH(LEFT(M197,255),LEFT('Disaggregation Data'!$J$159:$J$310,255),0))=0,"",INDEX('Disaggregation Data'!$K$159:$K$310,MATCH(LEFT(M197,255),LEFT('Disaggregation Data'!J$159:$J$310,255),0))),"")</f>
        <v/>
      </c>
      <c r="F197" s="412" t="str">
        <f t="array" ref="F197">IFERROR(IF(INDEX('Disaggregation Data'!$L$159:$L$310,MATCH(LEFT(M197,255),LEFT('Disaggregation Data'!$J$159:$J$310,255),0))=0,"",INDEX('Disaggregation Data'!$L$159:$L$310,MATCH(LEFT(M197,255),LEFT('Disaggregation Data'!J$159:$J$310,255),0))),"")</f>
        <v/>
      </c>
      <c r="G197" s="412" t="str">
        <f t="array" ref="G197">IFERROR(IF(INDEX('Disaggregation Data'!$O$159:$O$310,MATCH(LEFT(M197,255),LEFT('Disaggregation Data'!$J$159:$J$310,255),0))=0,"",INDEX('Disaggregation Data'!$O$159:$O$310,MATCH(LEFT(M197,255),LEFT('Disaggregation Data'!J$159:$J$310,255),0))),"")</f>
        <v/>
      </c>
      <c r="H197" s="411" t="str">
        <f t="array" ref="H197">IFERROR(IF(INDEX('Disaggregation Data'!$P$159:$P$310,MATCH(LEFT(M197,255),LEFT('Disaggregation Data'!$J$159:$J$310,255),0))=0,"",INDEX('Disaggregation Data'!$P$159:$P$310,MATCH(LEFT(M197,255),LEFT('Disaggregation Data'!J$159:$J$310,255),0))),"")</f>
        <v/>
      </c>
      <c r="I197" s="411" t="str">
        <f t="array" ref="I197">IFERROR(IF(INDEX('Disaggregation Data'!$M$159:$M$310,MATCH(LEFT(M197,255),LEFT('Disaggregation Data'!$J$159:$J$310,255),0))=0,"",INDEX('Disaggregation Data'!$M$159:$M$310,MATCH(LEFT(M197,255),LEFT('Disaggregation Data'!J$159:$J$310,255),0))),"")</f>
        <v/>
      </c>
      <c r="J197" s="411" t="str">
        <f t="array" ref="J197">IFERROR(IF(INDEX('Disaggregation Data'!$N$159:$N$310,MATCH(LEFT(M197,255),LEFT('Disaggregation Data'!$J$159:$J$310,255),0))=0,"",INDEX('Disaggregation Data'!$N$159:$N$310,MATCH(LEFT(M197,255),LEFT('Disaggregation Data'!J$159:$J$310,255),0))),"")</f>
        <v/>
      </c>
      <c r="K197" s="503">
        <f t="shared" si="12"/>
        <v>30</v>
      </c>
      <c r="L197" s="503" t="str">
        <f t="shared" si="13"/>
        <v/>
      </c>
      <c r="M197" s="503" t="str">
        <f t="shared" si="14"/>
        <v/>
      </c>
      <c r="N197" s="483" t="b">
        <f t="shared" si="15"/>
        <v>0</v>
      </c>
      <c r="O197" s="488" t="s">
        <v>1669</v>
      </c>
      <c r="P197" s="525" t="str">
        <f t="array" ref="P197">IFERROR(IF(INDEX('Disaggregation Records'!$G$59:$G$92,MATCH(LEFT(L197,255),LEFT('Disaggregation Records'!$D$59:$D$92,255),0))=0,"",INDEX('Disaggregation Records'!$G$59:$G$92,MATCH(LEFT(L197,255),LEFT('Disaggregation Records'!$D$59:$D$92,255),0))),"")</f>
        <v/>
      </c>
      <c r="Q197" s="524" t="s">
        <v>707</v>
      </c>
      <c r="R197" s="49"/>
    </row>
    <row r="198" spans="1:18" ht="47.1" customHeight="1" x14ac:dyDescent="0.25">
      <c r="A198" s="409">
        <v>4</v>
      </c>
      <c r="B198" s="427" t="str">
        <f>IFERROR(VLOOKUP(A198,'Outcome Indicators - Section C'!$A$10:$S$27,19,FALSE),"")</f>
        <v>TB O-4(M): Taux de succès thérapeutique de TB-RR et/ou TB-MR : pourcentage de cas de tuberculose résistante à la rifampicine et/ou tuberculose multirésistante traités avec succès</v>
      </c>
      <c r="C198" s="522" t="str">
        <f t="array" ref="C198">IFERROR(IF(INDEX('Disaggregation Records'!$E$59:$E$92,MATCH(LEFT(L198,255),LEFT('Disaggregation Records'!$D$59:$D$92,255),0))=0,"",INDEX('Disaggregation Records'!$E$59:$E$92,MATCH(LEFT(L198,255),LEFT('Disaggregation Records'!$D$59:$D$92,255),0))),"")</f>
        <v>Définition des cas</v>
      </c>
      <c r="D198" s="522" t="str">
        <f t="array" ref="D198">IFERROR(IF(INDEX('Disaggregation Records'!$F$59:$F$92,MATCH(LEFT(L198,255),LEFT('Disaggregation Records'!$D$59:$D$92,255),0))=0,"",INDEX('Disaggregation Records'!$F$59:$F$92,MATCH(LEFT(L198,255),LEFT('Disaggregation Records'!$D$59:$D$92,255),0))),"")</f>
        <v>TB-XDR</v>
      </c>
      <c r="E198" s="412" t="s">
        <v>5891</v>
      </c>
      <c r="F198" s="412" t="s">
        <v>375</v>
      </c>
      <c r="G198" s="562" t="s">
        <v>5842</v>
      </c>
      <c r="H198" s="561" t="s">
        <v>5892</v>
      </c>
      <c r="I198" s="411" t="s">
        <v>5925</v>
      </c>
      <c r="J198" s="411" t="s">
        <v>5926</v>
      </c>
      <c r="K198" s="503">
        <f t="shared" si="12"/>
        <v>0</v>
      </c>
      <c r="L198" s="503" t="str">
        <f t="shared" si="13"/>
        <v>TB O-4(M): Taux de succès thérapeutique de TB-RR et/ou TB-MR : pourcentage de cas de tuberculose résistante à la rifampicine et/ou tuberculose multirésistante traités avec succès-0</v>
      </c>
      <c r="M198" s="503" t="str">
        <f t="shared" si="14"/>
        <v>TB O-4(M): Taux de succès thérapeutique de TB-RR et/ou TB-MR : pourcentage de cas de tuberculose résistante à la rifampicine et/ou tuberculose multirésistante traités avec succèsDéfinition des casTB-XDR</v>
      </c>
      <c r="N198" s="483" t="b">
        <f t="shared" si="15"/>
        <v>1</v>
      </c>
      <c r="O198" s="488" t="s">
        <v>1670</v>
      </c>
      <c r="P198" s="525" t="str">
        <f t="array" ref="P198">IFERROR(IF(INDEX('Disaggregation Records'!$G$59:$G$92,MATCH(LEFT(L198,255),LEFT('Disaggregation Records'!$D$59:$D$92,255),0))=0,"",INDEX('Disaggregation Records'!$G$59:$G$92,MATCH(LEFT(L198,255),LEFT('Disaggregation Records'!$D$59:$D$92,255),0))),"")</f>
        <v>a1L36000002NzjYEAS</v>
      </c>
      <c r="Q198" s="524" t="s">
        <v>708</v>
      </c>
      <c r="R198" s="49"/>
    </row>
    <row r="199" spans="1:18" ht="47.1" customHeight="1" x14ac:dyDescent="0.25">
      <c r="A199" s="409">
        <v>4</v>
      </c>
      <c r="B199" s="427" t="str">
        <f>IFERROR(VLOOKUP(A199,'Outcome Indicators - Section C'!$A$10:$S$27,19,FALSE),"")</f>
        <v>TB O-4(M): Taux de succès thérapeutique de TB-RR et/ou TB-MR : pourcentage de cas de tuberculose résistante à la rifampicine et/ou tuberculose multirésistante traités avec succès</v>
      </c>
      <c r="C199" s="522" t="str">
        <f t="array" ref="C199">IFERROR(IF(INDEX('Disaggregation Records'!$E$59:$E$92,MATCH(LEFT(L199,255),LEFT('Disaggregation Records'!$D$59:$D$92,255),0))=0,"",INDEX('Disaggregation Records'!$E$59:$E$92,MATCH(LEFT(L199,255),LEFT('Disaggregation Records'!$D$59:$D$92,255),0))),"")</f>
        <v/>
      </c>
      <c r="D199" s="522" t="str">
        <f t="array" ref="D199">IFERROR(IF(INDEX('Disaggregation Records'!$F$59:$F$92,MATCH(LEFT(L199,255),LEFT('Disaggregation Records'!$D$59:$D$92,255),0))=0,"",INDEX('Disaggregation Records'!$F$59:$F$92,MATCH(LEFT(L199,255),LEFT('Disaggregation Records'!$D$59:$D$92,255),0))),"")</f>
        <v/>
      </c>
      <c r="E199" s="412" t="str">
        <f t="array" ref="E199">IFERROR(IF(INDEX('Disaggregation Data'!$K$159:$K$310,MATCH(LEFT(M199,255),LEFT('Disaggregation Data'!$J$159:$J$310,255),0))=0,"",INDEX('Disaggregation Data'!$K$159:$K$310,MATCH(LEFT(M199,255),LEFT('Disaggregation Data'!J$159:$J$310,255),0))),"")</f>
        <v/>
      </c>
      <c r="F199" s="412" t="str">
        <f t="array" ref="F199">IFERROR(IF(INDEX('Disaggregation Data'!$L$159:$L$310,MATCH(LEFT(M199,255),LEFT('Disaggregation Data'!$J$159:$J$310,255),0))=0,"",INDEX('Disaggregation Data'!$L$159:$L$310,MATCH(LEFT(M199,255),LEFT('Disaggregation Data'!J$159:$J$310,255),0))),"")</f>
        <v/>
      </c>
      <c r="G199" s="412" t="str">
        <f t="array" ref="G199">IFERROR(IF(INDEX('Disaggregation Data'!$O$159:$O$310,MATCH(LEFT(M199,255),LEFT('Disaggregation Data'!$J$159:$J$310,255),0))=0,"",INDEX('Disaggregation Data'!$O$159:$O$310,MATCH(LEFT(M199,255),LEFT('Disaggregation Data'!J$159:$J$310,255),0))),"")</f>
        <v/>
      </c>
      <c r="H199" s="411" t="str">
        <f t="array" ref="H199">IFERROR(IF(INDEX('Disaggregation Data'!$P$159:$P$310,MATCH(LEFT(M199,255),LEFT('Disaggregation Data'!$J$159:$J$310,255),0))=0,"",INDEX('Disaggregation Data'!$P$159:$P$310,MATCH(LEFT(M199,255),LEFT('Disaggregation Data'!J$159:$J$310,255),0))),"")</f>
        <v/>
      </c>
      <c r="I199" s="411" t="str">
        <f t="array" ref="I199">IFERROR(IF(INDEX('Disaggregation Data'!$M$159:$M$310,MATCH(LEFT(M199,255),LEFT('Disaggregation Data'!$J$159:$J$310,255),0))=0,"",INDEX('Disaggregation Data'!$M$159:$M$310,MATCH(LEFT(M199,255),LEFT('Disaggregation Data'!J$159:$J$310,255),0))),"")</f>
        <v/>
      </c>
      <c r="J199" s="411" t="str">
        <f t="array" ref="J199">IFERROR(IF(INDEX('Disaggregation Data'!$N$159:$N$310,MATCH(LEFT(M199,255),LEFT('Disaggregation Data'!$J$159:$J$310,255),0))=0,"",INDEX('Disaggregation Data'!$N$159:$N$310,MATCH(LEFT(M199,255),LEFT('Disaggregation Data'!J$159:$J$310,255),0))),"")</f>
        <v/>
      </c>
      <c r="K199" s="503">
        <f t="shared" si="12"/>
        <v>1</v>
      </c>
      <c r="L199" s="503" t="str">
        <f t="shared" si="13"/>
        <v>TB O-4(M): Taux de succès thérapeutique de TB-RR et/ou TB-MR : pourcentage de cas de tuberculose résistante à la rifampicine et/ou tuberculose multirésistante traités avec succès-1</v>
      </c>
      <c r="M199" s="503" t="str">
        <f t="shared" si="14"/>
        <v>TB O-4(M): Taux de succès thérapeutique de TB-RR et/ou TB-MR : pourcentage de cas de tuberculose résistante à la rifampicine et/ou tuberculose multirésistante traités avec succès</v>
      </c>
      <c r="N199" s="483" t="b">
        <f t="shared" si="15"/>
        <v>1</v>
      </c>
      <c r="O199" s="488" t="s">
        <v>1671</v>
      </c>
      <c r="P199" s="525" t="str">
        <f t="array" ref="P199">IFERROR(IF(INDEX('Disaggregation Records'!$G$59:$G$92,MATCH(LEFT(L199,255),LEFT('Disaggregation Records'!$D$59:$D$92,255),0))=0,"",INDEX('Disaggregation Records'!$G$59:$G$92,MATCH(LEFT(L199,255),LEFT('Disaggregation Records'!$D$59:$D$92,255),0))),"")</f>
        <v/>
      </c>
      <c r="Q199" s="524" t="s">
        <v>708</v>
      </c>
      <c r="R199" s="49"/>
    </row>
    <row r="200" spans="1:18" ht="47.1" customHeight="1" x14ac:dyDescent="0.25">
      <c r="A200" s="409">
        <v>4</v>
      </c>
      <c r="B200" s="427" t="str">
        <f>IFERROR(VLOOKUP(A200,'Outcome Indicators - Section C'!$A$10:$S$27,19,FALSE),"")</f>
        <v>TB O-4(M): Taux de succès thérapeutique de TB-RR et/ou TB-MR : pourcentage de cas de tuberculose résistante à la rifampicine et/ou tuberculose multirésistante traités avec succès</v>
      </c>
      <c r="C200" s="522" t="str">
        <f t="array" ref="C200">IFERROR(IF(INDEX('Disaggregation Records'!$E$59:$E$92,MATCH(LEFT(L200,255),LEFT('Disaggregation Records'!$D$59:$D$92,255),0))=0,"",INDEX('Disaggregation Records'!$E$59:$E$92,MATCH(LEFT(L200,255),LEFT('Disaggregation Records'!$D$59:$D$92,255),0))),"")</f>
        <v/>
      </c>
      <c r="D200" s="522" t="str">
        <f t="array" ref="D200">IFERROR(IF(INDEX('Disaggregation Records'!$F$59:$F$92,MATCH(LEFT(L200,255),LEFT('Disaggregation Records'!$D$59:$D$92,255),0))=0,"",INDEX('Disaggregation Records'!$F$59:$F$92,MATCH(LEFT(L200,255),LEFT('Disaggregation Records'!$D$59:$D$92,255),0))),"")</f>
        <v/>
      </c>
      <c r="E200" s="412" t="str">
        <f t="array" ref="E200">IFERROR(IF(INDEX('Disaggregation Data'!$K$159:$K$310,MATCH(LEFT(M200,255),LEFT('Disaggregation Data'!$J$159:$J$310,255),0))=0,"",INDEX('Disaggregation Data'!$K$159:$K$310,MATCH(LEFT(M200,255),LEFT('Disaggregation Data'!J$159:$J$310,255),0))),"")</f>
        <v/>
      </c>
      <c r="F200" s="412" t="str">
        <f t="array" ref="F200">IFERROR(IF(INDEX('Disaggregation Data'!$L$159:$L$310,MATCH(LEFT(M200,255),LEFT('Disaggregation Data'!$J$159:$J$310,255),0))=0,"",INDEX('Disaggregation Data'!$L$159:$L$310,MATCH(LEFT(M200,255),LEFT('Disaggregation Data'!J$159:$J$310,255),0))),"")</f>
        <v/>
      </c>
      <c r="G200" s="412" t="str">
        <f t="array" ref="G200">IFERROR(IF(INDEX('Disaggregation Data'!$O$159:$O$310,MATCH(LEFT(M200,255),LEFT('Disaggregation Data'!$J$159:$J$310,255),0))=0,"",INDEX('Disaggregation Data'!$O$159:$O$310,MATCH(LEFT(M200,255),LEFT('Disaggregation Data'!J$159:$J$310,255),0))),"")</f>
        <v/>
      </c>
      <c r="H200" s="411" t="str">
        <f t="array" ref="H200">IFERROR(IF(INDEX('Disaggregation Data'!$P$159:$P$310,MATCH(LEFT(M200,255),LEFT('Disaggregation Data'!$J$159:$J$310,255),0))=0,"",INDEX('Disaggregation Data'!$P$159:$P$310,MATCH(LEFT(M200,255),LEFT('Disaggregation Data'!J$159:$J$310,255),0))),"")</f>
        <v/>
      </c>
      <c r="I200" s="411" t="str">
        <f t="array" ref="I200">IFERROR(IF(INDEX('Disaggregation Data'!$M$159:$M$310,MATCH(LEFT(M200,255),LEFT('Disaggregation Data'!$J$159:$J$310,255),0))=0,"",INDEX('Disaggregation Data'!$M$159:$M$310,MATCH(LEFT(M200,255),LEFT('Disaggregation Data'!J$159:$J$310,255),0))),"")</f>
        <v/>
      </c>
      <c r="J200" s="411" t="str">
        <f t="array" ref="J200">IFERROR(IF(INDEX('Disaggregation Data'!$N$159:$N$310,MATCH(LEFT(M200,255),LEFT('Disaggregation Data'!$J$159:$J$310,255),0))=0,"",INDEX('Disaggregation Data'!$N$159:$N$310,MATCH(LEFT(M200,255),LEFT('Disaggregation Data'!J$159:$J$310,255),0))),"")</f>
        <v/>
      </c>
      <c r="K200" s="503">
        <f t="shared" si="12"/>
        <v>2</v>
      </c>
      <c r="L200" s="503" t="str">
        <f t="shared" si="13"/>
        <v>TB O-4(M): Taux de succès thérapeutique de TB-RR et/ou TB-MR : pourcentage de cas de tuberculose résistante à la rifampicine et/ou tuberculose multirésistante traités avec succès-2</v>
      </c>
      <c r="M200" s="503" t="str">
        <f t="shared" si="14"/>
        <v>TB O-4(M): Taux de succès thérapeutique de TB-RR et/ou TB-MR : pourcentage de cas de tuberculose résistante à la rifampicine et/ou tuberculose multirésistante traités avec succès</v>
      </c>
      <c r="N200" s="483" t="b">
        <f t="shared" si="15"/>
        <v>1</v>
      </c>
      <c r="O200" s="488" t="s">
        <v>1672</v>
      </c>
      <c r="P200" s="525" t="str">
        <f t="array" ref="P200">IFERROR(IF(INDEX('Disaggregation Records'!$G$59:$G$92,MATCH(LEFT(L200,255),LEFT('Disaggregation Records'!$D$59:$D$92,255),0))=0,"",INDEX('Disaggregation Records'!$G$59:$G$92,MATCH(LEFT(L200,255),LEFT('Disaggregation Records'!$D$59:$D$92,255),0))),"")</f>
        <v/>
      </c>
      <c r="Q200" s="524" t="s">
        <v>708</v>
      </c>
      <c r="R200" s="49"/>
    </row>
    <row r="201" spans="1:18" ht="47.1" customHeight="1" x14ac:dyDescent="0.25">
      <c r="A201" s="409">
        <v>4</v>
      </c>
      <c r="B201" s="427" t="str">
        <f>IFERROR(VLOOKUP(A201,'Outcome Indicators - Section C'!$A$10:$S$27,19,FALSE),"")</f>
        <v>TB O-4(M): Taux de succès thérapeutique de TB-RR et/ou TB-MR : pourcentage de cas de tuberculose résistante à la rifampicine et/ou tuberculose multirésistante traités avec succès</v>
      </c>
      <c r="C201" s="522" t="str">
        <f t="array" ref="C201">IFERROR(IF(INDEX('Disaggregation Records'!$E$59:$E$92,MATCH(LEFT(L201,255),LEFT('Disaggregation Records'!$D$59:$D$92,255),0))=0,"",INDEX('Disaggregation Records'!$E$59:$E$92,MATCH(LEFT(L201,255),LEFT('Disaggregation Records'!$D$59:$D$92,255),0))),"")</f>
        <v/>
      </c>
      <c r="D201" s="522" t="str">
        <f t="array" ref="D201">IFERROR(IF(INDEX('Disaggregation Records'!$F$59:$F$92,MATCH(LEFT(L201,255),LEFT('Disaggregation Records'!$D$59:$D$92,255),0))=0,"",INDEX('Disaggregation Records'!$F$59:$F$92,MATCH(LEFT(L201,255),LEFT('Disaggregation Records'!$D$59:$D$92,255),0))),"")</f>
        <v/>
      </c>
      <c r="E201" s="412" t="str">
        <f t="array" ref="E201">IFERROR(IF(INDEX('Disaggregation Data'!$K$159:$K$310,MATCH(LEFT(M201,255),LEFT('Disaggregation Data'!$J$159:$J$310,255),0))=0,"",INDEX('Disaggregation Data'!$K$159:$K$310,MATCH(LEFT(M201,255),LEFT('Disaggregation Data'!J$159:$J$310,255),0))),"")</f>
        <v/>
      </c>
      <c r="F201" s="412" t="str">
        <f t="array" ref="F201">IFERROR(IF(INDEX('Disaggregation Data'!$L$159:$L$310,MATCH(LEFT(M201,255),LEFT('Disaggregation Data'!$J$159:$J$310,255),0))=0,"",INDEX('Disaggregation Data'!$L$159:$L$310,MATCH(LEFT(M201,255),LEFT('Disaggregation Data'!J$159:$J$310,255),0))),"")</f>
        <v/>
      </c>
      <c r="G201" s="412" t="str">
        <f t="array" ref="G201">IFERROR(IF(INDEX('Disaggregation Data'!$O$159:$O$310,MATCH(LEFT(M201,255),LEFT('Disaggregation Data'!$J$159:$J$310,255),0))=0,"",INDEX('Disaggregation Data'!$O$159:$O$310,MATCH(LEFT(M201,255),LEFT('Disaggregation Data'!J$159:$J$310,255),0))),"")</f>
        <v/>
      </c>
      <c r="H201" s="411" t="str">
        <f t="array" ref="H201">IFERROR(IF(INDEX('Disaggregation Data'!$P$159:$P$310,MATCH(LEFT(M201,255),LEFT('Disaggregation Data'!$J$159:$J$310,255),0))=0,"",INDEX('Disaggregation Data'!$P$159:$P$310,MATCH(LEFT(M201,255),LEFT('Disaggregation Data'!J$159:$J$310,255),0))),"")</f>
        <v/>
      </c>
      <c r="I201" s="411" t="str">
        <f t="array" ref="I201">IFERROR(IF(INDEX('Disaggregation Data'!$M$159:$M$310,MATCH(LEFT(M201,255),LEFT('Disaggregation Data'!$J$159:$J$310,255),0))=0,"",INDEX('Disaggregation Data'!$M$159:$M$310,MATCH(LEFT(M201,255),LEFT('Disaggregation Data'!J$159:$J$310,255),0))),"")</f>
        <v/>
      </c>
      <c r="J201" s="411" t="str">
        <f t="array" ref="J201">IFERROR(IF(INDEX('Disaggregation Data'!$N$159:$N$310,MATCH(LEFT(M201,255),LEFT('Disaggregation Data'!$J$159:$J$310,255),0))=0,"",INDEX('Disaggregation Data'!$N$159:$N$310,MATCH(LEFT(M201,255),LEFT('Disaggregation Data'!J$159:$J$310,255),0))),"")</f>
        <v/>
      </c>
      <c r="K201" s="503">
        <f t="shared" si="12"/>
        <v>3</v>
      </c>
      <c r="L201" s="503" t="str">
        <f t="shared" si="13"/>
        <v>TB O-4(M): Taux de succès thérapeutique de TB-RR et/ou TB-MR : pourcentage de cas de tuberculose résistante à la rifampicine et/ou tuberculose multirésistante traités avec succès-3</v>
      </c>
      <c r="M201" s="503" t="str">
        <f t="shared" si="14"/>
        <v>TB O-4(M): Taux de succès thérapeutique de TB-RR et/ou TB-MR : pourcentage de cas de tuberculose résistante à la rifampicine et/ou tuberculose multirésistante traités avec succès</v>
      </c>
      <c r="N201" s="483" t="b">
        <f t="shared" si="15"/>
        <v>1</v>
      </c>
      <c r="O201" s="488" t="s">
        <v>1673</v>
      </c>
      <c r="P201" s="525" t="str">
        <f t="array" ref="P201">IFERROR(IF(INDEX('Disaggregation Records'!$G$59:$G$92,MATCH(LEFT(L201,255),LEFT('Disaggregation Records'!$D$59:$D$92,255),0))=0,"",INDEX('Disaggregation Records'!$G$59:$G$92,MATCH(LEFT(L201,255),LEFT('Disaggregation Records'!$D$59:$D$92,255),0))),"")</f>
        <v/>
      </c>
      <c r="Q201" s="524" t="s">
        <v>708</v>
      </c>
      <c r="R201" s="49"/>
    </row>
    <row r="202" spans="1:18" ht="47.1" customHeight="1" x14ac:dyDescent="0.25">
      <c r="A202" s="409">
        <v>4</v>
      </c>
      <c r="B202" s="427" t="str">
        <f>IFERROR(VLOOKUP(A202,'Outcome Indicators - Section C'!$A$10:$S$27,19,FALSE),"")</f>
        <v>TB O-4(M): Taux de succès thérapeutique de TB-RR et/ou TB-MR : pourcentage de cas de tuberculose résistante à la rifampicine et/ou tuberculose multirésistante traités avec succès</v>
      </c>
      <c r="C202" s="522" t="str">
        <f t="array" ref="C202">IFERROR(IF(INDEX('Disaggregation Records'!$E$59:$E$92,MATCH(LEFT(L202,255),LEFT('Disaggregation Records'!$D$59:$D$92,255),0))=0,"",INDEX('Disaggregation Records'!$E$59:$E$92,MATCH(LEFT(L202,255),LEFT('Disaggregation Records'!$D$59:$D$92,255),0))),"")</f>
        <v/>
      </c>
      <c r="D202" s="522" t="str">
        <f t="array" ref="D202">IFERROR(IF(INDEX('Disaggregation Records'!$F$59:$F$92,MATCH(LEFT(L202,255),LEFT('Disaggregation Records'!$D$59:$D$92,255),0))=0,"",INDEX('Disaggregation Records'!$F$59:$F$92,MATCH(LEFT(L202,255),LEFT('Disaggregation Records'!$D$59:$D$92,255),0))),"")</f>
        <v/>
      </c>
      <c r="E202" s="412" t="str">
        <f t="array" ref="E202">IFERROR(IF(INDEX('Disaggregation Data'!$K$159:$K$310,MATCH(LEFT(M202,255),LEFT('Disaggregation Data'!$J$159:$J$310,255),0))=0,"",INDEX('Disaggregation Data'!$K$159:$K$310,MATCH(LEFT(M202,255),LEFT('Disaggregation Data'!J$159:$J$310,255),0))),"")</f>
        <v/>
      </c>
      <c r="F202" s="412" t="str">
        <f t="array" ref="F202">IFERROR(IF(INDEX('Disaggregation Data'!$L$159:$L$310,MATCH(LEFT(M202,255),LEFT('Disaggregation Data'!$J$159:$J$310,255),0))=0,"",INDEX('Disaggregation Data'!$L$159:$L$310,MATCH(LEFT(M202,255),LEFT('Disaggregation Data'!J$159:$J$310,255),0))),"")</f>
        <v/>
      </c>
      <c r="G202" s="412" t="str">
        <f t="array" ref="G202">IFERROR(IF(INDEX('Disaggregation Data'!$O$159:$O$310,MATCH(LEFT(M202,255),LEFT('Disaggregation Data'!$J$159:$J$310,255),0))=0,"",INDEX('Disaggregation Data'!$O$159:$O$310,MATCH(LEFT(M202,255),LEFT('Disaggregation Data'!J$159:$J$310,255),0))),"")</f>
        <v/>
      </c>
      <c r="H202" s="411" t="str">
        <f t="array" ref="H202">IFERROR(IF(INDEX('Disaggregation Data'!$P$159:$P$310,MATCH(LEFT(M202,255),LEFT('Disaggregation Data'!$J$159:$J$310,255),0))=0,"",INDEX('Disaggregation Data'!$P$159:$P$310,MATCH(LEFT(M202,255),LEFT('Disaggregation Data'!J$159:$J$310,255),0))),"")</f>
        <v/>
      </c>
      <c r="I202" s="411" t="str">
        <f t="array" ref="I202">IFERROR(IF(INDEX('Disaggregation Data'!$M$159:$M$310,MATCH(LEFT(M202,255),LEFT('Disaggregation Data'!$J$159:$J$310,255),0))=0,"",INDEX('Disaggregation Data'!$M$159:$M$310,MATCH(LEFT(M202,255),LEFT('Disaggregation Data'!J$159:$J$310,255),0))),"")</f>
        <v/>
      </c>
      <c r="J202" s="411" t="str">
        <f t="array" ref="J202">IFERROR(IF(INDEX('Disaggregation Data'!$N$159:$N$310,MATCH(LEFT(M202,255),LEFT('Disaggregation Data'!$J$159:$J$310,255),0))=0,"",INDEX('Disaggregation Data'!$N$159:$N$310,MATCH(LEFT(M202,255),LEFT('Disaggregation Data'!J$159:$J$310,255),0))),"")</f>
        <v/>
      </c>
      <c r="K202" s="503">
        <f t="shared" si="12"/>
        <v>4</v>
      </c>
      <c r="L202" s="503" t="str">
        <f t="shared" si="13"/>
        <v>TB O-4(M): Taux de succès thérapeutique de TB-RR et/ou TB-MR : pourcentage de cas de tuberculose résistante à la rifampicine et/ou tuberculose multirésistante traités avec succès-4</v>
      </c>
      <c r="M202" s="503" t="str">
        <f t="shared" si="14"/>
        <v>TB O-4(M): Taux de succès thérapeutique de TB-RR et/ou TB-MR : pourcentage de cas de tuberculose résistante à la rifampicine et/ou tuberculose multirésistante traités avec succès</v>
      </c>
      <c r="N202" s="483" t="b">
        <f t="shared" si="15"/>
        <v>1</v>
      </c>
      <c r="O202" s="488" t="s">
        <v>1674</v>
      </c>
      <c r="P202" s="525" t="str">
        <f t="array" ref="P202">IFERROR(IF(INDEX('Disaggregation Records'!$G$59:$G$92,MATCH(LEFT(L202,255),LEFT('Disaggregation Records'!$D$59:$D$92,255),0))=0,"",INDEX('Disaggregation Records'!$G$59:$G$92,MATCH(LEFT(L202,255),LEFT('Disaggregation Records'!$D$59:$D$92,255),0))),"")</f>
        <v/>
      </c>
      <c r="Q202" s="524" t="s">
        <v>708</v>
      </c>
      <c r="R202" s="49"/>
    </row>
    <row r="203" spans="1:18" ht="47.1" customHeight="1" x14ac:dyDescent="0.25">
      <c r="A203" s="409">
        <v>4</v>
      </c>
      <c r="B203" s="427" t="str">
        <f>IFERROR(VLOOKUP(A203,'Outcome Indicators - Section C'!$A$10:$S$27,19,FALSE),"")</f>
        <v>TB O-4(M): Taux de succès thérapeutique de TB-RR et/ou TB-MR : pourcentage de cas de tuberculose résistante à la rifampicine et/ou tuberculose multirésistante traités avec succès</v>
      </c>
      <c r="C203" s="522" t="str">
        <f t="array" ref="C203">IFERROR(IF(INDEX('Disaggregation Records'!$E$59:$E$92,MATCH(LEFT(L203,255),LEFT('Disaggregation Records'!$D$59:$D$92,255),0))=0,"",INDEX('Disaggregation Records'!$E$59:$E$92,MATCH(LEFT(L203,255),LEFT('Disaggregation Records'!$D$59:$D$92,255),0))),"")</f>
        <v/>
      </c>
      <c r="D203" s="522" t="str">
        <f t="array" ref="D203">IFERROR(IF(INDEX('Disaggregation Records'!$F$59:$F$92,MATCH(LEFT(L203,255),LEFT('Disaggregation Records'!$D$59:$D$92,255),0))=0,"",INDEX('Disaggregation Records'!$F$59:$F$92,MATCH(LEFT(L203,255),LEFT('Disaggregation Records'!$D$59:$D$92,255),0))),"")</f>
        <v/>
      </c>
      <c r="E203" s="412" t="str">
        <f t="array" ref="E203">IFERROR(IF(INDEX('Disaggregation Data'!$K$159:$K$310,MATCH(LEFT(M203,255),LEFT('Disaggregation Data'!$J$159:$J$310,255),0))=0,"",INDEX('Disaggregation Data'!$K$159:$K$310,MATCH(LEFT(M203,255),LEFT('Disaggregation Data'!J$159:$J$310,255),0))),"")</f>
        <v/>
      </c>
      <c r="F203" s="412" t="str">
        <f t="array" ref="F203">IFERROR(IF(INDEX('Disaggregation Data'!$L$159:$L$310,MATCH(LEFT(M203,255),LEFT('Disaggregation Data'!$J$159:$J$310,255),0))=0,"",INDEX('Disaggregation Data'!$L$159:$L$310,MATCH(LEFT(M203,255),LEFT('Disaggregation Data'!J$159:$J$310,255),0))),"")</f>
        <v/>
      </c>
      <c r="G203" s="412" t="str">
        <f t="array" ref="G203">IFERROR(IF(INDEX('Disaggregation Data'!$O$159:$O$310,MATCH(LEFT(M203,255),LEFT('Disaggregation Data'!$J$159:$J$310,255),0))=0,"",INDEX('Disaggregation Data'!$O$159:$O$310,MATCH(LEFT(M203,255),LEFT('Disaggregation Data'!J$159:$J$310,255),0))),"")</f>
        <v/>
      </c>
      <c r="H203" s="411" t="str">
        <f t="array" ref="H203">IFERROR(IF(INDEX('Disaggregation Data'!$P$159:$P$310,MATCH(LEFT(M203,255),LEFT('Disaggregation Data'!$J$159:$J$310,255),0))=0,"",INDEX('Disaggregation Data'!$P$159:$P$310,MATCH(LEFT(M203,255),LEFT('Disaggregation Data'!J$159:$J$310,255),0))),"")</f>
        <v/>
      </c>
      <c r="I203" s="411" t="str">
        <f t="array" ref="I203">IFERROR(IF(INDEX('Disaggregation Data'!$M$159:$M$310,MATCH(LEFT(M203,255),LEFT('Disaggregation Data'!$J$159:$J$310,255),0))=0,"",INDEX('Disaggregation Data'!$M$159:$M$310,MATCH(LEFT(M203,255),LEFT('Disaggregation Data'!J$159:$J$310,255),0))),"")</f>
        <v/>
      </c>
      <c r="J203" s="411" t="str">
        <f t="array" ref="J203">IFERROR(IF(INDEX('Disaggregation Data'!$N$159:$N$310,MATCH(LEFT(M203,255),LEFT('Disaggregation Data'!$J$159:$J$310,255),0))=0,"",INDEX('Disaggregation Data'!$N$159:$N$310,MATCH(LEFT(M203,255),LEFT('Disaggregation Data'!J$159:$J$310,255),0))),"")</f>
        <v/>
      </c>
      <c r="K203" s="503">
        <f t="shared" si="12"/>
        <v>5</v>
      </c>
      <c r="L203" s="503" t="str">
        <f t="shared" si="13"/>
        <v>TB O-4(M): Taux de succès thérapeutique de TB-RR et/ou TB-MR : pourcentage de cas de tuberculose résistante à la rifampicine et/ou tuberculose multirésistante traités avec succès-5</v>
      </c>
      <c r="M203" s="503" t="str">
        <f t="shared" si="14"/>
        <v>TB O-4(M): Taux de succès thérapeutique de TB-RR et/ou TB-MR : pourcentage de cas de tuberculose résistante à la rifampicine et/ou tuberculose multirésistante traités avec succès</v>
      </c>
      <c r="N203" s="483" t="b">
        <f t="shared" si="15"/>
        <v>1</v>
      </c>
      <c r="O203" s="488" t="s">
        <v>1675</v>
      </c>
      <c r="P203" s="525" t="str">
        <f t="array" ref="P203">IFERROR(IF(INDEX('Disaggregation Records'!$G$59:$G$92,MATCH(LEFT(L203,255),LEFT('Disaggregation Records'!$D$59:$D$92,255),0))=0,"",INDEX('Disaggregation Records'!$G$59:$G$92,MATCH(LEFT(L203,255),LEFT('Disaggregation Records'!$D$59:$D$92,255),0))),"")</f>
        <v/>
      </c>
      <c r="Q203" s="524" t="s">
        <v>708</v>
      </c>
      <c r="R203" s="49"/>
    </row>
    <row r="204" spans="1:18" ht="47.1" customHeight="1" x14ac:dyDescent="0.25">
      <c r="A204" s="409">
        <v>4</v>
      </c>
      <c r="B204" s="427" t="str">
        <f>IFERROR(VLOOKUP(A204,'Outcome Indicators - Section C'!$A$10:$S$27,19,FALSE),"")</f>
        <v>TB O-4(M): Taux de succès thérapeutique de TB-RR et/ou TB-MR : pourcentage de cas de tuberculose résistante à la rifampicine et/ou tuberculose multirésistante traités avec succès</v>
      </c>
      <c r="C204" s="522" t="str">
        <f t="array" ref="C204">IFERROR(IF(INDEX('Disaggregation Records'!$E$59:$E$92,MATCH(LEFT(L204,255),LEFT('Disaggregation Records'!$D$59:$D$92,255),0))=0,"",INDEX('Disaggregation Records'!$E$59:$E$92,MATCH(LEFT(L204,255),LEFT('Disaggregation Records'!$D$59:$D$92,255),0))),"")</f>
        <v/>
      </c>
      <c r="D204" s="522" t="str">
        <f t="array" ref="D204">IFERROR(IF(INDEX('Disaggregation Records'!$F$59:$F$92,MATCH(LEFT(L204,255),LEFT('Disaggregation Records'!$D$59:$D$92,255),0))=0,"",INDEX('Disaggregation Records'!$F$59:$F$92,MATCH(LEFT(L204,255),LEFT('Disaggregation Records'!$D$59:$D$92,255),0))),"")</f>
        <v/>
      </c>
      <c r="E204" s="412" t="str">
        <f t="array" ref="E204">IFERROR(IF(INDEX('Disaggregation Data'!$K$159:$K$310,MATCH(LEFT(M204,255),LEFT('Disaggregation Data'!$J$159:$J$310,255),0))=0,"",INDEX('Disaggregation Data'!$K$159:$K$310,MATCH(LEFT(M204,255),LEFT('Disaggregation Data'!J$159:$J$310,255),0))),"")</f>
        <v/>
      </c>
      <c r="F204" s="412" t="str">
        <f t="array" ref="F204">IFERROR(IF(INDEX('Disaggregation Data'!$L$159:$L$310,MATCH(LEFT(M204,255),LEFT('Disaggregation Data'!$J$159:$J$310,255),0))=0,"",INDEX('Disaggregation Data'!$L$159:$L$310,MATCH(LEFT(M204,255),LEFT('Disaggregation Data'!J$159:$J$310,255),0))),"")</f>
        <v/>
      </c>
      <c r="G204" s="412" t="str">
        <f t="array" ref="G204">IFERROR(IF(INDEX('Disaggregation Data'!$O$159:$O$310,MATCH(LEFT(M204,255),LEFT('Disaggregation Data'!$J$159:$J$310,255),0))=0,"",INDEX('Disaggregation Data'!$O$159:$O$310,MATCH(LEFT(M204,255),LEFT('Disaggregation Data'!J$159:$J$310,255),0))),"")</f>
        <v/>
      </c>
      <c r="H204" s="411" t="str">
        <f t="array" ref="H204">IFERROR(IF(INDEX('Disaggregation Data'!$P$159:$P$310,MATCH(LEFT(M204,255),LEFT('Disaggregation Data'!$J$159:$J$310,255),0))=0,"",INDEX('Disaggregation Data'!$P$159:$P$310,MATCH(LEFT(M204,255),LEFT('Disaggregation Data'!J$159:$J$310,255),0))),"")</f>
        <v/>
      </c>
      <c r="I204" s="411" t="str">
        <f t="array" ref="I204">IFERROR(IF(INDEX('Disaggregation Data'!$M$159:$M$310,MATCH(LEFT(M204,255),LEFT('Disaggregation Data'!$J$159:$J$310,255),0))=0,"",INDEX('Disaggregation Data'!$M$159:$M$310,MATCH(LEFT(M204,255),LEFT('Disaggregation Data'!J$159:$J$310,255),0))),"")</f>
        <v/>
      </c>
      <c r="J204" s="411" t="str">
        <f t="array" ref="J204">IFERROR(IF(INDEX('Disaggregation Data'!$N$159:$N$310,MATCH(LEFT(M204,255),LEFT('Disaggregation Data'!$J$159:$J$310,255),0))=0,"",INDEX('Disaggregation Data'!$N$159:$N$310,MATCH(LEFT(M204,255),LEFT('Disaggregation Data'!J$159:$J$310,255),0))),"")</f>
        <v/>
      </c>
      <c r="K204" s="503">
        <f t="shared" si="12"/>
        <v>6</v>
      </c>
      <c r="L204" s="503" t="str">
        <f t="shared" si="13"/>
        <v>TB O-4(M): Taux de succès thérapeutique de TB-RR et/ou TB-MR : pourcentage de cas de tuberculose résistante à la rifampicine et/ou tuberculose multirésistante traités avec succès-6</v>
      </c>
      <c r="M204" s="503" t="str">
        <f t="shared" si="14"/>
        <v>TB O-4(M): Taux de succès thérapeutique de TB-RR et/ou TB-MR : pourcentage de cas de tuberculose résistante à la rifampicine et/ou tuberculose multirésistante traités avec succès</v>
      </c>
      <c r="N204" s="483" t="b">
        <f t="shared" si="15"/>
        <v>1</v>
      </c>
      <c r="O204" s="488" t="s">
        <v>1676</v>
      </c>
      <c r="P204" s="525" t="str">
        <f t="array" ref="P204">IFERROR(IF(INDEX('Disaggregation Records'!$G$59:$G$92,MATCH(LEFT(L204,255),LEFT('Disaggregation Records'!$D$59:$D$92,255),0))=0,"",INDEX('Disaggregation Records'!$G$59:$G$92,MATCH(LEFT(L204,255),LEFT('Disaggregation Records'!$D$59:$D$92,255),0))),"")</f>
        <v/>
      </c>
      <c r="Q204" s="524" t="s">
        <v>708</v>
      </c>
      <c r="R204" s="49"/>
    </row>
    <row r="205" spans="1:18" ht="47.1" customHeight="1" x14ac:dyDescent="0.25">
      <c r="A205" s="409">
        <v>4</v>
      </c>
      <c r="B205" s="427" t="str">
        <f>IFERROR(VLOOKUP(A205,'Outcome Indicators - Section C'!$A$10:$S$27,19,FALSE),"")</f>
        <v>TB O-4(M): Taux de succès thérapeutique de TB-RR et/ou TB-MR : pourcentage de cas de tuberculose résistante à la rifampicine et/ou tuberculose multirésistante traités avec succès</v>
      </c>
      <c r="C205" s="522" t="str">
        <f t="array" ref="C205">IFERROR(IF(INDEX('Disaggregation Records'!$E$59:$E$92,MATCH(LEFT(L205,255),LEFT('Disaggregation Records'!$D$59:$D$92,255),0))=0,"",INDEX('Disaggregation Records'!$E$59:$E$92,MATCH(LEFT(L205,255),LEFT('Disaggregation Records'!$D$59:$D$92,255),0))),"")</f>
        <v/>
      </c>
      <c r="D205" s="522" t="str">
        <f t="array" ref="D205">IFERROR(IF(INDEX('Disaggregation Records'!$F$59:$F$92,MATCH(LEFT(L205,255),LEFT('Disaggregation Records'!$D$59:$D$92,255),0))=0,"",INDEX('Disaggregation Records'!$F$59:$F$92,MATCH(LEFT(L205,255),LEFT('Disaggregation Records'!$D$59:$D$92,255),0))),"")</f>
        <v/>
      </c>
      <c r="E205" s="412" t="str">
        <f t="array" ref="E205">IFERROR(IF(INDEX('Disaggregation Data'!$K$159:$K$310,MATCH(LEFT(M205,255),LEFT('Disaggregation Data'!$J$159:$J$310,255),0))=0,"",INDEX('Disaggregation Data'!$K$159:$K$310,MATCH(LEFT(M205,255),LEFT('Disaggregation Data'!J$159:$J$310,255),0))),"")</f>
        <v/>
      </c>
      <c r="F205" s="412" t="str">
        <f t="array" ref="F205">IFERROR(IF(INDEX('Disaggregation Data'!$L$159:$L$310,MATCH(LEFT(M205,255),LEFT('Disaggregation Data'!$J$159:$J$310,255),0))=0,"",INDEX('Disaggregation Data'!$L$159:$L$310,MATCH(LEFT(M205,255),LEFT('Disaggregation Data'!J$159:$J$310,255),0))),"")</f>
        <v/>
      </c>
      <c r="G205" s="412" t="str">
        <f t="array" ref="G205">IFERROR(IF(INDEX('Disaggregation Data'!$O$159:$O$310,MATCH(LEFT(M205,255),LEFT('Disaggregation Data'!$J$159:$J$310,255),0))=0,"",INDEX('Disaggregation Data'!$O$159:$O$310,MATCH(LEFT(M205,255),LEFT('Disaggregation Data'!J$159:$J$310,255),0))),"")</f>
        <v/>
      </c>
      <c r="H205" s="411" t="str">
        <f t="array" ref="H205">IFERROR(IF(INDEX('Disaggregation Data'!$P$159:$P$310,MATCH(LEFT(M205,255),LEFT('Disaggregation Data'!$J$159:$J$310,255),0))=0,"",INDEX('Disaggregation Data'!$P$159:$P$310,MATCH(LEFT(M205,255),LEFT('Disaggregation Data'!J$159:$J$310,255),0))),"")</f>
        <v/>
      </c>
      <c r="I205" s="411" t="str">
        <f t="array" ref="I205">IFERROR(IF(INDEX('Disaggregation Data'!$M$159:$M$310,MATCH(LEFT(M205,255),LEFT('Disaggregation Data'!$J$159:$J$310,255),0))=0,"",INDEX('Disaggregation Data'!$M$159:$M$310,MATCH(LEFT(M205,255),LEFT('Disaggregation Data'!J$159:$J$310,255),0))),"")</f>
        <v/>
      </c>
      <c r="J205" s="411" t="str">
        <f t="array" ref="J205">IFERROR(IF(INDEX('Disaggregation Data'!$N$159:$N$310,MATCH(LEFT(M205,255),LEFT('Disaggregation Data'!$J$159:$J$310,255),0))=0,"",INDEX('Disaggregation Data'!$N$159:$N$310,MATCH(LEFT(M205,255),LEFT('Disaggregation Data'!J$159:$J$310,255),0))),"")</f>
        <v/>
      </c>
      <c r="K205" s="503">
        <f t="shared" si="12"/>
        <v>7</v>
      </c>
      <c r="L205" s="503" t="str">
        <f t="shared" si="13"/>
        <v>TB O-4(M): Taux de succès thérapeutique de TB-RR et/ou TB-MR : pourcentage de cas de tuberculose résistante à la rifampicine et/ou tuberculose multirésistante traités avec succès-7</v>
      </c>
      <c r="M205" s="503" t="str">
        <f t="shared" si="14"/>
        <v>TB O-4(M): Taux de succès thérapeutique de TB-RR et/ou TB-MR : pourcentage de cas de tuberculose résistante à la rifampicine et/ou tuberculose multirésistante traités avec succès</v>
      </c>
      <c r="N205" s="483" t="b">
        <f t="shared" si="15"/>
        <v>1</v>
      </c>
      <c r="O205" s="488" t="s">
        <v>1677</v>
      </c>
      <c r="P205" s="525" t="str">
        <f t="array" ref="P205">IFERROR(IF(INDEX('Disaggregation Records'!$G$59:$G$92,MATCH(LEFT(L205,255),LEFT('Disaggregation Records'!$D$59:$D$92,255),0))=0,"",INDEX('Disaggregation Records'!$G$59:$G$92,MATCH(LEFT(L205,255),LEFT('Disaggregation Records'!$D$59:$D$92,255),0))),"")</f>
        <v/>
      </c>
      <c r="Q205" s="524" t="s">
        <v>708</v>
      </c>
      <c r="R205" s="49"/>
    </row>
    <row r="206" spans="1:18" ht="47.1" customHeight="1" x14ac:dyDescent="0.25">
      <c r="A206" s="409">
        <v>4</v>
      </c>
      <c r="B206" s="427" t="str">
        <f>IFERROR(VLOOKUP(A206,'Outcome Indicators - Section C'!$A$10:$S$27,19,FALSE),"")</f>
        <v>TB O-4(M): Taux de succès thérapeutique de TB-RR et/ou TB-MR : pourcentage de cas de tuberculose résistante à la rifampicine et/ou tuberculose multirésistante traités avec succès</v>
      </c>
      <c r="C206" s="522" t="str">
        <f t="array" ref="C206">IFERROR(IF(INDEX('Disaggregation Records'!$E$59:$E$92,MATCH(LEFT(L206,255),LEFT('Disaggregation Records'!$D$59:$D$92,255),0))=0,"",INDEX('Disaggregation Records'!$E$59:$E$92,MATCH(LEFT(L206,255),LEFT('Disaggregation Records'!$D$59:$D$92,255),0))),"")</f>
        <v/>
      </c>
      <c r="D206" s="522" t="str">
        <f t="array" ref="D206">IFERROR(IF(INDEX('Disaggregation Records'!$F$59:$F$92,MATCH(LEFT(L206,255),LEFT('Disaggregation Records'!$D$59:$D$92,255),0))=0,"",INDEX('Disaggregation Records'!$F$59:$F$92,MATCH(LEFT(L206,255),LEFT('Disaggregation Records'!$D$59:$D$92,255),0))),"")</f>
        <v/>
      </c>
      <c r="E206" s="412" t="str">
        <f t="array" ref="E206">IFERROR(IF(INDEX('Disaggregation Data'!$K$159:$K$310,MATCH(LEFT(M206,255),LEFT('Disaggregation Data'!$J$159:$J$310,255),0))=0,"",INDEX('Disaggregation Data'!$K$159:$K$310,MATCH(LEFT(M206,255),LEFT('Disaggregation Data'!J$159:$J$310,255),0))),"")</f>
        <v/>
      </c>
      <c r="F206" s="412" t="str">
        <f t="array" ref="F206">IFERROR(IF(INDEX('Disaggregation Data'!$L$159:$L$310,MATCH(LEFT(M206,255),LEFT('Disaggregation Data'!$J$159:$J$310,255),0))=0,"",INDEX('Disaggregation Data'!$L$159:$L$310,MATCH(LEFT(M206,255),LEFT('Disaggregation Data'!J$159:$J$310,255),0))),"")</f>
        <v/>
      </c>
      <c r="G206" s="412" t="str">
        <f t="array" ref="G206">IFERROR(IF(INDEX('Disaggregation Data'!$O$159:$O$310,MATCH(LEFT(M206,255),LEFT('Disaggregation Data'!$J$159:$J$310,255),0))=0,"",INDEX('Disaggregation Data'!$O$159:$O$310,MATCH(LEFT(M206,255),LEFT('Disaggregation Data'!J$159:$J$310,255),0))),"")</f>
        <v/>
      </c>
      <c r="H206" s="411" t="str">
        <f t="array" ref="H206">IFERROR(IF(INDEX('Disaggregation Data'!$P$159:$P$310,MATCH(LEFT(M206,255),LEFT('Disaggregation Data'!$J$159:$J$310,255),0))=0,"",INDEX('Disaggregation Data'!$P$159:$P$310,MATCH(LEFT(M206,255),LEFT('Disaggregation Data'!J$159:$J$310,255),0))),"")</f>
        <v/>
      </c>
      <c r="I206" s="411" t="str">
        <f t="array" ref="I206">IFERROR(IF(INDEX('Disaggregation Data'!$M$159:$M$310,MATCH(LEFT(M206,255),LEFT('Disaggregation Data'!$J$159:$J$310,255),0))=0,"",INDEX('Disaggregation Data'!$M$159:$M$310,MATCH(LEFT(M206,255),LEFT('Disaggregation Data'!J$159:$J$310,255),0))),"")</f>
        <v/>
      </c>
      <c r="J206" s="411" t="str">
        <f t="array" ref="J206">IFERROR(IF(INDEX('Disaggregation Data'!$N$159:$N$310,MATCH(LEFT(M206,255),LEFT('Disaggregation Data'!$J$159:$J$310,255),0))=0,"",INDEX('Disaggregation Data'!$N$159:$N$310,MATCH(LEFT(M206,255),LEFT('Disaggregation Data'!J$159:$J$310,255),0))),"")</f>
        <v/>
      </c>
      <c r="K206" s="503">
        <f t="shared" si="12"/>
        <v>8</v>
      </c>
      <c r="L206" s="503" t="str">
        <f t="shared" si="13"/>
        <v>TB O-4(M): Taux de succès thérapeutique de TB-RR et/ou TB-MR : pourcentage de cas de tuberculose résistante à la rifampicine et/ou tuberculose multirésistante traités avec succès-8</v>
      </c>
      <c r="M206" s="503" t="str">
        <f t="shared" si="14"/>
        <v>TB O-4(M): Taux de succès thérapeutique de TB-RR et/ou TB-MR : pourcentage de cas de tuberculose résistante à la rifampicine et/ou tuberculose multirésistante traités avec succès</v>
      </c>
      <c r="N206" s="483" t="b">
        <f t="shared" si="15"/>
        <v>1</v>
      </c>
      <c r="O206" s="488" t="s">
        <v>1678</v>
      </c>
      <c r="P206" s="525" t="str">
        <f t="array" ref="P206">IFERROR(IF(INDEX('Disaggregation Records'!$G$59:$G$92,MATCH(LEFT(L206,255),LEFT('Disaggregation Records'!$D$59:$D$92,255),0))=0,"",INDEX('Disaggregation Records'!$G$59:$G$92,MATCH(LEFT(L206,255),LEFT('Disaggregation Records'!$D$59:$D$92,255),0))),"")</f>
        <v/>
      </c>
      <c r="Q206" s="524" t="s">
        <v>708</v>
      </c>
      <c r="R206" s="49"/>
    </row>
    <row r="207" spans="1:18" ht="47.1" customHeight="1" x14ac:dyDescent="0.25">
      <c r="A207" s="409">
        <v>4</v>
      </c>
      <c r="B207" s="427" t="str">
        <f>IFERROR(VLOOKUP(A207,'Outcome Indicators - Section C'!$A$10:$S$27,19,FALSE),"")</f>
        <v>TB O-4(M): Taux de succès thérapeutique de TB-RR et/ou TB-MR : pourcentage de cas de tuberculose résistante à la rifampicine et/ou tuberculose multirésistante traités avec succès</v>
      </c>
      <c r="C207" s="522" t="str">
        <f t="array" ref="C207">IFERROR(IF(INDEX('Disaggregation Records'!$E$59:$E$92,MATCH(LEFT(L207,255),LEFT('Disaggregation Records'!$D$59:$D$92,255),0))=0,"",INDEX('Disaggregation Records'!$E$59:$E$92,MATCH(LEFT(L207,255),LEFT('Disaggregation Records'!$D$59:$D$92,255),0))),"")</f>
        <v/>
      </c>
      <c r="D207" s="522" t="str">
        <f t="array" ref="D207">IFERROR(IF(INDEX('Disaggregation Records'!$F$59:$F$92,MATCH(LEFT(L207,255),LEFT('Disaggregation Records'!$D$59:$D$92,255),0))=0,"",INDEX('Disaggregation Records'!$F$59:$F$92,MATCH(LEFT(L207,255),LEFT('Disaggregation Records'!$D$59:$D$92,255),0))),"")</f>
        <v/>
      </c>
      <c r="E207" s="412" t="str">
        <f t="array" ref="E207">IFERROR(IF(INDEX('Disaggregation Data'!$K$159:$K$310,MATCH(LEFT(M207,255),LEFT('Disaggregation Data'!$J$159:$J$310,255),0))=0,"",INDEX('Disaggregation Data'!$K$159:$K$310,MATCH(LEFT(M207,255),LEFT('Disaggregation Data'!J$159:$J$310,255),0))),"")</f>
        <v/>
      </c>
      <c r="F207" s="412" t="str">
        <f t="array" ref="F207">IFERROR(IF(INDEX('Disaggregation Data'!$L$159:$L$310,MATCH(LEFT(M207,255),LEFT('Disaggregation Data'!$J$159:$J$310,255),0))=0,"",INDEX('Disaggregation Data'!$L$159:$L$310,MATCH(LEFT(M207,255),LEFT('Disaggregation Data'!J$159:$J$310,255),0))),"")</f>
        <v/>
      </c>
      <c r="G207" s="412" t="str">
        <f t="array" ref="G207">IFERROR(IF(INDEX('Disaggregation Data'!$O$159:$O$310,MATCH(LEFT(M207,255),LEFT('Disaggregation Data'!$J$159:$J$310,255),0))=0,"",INDEX('Disaggregation Data'!$O$159:$O$310,MATCH(LEFT(M207,255),LEFT('Disaggregation Data'!J$159:$J$310,255),0))),"")</f>
        <v/>
      </c>
      <c r="H207" s="411" t="str">
        <f t="array" ref="H207">IFERROR(IF(INDEX('Disaggregation Data'!$P$159:$P$310,MATCH(LEFT(M207,255),LEFT('Disaggregation Data'!$J$159:$J$310,255),0))=0,"",INDEX('Disaggregation Data'!$P$159:$P$310,MATCH(LEFT(M207,255),LEFT('Disaggregation Data'!J$159:$J$310,255),0))),"")</f>
        <v/>
      </c>
      <c r="I207" s="411" t="str">
        <f t="array" ref="I207">IFERROR(IF(INDEX('Disaggregation Data'!$M$159:$M$310,MATCH(LEFT(M207,255),LEFT('Disaggregation Data'!$J$159:$J$310,255),0))=0,"",INDEX('Disaggregation Data'!$M$159:$M$310,MATCH(LEFT(M207,255),LEFT('Disaggregation Data'!J$159:$J$310,255),0))),"")</f>
        <v/>
      </c>
      <c r="J207" s="411" t="str">
        <f t="array" ref="J207">IFERROR(IF(INDEX('Disaggregation Data'!$N$159:$N$310,MATCH(LEFT(M207,255),LEFT('Disaggregation Data'!$J$159:$J$310,255),0))=0,"",INDEX('Disaggregation Data'!$N$159:$N$310,MATCH(LEFT(M207,255),LEFT('Disaggregation Data'!J$159:$J$310,255),0))),"")</f>
        <v/>
      </c>
      <c r="K207" s="503">
        <f t="shared" si="12"/>
        <v>9</v>
      </c>
      <c r="L207" s="503" t="str">
        <f t="shared" si="13"/>
        <v>TB O-4(M): Taux de succès thérapeutique de TB-RR et/ou TB-MR : pourcentage de cas de tuberculose résistante à la rifampicine et/ou tuberculose multirésistante traités avec succès-9</v>
      </c>
      <c r="M207" s="503" t="str">
        <f t="shared" si="14"/>
        <v>TB O-4(M): Taux de succès thérapeutique de TB-RR et/ou TB-MR : pourcentage de cas de tuberculose résistante à la rifampicine et/ou tuberculose multirésistante traités avec succès</v>
      </c>
      <c r="N207" s="483" t="b">
        <f t="shared" si="15"/>
        <v>1</v>
      </c>
      <c r="O207" s="488" t="s">
        <v>1679</v>
      </c>
      <c r="P207" s="525" t="str">
        <f t="array" ref="P207">IFERROR(IF(INDEX('Disaggregation Records'!$G$59:$G$92,MATCH(LEFT(L207,255),LEFT('Disaggregation Records'!$D$59:$D$92,255),0))=0,"",INDEX('Disaggregation Records'!$G$59:$G$92,MATCH(LEFT(L207,255),LEFT('Disaggregation Records'!$D$59:$D$92,255),0))),"")</f>
        <v/>
      </c>
      <c r="Q207" s="524" t="s">
        <v>708</v>
      </c>
      <c r="R207" s="49"/>
    </row>
    <row r="208" spans="1:18" ht="47.1" customHeight="1" x14ac:dyDescent="0.25">
      <c r="A208" s="409">
        <v>5</v>
      </c>
      <c r="B208" s="427" t="str">
        <f>IFERROR(VLOOKUP(A208,'Outcome Indicators - Section C'!$A$10:$S$27,19,FALSE),"")</f>
        <v/>
      </c>
      <c r="C208" s="522" t="str">
        <f t="array" ref="C208">IFERROR(IF(INDEX('Disaggregation Records'!$E$59:$E$92,MATCH(LEFT(L208,255),LEFT('Disaggregation Records'!$D$59:$D$92,255),0))=0,"",INDEX('Disaggregation Records'!$E$59:$E$92,MATCH(LEFT(L208,255),LEFT('Disaggregation Records'!$D$59:$D$92,255),0))),"")</f>
        <v/>
      </c>
      <c r="D208" s="522" t="str">
        <f t="array" ref="D208">IFERROR(IF(INDEX('Disaggregation Records'!$F$59:$F$92,MATCH(LEFT(L208,255),LEFT('Disaggregation Records'!$D$59:$D$92,255),0))=0,"",INDEX('Disaggregation Records'!$F$59:$F$92,MATCH(LEFT(L208,255),LEFT('Disaggregation Records'!$D$59:$D$92,255),0))),"")</f>
        <v/>
      </c>
      <c r="E208" s="412" t="str">
        <f t="array" ref="E208">IFERROR(IF(INDEX('Disaggregation Data'!$K$159:$K$310,MATCH(LEFT(M208,255),LEFT('Disaggregation Data'!$J$159:$J$310,255),0))=0,"",INDEX('Disaggregation Data'!$K$159:$K$310,MATCH(LEFT(M208,255),LEFT('Disaggregation Data'!J$159:$J$310,255),0))),"")</f>
        <v/>
      </c>
      <c r="F208" s="412" t="str">
        <f t="array" ref="F208">IFERROR(IF(INDEX('Disaggregation Data'!$L$159:$L$310,MATCH(LEFT(M208,255),LEFT('Disaggregation Data'!$J$159:$J$310,255),0))=0,"",INDEX('Disaggregation Data'!$L$159:$L$310,MATCH(LEFT(M208,255),LEFT('Disaggregation Data'!J$159:$J$310,255),0))),"")</f>
        <v/>
      </c>
      <c r="G208" s="412" t="str">
        <f t="array" ref="G208">IFERROR(IF(INDEX('Disaggregation Data'!$O$159:$O$310,MATCH(LEFT(M208,255),LEFT('Disaggregation Data'!$J$159:$J$310,255),0))=0,"",INDEX('Disaggregation Data'!$O$159:$O$310,MATCH(LEFT(M208,255),LEFT('Disaggregation Data'!J$159:$J$310,255),0))),"")</f>
        <v/>
      </c>
      <c r="H208" s="411" t="str">
        <f t="array" ref="H208">IFERROR(IF(INDEX('Disaggregation Data'!$P$159:$P$310,MATCH(LEFT(M208,255),LEFT('Disaggregation Data'!$J$159:$J$310,255),0))=0,"",INDEX('Disaggregation Data'!$P$159:$P$310,MATCH(LEFT(M208,255),LEFT('Disaggregation Data'!J$159:$J$310,255),0))),"")</f>
        <v/>
      </c>
      <c r="I208" s="411" t="str">
        <f t="array" ref="I208">IFERROR(IF(INDEX('Disaggregation Data'!$M$159:$M$310,MATCH(LEFT(M208,255),LEFT('Disaggregation Data'!$J$159:$J$310,255),0))=0,"",INDEX('Disaggregation Data'!$M$159:$M$310,MATCH(LEFT(M208,255),LEFT('Disaggregation Data'!J$159:$J$310,255),0))),"")</f>
        <v/>
      </c>
      <c r="J208" s="411" t="str">
        <f t="array" ref="J208">IFERROR(IF(INDEX('Disaggregation Data'!$N$159:$N$310,MATCH(LEFT(M208,255),LEFT('Disaggregation Data'!$J$159:$J$310,255),0))=0,"",INDEX('Disaggregation Data'!$N$159:$N$310,MATCH(LEFT(M208,255),LEFT('Disaggregation Data'!J$159:$J$310,255),0))),"")</f>
        <v/>
      </c>
      <c r="K208" s="503">
        <f t="shared" si="12"/>
        <v>0</v>
      </c>
      <c r="L208" s="503" t="str">
        <f t="shared" si="13"/>
        <v/>
      </c>
      <c r="M208" s="503" t="str">
        <f t="shared" si="14"/>
        <v/>
      </c>
      <c r="N208" s="483" t="b">
        <f t="shared" si="15"/>
        <v>0</v>
      </c>
      <c r="O208" s="488" t="s">
        <v>1680</v>
      </c>
      <c r="P208" s="525" t="str">
        <f t="array" ref="P208">IFERROR(IF(INDEX('Disaggregation Records'!$G$59:$G$92,MATCH(LEFT(L208,255),LEFT('Disaggregation Records'!$D$59:$D$92,255),0))=0,"",INDEX('Disaggregation Records'!$G$59:$G$92,MATCH(LEFT(L208,255),LEFT('Disaggregation Records'!$D$59:$D$92,255),0))),"")</f>
        <v/>
      </c>
      <c r="Q208" s="524" t="s">
        <v>709</v>
      </c>
      <c r="R208" s="49"/>
    </row>
    <row r="209" spans="1:18" ht="47.1" customHeight="1" x14ac:dyDescent="0.25">
      <c r="A209" s="409">
        <v>5</v>
      </c>
      <c r="B209" s="427" t="str">
        <f>IFERROR(VLOOKUP(A209,'Outcome Indicators - Section C'!$A$10:$S$27,19,FALSE),"")</f>
        <v/>
      </c>
      <c r="C209" s="522" t="str">
        <f t="array" ref="C209">IFERROR(IF(INDEX('Disaggregation Records'!$E$59:$E$92,MATCH(LEFT(L209,255),LEFT('Disaggregation Records'!$D$59:$D$92,255),0))=0,"",INDEX('Disaggregation Records'!$E$59:$E$92,MATCH(LEFT(L209,255),LEFT('Disaggregation Records'!$D$59:$D$92,255),0))),"")</f>
        <v/>
      </c>
      <c r="D209" s="522" t="str">
        <f t="array" ref="D209">IFERROR(IF(INDEX('Disaggregation Records'!$F$59:$F$92,MATCH(LEFT(L209,255),LEFT('Disaggregation Records'!$D$59:$D$92,255),0))=0,"",INDEX('Disaggregation Records'!$F$59:$F$92,MATCH(LEFT(L209,255),LEFT('Disaggregation Records'!$D$59:$D$92,255),0))),"")</f>
        <v/>
      </c>
      <c r="E209" s="412" t="str">
        <f t="array" ref="E209">IFERROR(IF(INDEX('Disaggregation Data'!$K$159:$K$310,MATCH(LEFT(M209,255),LEFT('Disaggregation Data'!$J$159:$J$310,255),0))=0,"",INDEX('Disaggregation Data'!$K$159:$K$310,MATCH(LEFT(M209,255),LEFT('Disaggregation Data'!J$159:$J$310,255),0))),"")</f>
        <v/>
      </c>
      <c r="F209" s="412" t="str">
        <f t="array" ref="F209">IFERROR(IF(INDEX('Disaggregation Data'!$L$159:$L$310,MATCH(LEFT(M209,255),LEFT('Disaggregation Data'!$J$159:$J$310,255),0))=0,"",INDEX('Disaggregation Data'!$L$159:$L$310,MATCH(LEFT(M209,255),LEFT('Disaggregation Data'!J$159:$J$310,255),0))),"")</f>
        <v/>
      </c>
      <c r="G209" s="412" t="str">
        <f t="array" ref="G209">IFERROR(IF(INDEX('Disaggregation Data'!$O$159:$O$310,MATCH(LEFT(M209,255),LEFT('Disaggregation Data'!$J$159:$J$310,255),0))=0,"",INDEX('Disaggregation Data'!$O$159:$O$310,MATCH(LEFT(M209,255),LEFT('Disaggregation Data'!J$159:$J$310,255),0))),"")</f>
        <v/>
      </c>
      <c r="H209" s="411" t="str">
        <f t="array" ref="H209">IFERROR(IF(INDEX('Disaggregation Data'!$P$159:$P$310,MATCH(LEFT(M209,255),LEFT('Disaggregation Data'!$J$159:$J$310,255),0))=0,"",INDEX('Disaggregation Data'!$P$159:$P$310,MATCH(LEFT(M209,255),LEFT('Disaggregation Data'!J$159:$J$310,255),0))),"")</f>
        <v/>
      </c>
      <c r="I209" s="411" t="str">
        <f t="array" ref="I209">IFERROR(IF(INDEX('Disaggregation Data'!$M$159:$M$310,MATCH(LEFT(M209,255),LEFT('Disaggregation Data'!$J$159:$J$310,255),0))=0,"",INDEX('Disaggregation Data'!$M$159:$M$310,MATCH(LEFT(M209,255),LEFT('Disaggregation Data'!J$159:$J$310,255),0))),"")</f>
        <v/>
      </c>
      <c r="J209" s="411" t="str">
        <f t="array" ref="J209">IFERROR(IF(INDEX('Disaggregation Data'!$N$159:$N$310,MATCH(LEFT(M209,255),LEFT('Disaggregation Data'!$J$159:$J$310,255),0))=0,"",INDEX('Disaggregation Data'!$N$159:$N$310,MATCH(LEFT(M209,255),LEFT('Disaggregation Data'!J$159:$J$310,255),0))),"")</f>
        <v/>
      </c>
      <c r="K209" s="503">
        <f t="shared" si="12"/>
        <v>1</v>
      </c>
      <c r="L209" s="503" t="str">
        <f t="shared" si="13"/>
        <v/>
      </c>
      <c r="M209" s="503" t="str">
        <f t="shared" si="14"/>
        <v/>
      </c>
      <c r="N209" s="483" t="b">
        <f t="shared" si="15"/>
        <v>0</v>
      </c>
      <c r="O209" s="488" t="s">
        <v>1681</v>
      </c>
      <c r="P209" s="525" t="str">
        <f t="array" ref="P209">IFERROR(IF(INDEX('Disaggregation Records'!$G$59:$G$92,MATCH(LEFT(L209,255),LEFT('Disaggregation Records'!$D$59:$D$92,255),0))=0,"",INDEX('Disaggregation Records'!$G$59:$G$92,MATCH(LEFT(L209,255),LEFT('Disaggregation Records'!$D$59:$D$92,255),0))),"")</f>
        <v/>
      </c>
      <c r="Q209" s="524" t="s">
        <v>709</v>
      </c>
      <c r="R209" s="49"/>
    </row>
    <row r="210" spans="1:18" ht="47.1" customHeight="1" x14ac:dyDescent="0.25">
      <c r="A210" s="409">
        <v>5</v>
      </c>
      <c r="B210" s="427" t="str">
        <f>IFERROR(VLOOKUP(A210,'Outcome Indicators - Section C'!$A$10:$S$27,19,FALSE),"")</f>
        <v/>
      </c>
      <c r="C210" s="522" t="str">
        <f t="array" ref="C210">IFERROR(IF(INDEX('Disaggregation Records'!$E$59:$E$92,MATCH(LEFT(L210,255),LEFT('Disaggregation Records'!$D$59:$D$92,255),0))=0,"",INDEX('Disaggregation Records'!$E$59:$E$92,MATCH(LEFT(L210,255),LEFT('Disaggregation Records'!$D$59:$D$92,255),0))),"")</f>
        <v/>
      </c>
      <c r="D210" s="522" t="str">
        <f t="array" ref="D210">IFERROR(IF(INDEX('Disaggregation Records'!$F$59:$F$92,MATCH(LEFT(L210,255),LEFT('Disaggregation Records'!$D$59:$D$92,255),0))=0,"",INDEX('Disaggregation Records'!$F$59:$F$92,MATCH(LEFT(L210,255),LEFT('Disaggregation Records'!$D$59:$D$92,255),0))),"")</f>
        <v/>
      </c>
      <c r="E210" s="412" t="str">
        <f t="array" ref="E210">IFERROR(IF(INDEX('Disaggregation Data'!$K$159:$K$310,MATCH(LEFT(M210,255),LEFT('Disaggregation Data'!$J$159:$J$310,255),0))=0,"",INDEX('Disaggregation Data'!$K$159:$K$310,MATCH(LEFT(M210,255),LEFT('Disaggregation Data'!J$159:$J$310,255),0))),"")</f>
        <v/>
      </c>
      <c r="F210" s="412" t="str">
        <f t="array" ref="F210">IFERROR(IF(INDEX('Disaggregation Data'!$L$159:$L$310,MATCH(LEFT(M210,255),LEFT('Disaggregation Data'!$J$159:$J$310,255),0))=0,"",INDEX('Disaggregation Data'!$L$159:$L$310,MATCH(LEFT(M210,255),LEFT('Disaggregation Data'!J$159:$J$310,255),0))),"")</f>
        <v/>
      </c>
      <c r="G210" s="412" t="str">
        <f t="array" ref="G210">IFERROR(IF(INDEX('Disaggregation Data'!$O$159:$O$310,MATCH(LEFT(M210,255),LEFT('Disaggregation Data'!$J$159:$J$310,255),0))=0,"",INDEX('Disaggregation Data'!$O$159:$O$310,MATCH(LEFT(M210,255),LEFT('Disaggregation Data'!J$159:$J$310,255),0))),"")</f>
        <v/>
      </c>
      <c r="H210" s="411" t="str">
        <f t="array" ref="H210">IFERROR(IF(INDEX('Disaggregation Data'!$P$159:$P$310,MATCH(LEFT(M210,255),LEFT('Disaggregation Data'!$J$159:$J$310,255),0))=0,"",INDEX('Disaggregation Data'!$P$159:$P$310,MATCH(LEFT(M210,255),LEFT('Disaggregation Data'!J$159:$J$310,255),0))),"")</f>
        <v/>
      </c>
      <c r="I210" s="411" t="str">
        <f t="array" ref="I210">IFERROR(IF(INDEX('Disaggregation Data'!$M$159:$M$310,MATCH(LEFT(M210,255),LEFT('Disaggregation Data'!$J$159:$J$310,255),0))=0,"",INDEX('Disaggregation Data'!$M$159:$M$310,MATCH(LEFT(M210,255),LEFT('Disaggregation Data'!J$159:$J$310,255),0))),"")</f>
        <v/>
      </c>
      <c r="J210" s="411" t="str">
        <f t="array" ref="J210">IFERROR(IF(INDEX('Disaggregation Data'!$N$159:$N$310,MATCH(LEFT(M210,255),LEFT('Disaggregation Data'!$J$159:$J$310,255),0))=0,"",INDEX('Disaggregation Data'!$N$159:$N$310,MATCH(LEFT(M210,255),LEFT('Disaggregation Data'!J$159:$J$310,255),0))),"")</f>
        <v/>
      </c>
      <c r="K210" s="503">
        <f t="shared" si="12"/>
        <v>2</v>
      </c>
      <c r="L210" s="503" t="str">
        <f t="shared" si="13"/>
        <v/>
      </c>
      <c r="M210" s="503" t="str">
        <f t="shared" si="14"/>
        <v/>
      </c>
      <c r="N210" s="483" t="b">
        <f t="shared" si="15"/>
        <v>0</v>
      </c>
      <c r="O210" s="488" t="s">
        <v>1682</v>
      </c>
      <c r="P210" s="525" t="str">
        <f t="array" ref="P210">IFERROR(IF(INDEX('Disaggregation Records'!$G$59:$G$92,MATCH(LEFT(L210,255),LEFT('Disaggregation Records'!$D$59:$D$92,255),0))=0,"",INDEX('Disaggregation Records'!$G$59:$G$92,MATCH(LEFT(L210,255),LEFT('Disaggregation Records'!$D$59:$D$92,255),0))),"")</f>
        <v/>
      </c>
      <c r="Q210" s="524" t="s">
        <v>709</v>
      </c>
      <c r="R210" s="49"/>
    </row>
    <row r="211" spans="1:18" ht="47.1" customHeight="1" x14ac:dyDescent="0.25">
      <c r="A211" s="409">
        <v>5</v>
      </c>
      <c r="B211" s="427" t="str">
        <f>IFERROR(VLOOKUP(A211,'Outcome Indicators - Section C'!$A$10:$S$27,19,FALSE),"")</f>
        <v/>
      </c>
      <c r="C211" s="522" t="str">
        <f t="array" ref="C211">IFERROR(IF(INDEX('Disaggregation Records'!$E$59:$E$92,MATCH(LEFT(L211,255),LEFT('Disaggregation Records'!$D$59:$D$92,255),0))=0,"",INDEX('Disaggregation Records'!$E$59:$E$92,MATCH(LEFT(L211,255),LEFT('Disaggregation Records'!$D$59:$D$92,255),0))),"")</f>
        <v/>
      </c>
      <c r="D211" s="522" t="str">
        <f t="array" ref="D211">IFERROR(IF(INDEX('Disaggregation Records'!$F$59:$F$92,MATCH(LEFT(L211,255),LEFT('Disaggregation Records'!$D$59:$D$92,255),0))=0,"",INDEX('Disaggregation Records'!$F$59:$F$92,MATCH(LEFT(L211,255),LEFT('Disaggregation Records'!$D$59:$D$92,255),0))),"")</f>
        <v/>
      </c>
      <c r="E211" s="412" t="str">
        <f t="array" ref="E211">IFERROR(IF(INDEX('Disaggregation Data'!$K$159:$K$310,MATCH(LEFT(M211,255),LEFT('Disaggregation Data'!$J$159:$J$310,255),0))=0,"",INDEX('Disaggregation Data'!$K$159:$K$310,MATCH(LEFT(M211,255),LEFT('Disaggregation Data'!J$159:$J$310,255),0))),"")</f>
        <v/>
      </c>
      <c r="F211" s="412" t="str">
        <f t="array" ref="F211">IFERROR(IF(INDEX('Disaggregation Data'!$L$159:$L$310,MATCH(LEFT(M211,255),LEFT('Disaggregation Data'!$J$159:$J$310,255),0))=0,"",INDEX('Disaggregation Data'!$L$159:$L$310,MATCH(LEFT(M211,255),LEFT('Disaggregation Data'!J$159:$J$310,255),0))),"")</f>
        <v/>
      </c>
      <c r="G211" s="412" t="str">
        <f t="array" ref="G211">IFERROR(IF(INDEX('Disaggregation Data'!$O$159:$O$310,MATCH(LEFT(M211,255),LEFT('Disaggregation Data'!$J$159:$J$310,255),0))=0,"",INDEX('Disaggregation Data'!$O$159:$O$310,MATCH(LEFT(M211,255),LEFT('Disaggregation Data'!J$159:$J$310,255),0))),"")</f>
        <v/>
      </c>
      <c r="H211" s="411" t="str">
        <f t="array" ref="H211">IFERROR(IF(INDEX('Disaggregation Data'!$P$159:$P$310,MATCH(LEFT(M211,255),LEFT('Disaggregation Data'!$J$159:$J$310,255),0))=0,"",INDEX('Disaggregation Data'!$P$159:$P$310,MATCH(LEFT(M211,255),LEFT('Disaggregation Data'!J$159:$J$310,255),0))),"")</f>
        <v/>
      </c>
      <c r="I211" s="411" t="str">
        <f t="array" ref="I211">IFERROR(IF(INDEX('Disaggregation Data'!$M$159:$M$310,MATCH(LEFT(M211,255),LEFT('Disaggregation Data'!$J$159:$J$310,255),0))=0,"",INDEX('Disaggregation Data'!$M$159:$M$310,MATCH(LEFT(M211,255),LEFT('Disaggregation Data'!J$159:$J$310,255),0))),"")</f>
        <v/>
      </c>
      <c r="J211" s="411" t="str">
        <f t="array" ref="J211">IFERROR(IF(INDEX('Disaggregation Data'!$N$159:$N$310,MATCH(LEFT(M211,255),LEFT('Disaggregation Data'!$J$159:$J$310,255),0))=0,"",INDEX('Disaggregation Data'!$N$159:$N$310,MATCH(LEFT(M211,255),LEFT('Disaggregation Data'!J$159:$J$310,255),0))),"")</f>
        <v/>
      </c>
      <c r="K211" s="503">
        <f t="shared" si="12"/>
        <v>3</v>
      </c>
      <c r="L211" s="503" t="str">
        <f t="shared" si="13"/>
        <v/>
      </c>
      <c r="M211" s="503" t="str">
        <f t="shared" si="14"/>
        <v/>
      </c>
      <c r="N211" s="483" t="b">
        <f t="shared" si="15"/>
        <v>0</v>
      </c>
      <c r="O211" s="488" t="s">
        <v>1683</v>
      </c>
      <c r="P211" s="525" t="str">
        <f t="array" ref="P211">IFERROR(IF(INDEX('Disaggregation Records'!$G$59:$G$92,MATCH(LEFT(L211,255),LEFT('Disaggregation Records'!$D$59:$D$92,255),0))=0,"",INDEX('Disaggregation Records'!$G$59:$G$92,MATCH(LEFT(L211,255),LEFT('Disaggregation Records'!$D$59:$D$92,255),0))),"")</f>
        <v/>
      </c>
      <c r="Q211" s="524" t="s">
        <v>709</v>
      </c>
      <c r="R211" s="49"/>
    </row>
    <row r="212" spans="1:18" ht="47.1" customHeight="1" x14ac:dyDescent="0.25">
      <c r="A212" s="409">
        <v>5</v>
      </c>
      <c r="B212" s="427" t="str">
        <f>IFERROR(VLOOKUP(A212,'Outcome Indicators - Section C'!$A$10:$S$27,19,FALSE),"")</f>
        <v/>
      </c>
      <c r="C212" s="522" t="str">
        <f t="array" ref="C212">IFERROR(IF(INDEX('Disaggregation Records'!$E$59:$E$92,MATCH(LEFT(L212,255),LEFT('Disaggregation Records'!$D$59:$D$92,255),0))=0,"",INDEX('Disaggregation Records'!$E$59:$E$92,MATCH(LEFT(L212,255),LEFT('Disaggregation Records'!$D$59:$D$92,255),0))),"")</f>
        <v/>
      </c>
      <c r="D212" s="522" t="str">
        <f t="array" ref="D212">IFERROR(IF(INDEX('Disaggregation Records'!$F$59:$F$92,MATCH(LEFT(L212,255),LEFT('Disaggregation Records'!$D$59:$D$92,255),0))=0,"",INDEX('Disaggregation Records'!$F$59:$F$92,MATCH(LEFT(L212,255),LEFT('Disaggregation Records'!$D$59:$D$92,255),0))),"")</f>
        <v/>
      </c>
      <c r="E212" s="412" t="str">
        <f t="array" ref="E212">IFERROR(IF(INDEX('Disaggregation Data'!$K$159:$K$310,MATCH(LEFT(M212,255),LEFT('Disaggregation Data'!$J$159:$J$310,255),0))=0,"",INDEX('Disaggregation Data'!$K$159:$K$310,MATCH(LEFT(M212,255),LEFT('Disaggregation Data'!J$159:$J$310,255),0))),"")</f>
        <v/>
      </c>
      <c r="F212" s="412" t="str">
        <f t="array" ref="F212">IFERROR(IF(INDEX('Disaggregation Data'!$L$159:$L$310,MATCH(LEFT(M212,255),LEFT('Disaggregation Data'!$J$159:$J$310,255),0))=0,"",INDEX('Disaggregation Data'!$L$159:$L$310,MATCH(LEFT(M212,255),LEFT('Disaggregation Data'!J$159:$J$310,255),0))),"")</f>
        <v/>
      </c>
      <c r="G212" s="412" t="str">
        <f t="array" ref="G212">IFERROR(IF(INDEX('Disaggregation Data'!$O$159:$O$310,MATCH(LEFT(M212,255),LEFT('Disaggregation Data'!$J$159:$J$310,255),0))=0,"",INDEX('Disaggregation Data'!$O$159:$O$310,MATCH(LEFT(M212,255),LEFT('Disaggregation Data'!J$159:$J$310,255),0))),"")</f>
        <v/>
      </c>
      <c r="H212" s="411" t="str">
        <f t="array" ref="H212">IFERROR(IF(INDEX('Disaggregation Data'!$P$159:$P$310,MATCH(LEFT(M212,255),LEFT('Disaggregation Data'!$J$159:$J$310,255),0))=0,"",INDEX('Disaggregation Data'!$P$159:$P$310,MATCH(LEFT(M212,255),LEFT('Disaggregation Data'!J$159:$J$310,255),0))),"")</f>
        <v/>
      </c>
      <c r="I212" s="411" t="str">
        <f t="array" ref="I212">IFERROR(IF(INDEX('Disaggregation Data'!$M$159:$M$310,MATCH(LEFT(M212,255),LEFT('Disaggregation Data'!$J$159:$J$310,255),0))=0,"",INDEX('Disaggregation Data'!$M$159:$M$310,MATCH(LEFT(M212,255),LEFT('Disaggregation Data'!J$159:$J$310,255),0))),"")</f>
        <v/>
      </c>
      <c r="J212" s="411" t="str">
        <f t="array" ref="J212">IFERROR(IF(INDEX('Disaggregation Data'!$N$159:$N$310,MATCH(LEFT(M212,255),LEFT('Disaggregation Data'!$J$159:$J$310,255),0))=0,"",INDEX('Disaggregation Data'!$N$159:$N$310,MATCH(LEFT(M212,255),LEFT('Disaggregation Data'!J$159:$J$310,255),0))),"")</f>
        <v/>
      </c>
      <c r="K212" s="503">
        <f t="shared" si="12"/>
        <v>4</v>
      </c>
      <c r="L212" s="503" t="str">
        <f t="shared" si="13"/>
        <v/>
      </c>
      <c r="M212" s="503" t="str">
        <f t="shared" si="14"/>
        <v/>
      </c>
      <c r="N212" s="483" t="b">
        <f t="shared" si="15"/>
        <v>0</v>
      </c>
      <c r="O212" s="488" t="s">
        <v>1684</v>
      </c>
      <c r="P212" s="525" t="str">
        <f t="array" ref="P212">IFERROR(IF(INDEX('Disaggregation Records'!$G$59:$G$92,MATCH(LEFT(L212,255),LEFT('Disaggregation Records'!$D$59:$D$92,255),0))=0,"",INDEX('Disaggregation Records'!$G$59:$G$92,MATCH(LEFT(L212,255),LEFT('Disaggregation Records'!$D$59:$D$92,255),0))),"")</f>
        <v/>
      </c>
      <c r="Q212" s="524" t="s">
        <v>709</v>
      </c>
      <c r="R212" s="49"/>
    </row>
    <row r="213" spans="1:18" ht="47.1" customHeight="1" x14ac:dyDescent="0.25">
      <c r="A213" s="409">
        <v>5</v>
      </c>
      <c r="B213" s="427" t="str">
        <f>IFERROR(VLOOKUP(A213,'Outcome Indicators - Section C'!$A$10:$S$27,19,FALSE),"")</f>
        <v/>
      </c>
      <c r="C213" s="522" t="str">
        <f t="array" ref="C213">IFERROR(IF(INDEX('Disaggregation Records'!$E$59:$E$92,MATCH(LEFT(L213,255),LEFT('Disaggregation Records'!$D$59:$D$92,255),0))=0,"",INDEX('Disaggregation Records'!$E$59:$E$92,MATCH(LEFT(L213,255),LEFT('Disaggregation Records'!$D$59:$D$92,255),0))),"")</f>
        <v/>
      </c>
      <c r="D213" s="522" t="str">
        <f t="array" ref="D213">IFERROR(IF(INDEX('Disaggregation Records'!$F$59:$F$92,MATCH(LEFT(L213,255),LEFT('Disaggregation Records'!$D$59:$D$92,255),0))=0,"",INDEX('Disaggregation Records'!$F$59:$F$92,MATCH(LEFT(L213,255),LEFT('Disaggregation Records'!$D$59:$D$92,255),0))),"")</f>
        <v/>
      </c>
      <c r="E213" s="412" t="str">
        <f t="array" ref="E213">IFERROR(IF(INDEX('Disaggregation Data'!$K$159:$K$310,MATCH(LEFT(M213,255),LEFT('Disaggregation Data'!$J$159:$J$310,255),0))=0,"",INDEX('Disaggregation Data'!$K$159:$K$310,MATCH(LEFT(M213,255),LEFT('Disaggregation Data'!J$159:$J$310,255),0))),"")</f>
        <v/>
      </c>
      <c r="F213" s="412" t="str">
        <f t="array" ref="F213">IFERROR(IF(INDEX('Disaggregation Data'!$L$159:$L$310,MATCH(LEFT(M213,255),LEFT('Disaggregation Data'!$J$159:$J$310,255),0))=0,"",INDEX('Disaggregation Data'!$L$159:$L$310,MATCH(LEFT(M213,255),LEFT('Disaggregation Data'!J$159:$J$310,255),0))),"")</f>
        <v/>
      </c>
      <c r="G213" s="412" t="str">
        <f t="array" ref="G213">IFERROR(IF(INDEX('Disaggregation Data'!$O$159:$O$310,MATCH(LEFT(M213,255),LEFT('Disaggregation Data'!$J$159:$J$310,255),0))=0,"",INDEX('Disaggregation Data'!$O$159:$O$310,MATCH(LEFT(M213,255),LEFT('Disaggregation Data'!J$159:$J$310,255),0))),"")</f>
        <v/>
      </c>
      <c r="H213" s="411" t="str">
        <f t="array" ref="H213">IFERROR(IF(INDEX('Disaggregation Data'!$P$159:$P$310,MATCH(LEFT(M213,255),LEFT('Disaggregation Data'!$J$159:$J$310,255),0))=0,"",INDEX('Disaggregation Data'!$P$159:$P$310,MATCH(LEFT(M213,255),LEFT('Disaggregation Data'!J$159:$J$310,255),0))),"")</f>
        <v/>
      </c>
      <c r="I213" s="411" t="str">
        <f t="array" ref="I213">IFERROR(IF(INDEX('Disaggregation Data'!$M$159:$M$310,MATCH(LEFT(M213,255),LEFT('Disaggregation Data'!$J$159:$J$310,255),0))=0,"",INDEX('Disaggregation Data'!$M$159:$M$310,MATCH(LEFT(M213,255),LEFT('Disaggregation Data'!J$159:$J$310,255),0))),"")</f>
        <v/>
      </c>
      <c r="J213" s="411" t="str">
        <f t="array" ref="J213">IFERROR(IF(INDEX('Disaggregation Data'!$N$159:$N$310,MATCH(LEFT(M213,255),LEFT('Disaggregation Data'!$J$159:$J$310,255),0))=0,"",INDEX('Disaggregation Data'!$N$159:$N$310,MATCH(LEFT(M213,255),LEFT('Disaggregation Data'!J$159:$J$310,255),0))),"")</f>
        <v/>
      </c>
      <c r="K213" s="503">
        <f t="shared" si="12"/>
        <v>5</v>
      </c>
      <c r="L213" s="503" t="str">
        <f t="shared" si="13"/>
        <v/>
      </c>
      <c r="M213" s="503" t="str">
        <f t="shared" si="14"/>
        <v/>
      </c>
      <c r="N213" s="483" t="b">
        <f t="shared" si="15"/>
        <v>0</v>
      </c>
      <c r="O213" s="488" t="s">
        <v>1685</v>
      </c>
      <c r="P213" s="525" t="str">
        <f t="array" ref="P213">IFERROR(IF(INDEX('Disaggregation Records'!$G$59:$G$92,MATCH(LEFT(L213,255),LEFT('Disaggregation Records'!$D$59:$D$92,255),0))=0,"",INDEX('Disaggregation Records'!$G$59:$G$92,MATCH(LEFT(L213,255),LEFT('Disaggregation Records'!$D$59:$D$92,255),0))),"")</f>
        <v/>
      </c>
      <c r="Q213" s="524" t="s">
        <v>709</v>
      </c>
      <c r="R213" s="49"/>
    </row>
    <row r="214" spans="1:18" ht="47.1" customHeight="1" x14ac:dyDescent="0.25">
      <c r="A214" s="409">
        <v>5</v>
      </c>
      <c r="B214" s="427" t="str">
        <f>IFERROR(VLOOKUP(A214,'Outcome Indicators - Section C'!$A$10:$S$27,19,FALSE),"")</f>
        <v/>
      </c>
      <c r="C214" s="522" t="str">
        <f t="array" ref="C214">IFERROR(IF(INDEX('Disaggregation Records'!$E$59:$E$92,MATCH(LEFT(L214,255),LEFT('Disaggregation Records'!$D$59:$D$92,255),0))=0,"",INDEX('Disaggregation Records'!$E$59:$E$92,MATCH(LEFT(L214,255),LEFT('Disaggregation Records'!$D$59:$D$92,255),0))),"")</f>
        <v/>
      </c>
      <c r="D214" s="522" t="str">
        <f t="array" ref="D214">IFERROR(IF(INDEX('Disaggregation Records'!$F$59:$F$92,MATCH(LEFT(L214,255),LEFT('Disaggregation Records'!$D$59:$D$92,255),0))=0,"",INDEX('Disaggregation Records'!$F$59:$F$92,MATCH(LEFT(L214,255),LEFT('Disaggregation Records'!$D$59:$D$92,255),0))),"")</f>
        <v/>
      </c>
      <c r="E214" s="412" t="str">
        <f t="array" ref="E214">IFERROR(IF(INDEX('Disaggregation Data'!$K$159:$K$310,MATCH(LEFT(M214,255),LEFT('Disaggregation Data'!$J$159:$J$310,255),0))=0,"",INDEX('Disaggregation Data'!$K$159:$K$310,MATCH(LEFT(M214,255),LEFT('Disaggregation Data'!J$159:$J$310,255),0))),"")</f>
        <v/>
      </c>
      <c r="F214" s="412" t="str">
        <f t="array" ref="F214">IFERROR(IF(INDEX('Disaggregation Data'!$L$159:$L$310,MATCH(LEFT(M214,255),LEFT('Disaggregation Data'!$J$159:$J$310,255),0))=0,"",INDEX('Disaggregation Data'!$L$159:$L$310,MATCH(LEFT(M214,255),LEFT('Disaggregation Data'!J$159:$J$310,255),0))),"")</f>
        <v/>
      </c>
      <c r="G214" s="412" t="str">
        <f t="array" ref="G214">IFERROR(IF(INDEX('Disaggregation Data'!$O$159:$O$310,MATCH(LEFT(M214,255),LEFT('Disaggregation Data'!$J$159:$J$310,255),0))=0,"",INDEX('Disaggregation Data'!$O$159:$O$310,MATCH(LEFT(M214,255),LEFT('Disaggregation Data'!J$159:$J$310,255),0))),"")</f>
        <v/>
      </c>
      <c r="H214" s="411" t="str">
        <f t="array" ref="H214">IFERROR(IF(INDEX('Disaggregation Data'!$P$159:$P$310,MATCH(LEFT(M214,255),LEFT('Disaggregation Data'!$J$159:$J$310,255),0))=0,"",INDEX('Disaggregation Data'!$P$159:$P$310,MATCH(LEFT(M214,255),LEFT('Disaggregation Data'!J$159:$J$310,255),0))),"")</f>
        <v/>
      </c>
      <c r="I214" s="411" t="str">
        <f t="array" ref="I214">IFERROR(IF(INDEX('Disaggregation Data'!$M$159:$M$310,MATCH(LEFT(M214,255),LEFT('Disaggregation Data'!$J$159:$J$310,255),0))=0,"",INDEX('Disaggregation Data'!$M$159:$M$310,MATCH(LEFT(M214,255),LEFT('Disaggregation Data'!J$159:$J$310,255),0))),"")</f>
        <v/>
      </c>
      <c r="J214" s="411" t="str">
        <f t="array" ref="J214">IFERROR(IF(INDEX('Disaggregation Data'!$N$159:$N$310,MATCH(LEFT(M214,255),LEFT('Disaggregation Data'!$J$159:$J$310,255),0))=0,"",INDEX('Disaggregation Data'!$N$159:$N$310,MATCH(LEFT(M214,255),LEFT('Disaggregation Data'!J$159:$J$310,255),0))),"")</f>
        <v/>
      </c>
      <c r="K214" s="503">
        <f t="shared" si="12"/>
        <v>6</v>
      </c>
      <c r="L214" s="503" t="str">
        <f t="shared" si="13"/>
        <v/>
      </c>
      <c r="M214" s="503" t="str">
        <f t="shared" si="14"/>
        <v/>
      </c>
      <c r="N214" s="483" t="b">
        <f t="shared" si="15"/>
        <v>0</v>
      </c>
      <c r="O214" s="488" t="s">
        <v>1686</v>
      </c>
      <c r="P214" s="525" t="str">
        <f t="array" ref="P214">IFERROR(IF(INDEX('Disaggregation Records'!$G$59:$G$92,MATCH(LEFT(L214,255),LEFT('Disaggregation Records'!$D$59:$D$92,255),0))=0,"",INDEX('Disaggregation Records'!$G$59:$G$92,MATCH(LEFT(L214,255),LEFT('Disaggregation Records'!$D$59:$D$92,255),0))),"")</f>
        <v/>
      </c>
      <c r="Q214" s="524" t="s">
        <v>709</v>
      </c>
      <c r="R214" s="49"/>
    </row>
    <row r="215" spans="1:18" ht="47.1" customHeight="1" x14ac:dyDescent="0.25">
      <c r="A215" s="409">
        <v>5</v>
      </c>
      <c r="B215" s="427" t="str">
        <f>IFERROR(VLOOKUP(A215,'Outcome Indicators - Section C'!$A$10:$S$27,19,FALSE),"")</f>
        <v/>
      </c>
      <c r="C215" s="522" t="str">
        <f t="array" ref="C215">IFERROR(IF(INDEX('Disaggregation Records'!$E$59:$E$92,MATCH(LEFT(L215,255),LEFT('Disaggregation Records'!$D$59:$D$92,255),0))=0,"",INDEX('Disaggregation Records'!$E$59:$E$92,MATCH(LEFT(L215,255),LEFT('Disaggregation Records'!$D$59:$D$92,255),0))),"")</f>
        <v/>
      </c>
      <c r="D215" s="522" t="str">
        <f t="array" ref="D215">IFERROR(IF(INDEX('Disaggregation Records'!$F$59:$F$92,MATCH(LEFT(L215,255),LEFT('Disaggregation Records'!$D$59:$D$92,255),0))=0,"",INDEX('Disaggregation Records'!$F$59:$F$92,MATCH(LEFT(L215,255),LEFT('Disaggregation Records'!$D$59:$D$92,255),0))),"")</f>
        <v/>
      </c>
      <c r="E215" s="412" t="str">
        <f t="array" ref="E215">IFERROR(IF(INDEX('Disaggregation Data'!$K$159:$K$310,MATCH(LEFT(M215,255),LEFT('Disaggregation Data'!$J$159:$J$310,255),0))=0,"",INDEX('Disaggregation Data'!$K$159:$K$310,MATCH(LEFT(M215,255),LEFT('Disaggregation Data'!J$159:$J$310,255),0))),"")</f>
        <v/>
      </c>
      <c r="F215" s="412" t="str">
        <f t="array" ref="F215">IFERROR(IF(INDEX('Disaggregation Data'!$L$159:$L$310,MATCH(LEFT(M215,255),LEFT('Disaggregation Data'!$J$159:$J$310,255),0))=0,"",INDEX('Disaggregation Data'!$L$159:$L$310,MATCH(LEFT(M215,255),LEFT('Disaggregation Data'!J$159:$J$310,255),0))),"")</f>
        <v/>
      </c>
      <c r="G215" s="412" t="str">
        <f t="array" ref="G215">IFERROR(IF(INDEX('Disaggregation Data'!$O$159:$O$310,MATCH(LEFT(M215,255),LEFT('Disaggregation Data'!$J$159:$J$310,255),0))=0,"",INDEX('Disaggregation Data'!$O$159:$O$310,MATCH(LEFT(M215,255),LEFT('Disaggregation Data'!J$159:$J$310,255),0))),"")</f>
        <v/>
      </c>
      <c r="H215" s="411" t="str">
        <f t="array" ref="H215">IFERROR(IF(INDEX('Disaggregation Data'!$P$159:$P$310,MATCH(LEFT(M215,255),LEFT('Disaggregation Data'!$J$159:$J$310,255),0))=0,"",INDEX('Disaggregation Data'!$P$159:$P$310,MATCH(LEFT(M215,255),LEFT('Disaggregation Data'!J$159:$J$310,255),0))),"")</f>
        <v/>
      </c>
      <c r="I215" s="411" t="str">
        <f t="array" ref="I215">IFERROR(IF(INDEX('Disaggregation Data'!$M$159:$M$310,MATCH(LEFT(M215,255),LEFT('Disaggregation Data'!$J$159:$J$310,255),0))=0,"",INDEX('Disaggregation Data'!$M$159:$M$310,MATCH(LEFT(M215,255),LEFT('Disaggregation Data'!J$159:$J$310,255),0))),"")</f>
        <v/>
      </c>
      <c r="J215" s="411" t="str">
        <f t="array" ref="J215">IFERROR(IF(INDEX('Disaggregation Data'!$N$159:$N$310,MATCH(LEFT(M215,255),LEFT('Disaggregation Data'!$J$159:$J$310,255),0))=0,"",INDEX('Disaggregation Data'!$N$159:$N$310,MATCH(LEFT(M215,255),LEFT('Disaggregation Data'!J$159:$J$310,255),0))),"")</f>
        <v/>
      </c>
      <c r="K215" s="503">
        <f t="shared" si="12"/>
        <v>7</v>
      </c>
      <c r="L215" s="503" t="str">
        <f t="shared" si="13"/>
        <v/>
      </c>
      <c r="M215" s="503" t="str">
        <f t="shared" si="14"/>
        <v/>
      </c>
      <c r="N215" s="483" t="b">
        <f t="shared" si="15"/>
        <v>0</v>
      </c>
      <c r="O215" s="488" t="s">
        <v>1687</v>
      </c>
      <c r="P215" s="525" t="str">
        <f t="array" ref="P215">IFERROR(IF(INDEX('Disaggregation Records'!$G$59:$G$92,MATCH(LEFT(L215,255),LEFT('Disaggregation Records'!$D$59:$D$92,255),0))=0,"",INDEX('Disaggregation Records'!$G$59:$G$92,MATCH(LEFT(L215,255),LEFT('Disaggregation Records'!$D$59:$D$92,255),0))),"")</f>
        <v/>
      </c>
      <c r="Q215" s="524" t="s">
        <v>709</v>
      </c>
      <c r="R215" s="49"/>
    </row>
    <row r="216" spans="1:18" ht="47.1" customHeight="1" x14ac:dyDescent="0.25">
      <c r="A216" s="409">
        <v>5</v>
      </c>
      <c r="B216" s="427" t="str">
        <f>IFERROR(VLOOKUP(A216,'Outcome Indicators - Section C'!$A$10:$S$27,19,FALSE),"")</f>
        <v/>
      </c>
      <c r="C216" s="522" t="str">
        <f t="array" ref="C216">IFERROR(IF(INDEX('Disaggregation Records'!$E$59:$E$92,MATCH(LEFT(L216,255),LEFT('Disaggregation Records'!$D$59:$D$92,255),0))=0,"",INDEX('Disaggregation Records'!$E$59:$E$92,MATCH(LEFT(L216,255),LEFT('Disaggregation Records'!$D$59:$D$92,255),0))),"")</f>
        <v/>
      </c>
      <c r="D216" s="522" t="str">
        <f t="array" ref="D216">IFERROR(IF(INDEX('Disaggregation Records'!$F$59:$F$92,MATCH(LEFT(L216,255),LEFT('Disaggregation Records'!$D$59:$D$92,255),0))=0,"",INDEX('Disaggregation Records'!$F$59:$F$92,MATCH(LEFT(L216,255),LEFT('Disaggregation Records'!$D$59:$D$92,255),0))),"")</f>
        <v/>
      </c>
      <c r="E216" s="412" t="str">
        <f t="array" ref="E216">IFERROR(IF(INDEX('Disaggregation Data'!$K$159:$K$310,MATCH(LEFT(M216,255),LEFT('Disaggregation Data'!$J$159:$J$310,255),0))=0,"",INDEX('Disaggregation Data'!$K$159:$K$310,MATCH(LEFT(M216,255),LEFT('Disaggregation Data'!J$159:$J$310,255),0))),"")</f>
        <v/>
      </c>
      <c r="F216" s="412" t="str">
        <f t="array" ref="F216">IFERROR(IF(INDEX('Disaggregation Data'!$L$159:$L$310,MATCH(LEFT(M216,255),LEFT('Disaggregation Data'!$J$159:$J$310,255),0))=0,"",INDEX('Disaggregation Data'!$L$159:$L$310,MATCH(LEFT(M216,255),LEFT('Disaggregation Data'!J$159:$J$310,255),0))),"")</f>
        <v/>
      </c>
      <c r="G216" s="412" t="str">
        <f t="array" ref="G216">IFERROR(IF(INDEX('Disaggregation Data'!$O$159:$O$310,MATCH(LEFT(M216,255),LEFT('Disaggregation Data'!$J$159:$J$310,255),0))=0,"",INDEX('Disaggregation Data'!$O$159:$O$310,MATCH(LEFT(M216,255),LEFT('Disaggregation Data'!J$159:$J$310,255),0))),"")</f>
        <v/>
      </c>
      <c r="H216" s="411" t="str">
        <f t="array" ref="H216">IFERROR(IF(INDEX('Disaggregation Data'!$P$159:$P$310,MATCH(LEFT(M216,255),LEFT('Disaggregation Data'!$J$159:$J$310,255),0))=0,"",INDEX('Disaggregation Data'!$P$159:$P$310,MATCH(LEFT(M216,255),LEFT('Disaggregation Data'!J$159:$J$310,255),0))),"")</f>
        <v/>
      </c>
      <c r="I216" s="411" t="str">
        <f t="array" ref="I216">IFERROR(IF(INDEX('Disaggregation Data'!$M$159:$M$310,MATCH(LEFT(M216,255),LEFT('Disaggregation Data'!$J$159:$J$310,255),0))=0,"",INDEX('Disaggregation Data'!$M$159:$M$310,MATCH(LEFT(M216,255),LEFT('Disaggregation Data'!J$159:$J$310,255),0))),"")</f>
        <v/>
      </c>
      <c r="J216" s="411" t="str">
        <f t="array" ref="J216">IFERROR(IF(INDEX('Disaggregation Data'!$N$159:$N$310,MATCH(LEFT(M216,255),LEFT('Disaggregation Data'!$J$159:$J$310,255),0))=0,"",INDEX('Disaggregation Data'!$N$159:$N$310,MATCH(LEFT(M216,255),LEFT('Disaggregation Data'!J$159:$J$310,255),0))),"")</f>
        <v/>
      </c>
      <c r="K216" s="503">
        <f t="shared" si="12"/>
        <v>8</v>
      </c>
      <c r="L216" s="503" t="str">
        <f t="shared" si="13"/>
        <v/>
      </c>
      <c r="M216" s="503" t="str">
        <f t="shared" si="14"/>
        <v/>
      </c>
      <c r="N216" s="483" t="b">
        <f t="shared" si="15"/>
        <v>0</v>
      </c>
      <c r="O216" s="488" t="s">
        <v>1688</v>
      </c>
      <c r="P216" s="525" t="str">
        <f t="array" ref="P216">IFERROR(IF(INDEX('Disaggregation Records'!$G$59:$G$92,MATCH(LEFT(L216,255),LEFT('Disaggregation Records'!$D$59:$D$92,255),0))=0,"",INDEX('Disaggregation Records'!$G$59:$G$92,MATCH(LEFT(L216,255),LEFT('Disaggregation Records'!$D$59:$D$92,255),0))),"")</f>
        <v/>
      </c>
      <c r="Q216" s="524" t="s">
        <v>709</v>
      </c>
      <c r="R216" s="49"/>
    </row>
    <row r="217" spans="1:18" ht="47.1" customHeight="1" x14ac:dyDescent="0.25">
      <c r="A217" s="409">
        <v>5</v>
      </c>
      <c r="B217" s="427" t="str">
        <f>IFERROR(VLOOKUP(A217,'Outcome Indicators - Section C'!$A$10:$S$27,19,FALSE),"")</f>
        <v/>
      </c>
      <c r="C217" s="522" t="str">
        <f t="array" ref="C217">IFERROR(IF(INDEX('Disaggregation Records'!$E$59:$E$92,MATCH(LEFT(L217,255),LEFT('Disaggregation Records'!$D$59:$D$92,255),0))=0,"",INDEX('Disaggregation Records'!$E$59:$E$92,MATCH(LEFT(L217,255),LEFT('Disaggregation Records'!$D$59:$D$92,255),0))),"")</f>
        <v/>
      </c>
      <c r="D217" s="522" t="str">
        <f t="array" ref="D217">IFERROR(IF(INDEX('Disaggregation Records'!$F$59:$F$92,MATCH(LEFT(L217,255),LEFT('Disaggregation Records'!$D$59:$D$92,255),0))=0,"",INDEX('Disaggregation Records'!$F$59:$F$92,MATCH(LEFT(L217,255),LEFT('Disaggregation Records'!$D$59:$D$92,255),0))),"")</f>
        <v/>
      </c>
      <c r="E217" s="412" t="str">
        <f t="array" ref="E217">IFERROR(IF(INDEX('Disaggregation Data'!$K$159:$K$310,MATCH(LEFT(M217,255),LEFT('Disaggregation Data'!$J$159:$J$310,255),0))=0,"",INDEX('Disaggregation Data'!$K$159:$K$310,MATCH(LEFT(M217,255),LEFT('Disaggregation Data'!J$159:$J$310,255),0))),"")</f>
        <v/>
      </c>
      <c r="F217" s="412" t="str">
        <f t="array" ref="F217">IFERROR(IF(INDEX('Disaggregation Data'!$L$159:$L$310,MATCH(LEFT(M217,255),LEFT('Disaggregation Data'!$J$159:$J$310,255),0))=0,"",INDEX('Disaggregation Data'!$L$159:$L$310,MATCH(LEFT(M217,255),LEFT('Disaggregation Data'!J$159:$J$310,255),0))),"")</f>
        <v/>
      </c>
      <c r="G217" s="412" t="str">
        <f t="array" ref="G217">IFERROR(IF(INDEX('Disaggregation Data'!$O$159:$O$310,MATCH(LEFT(M217,255),LEFT('Disaggregation Data'!$J$159:$J$310,255),0))=0,"",INDEX('Disaggregation Data'!$O$159:$O$310,MATCH(LEFT(M217,255),LEFT('Disaggregation Data'!J$159:$J$310,255),0))),"")</f>
        <v/>
      </c>
      <c r="H217" s="411" t="str">
        <f t="array" ref="H217">IFERROR(IF(INDEX('Disaggregation Data'!$P$159:$P$310,MATCH(LEFT(M217,255),LEFT('Disaggregation Data'!$J$159:$J$310,255),0))=0,"",INDEX('Disaggregation Data'!$P$159:$P$310,MATCH(LEFT(M217,255),LEFT('Disaggregation Data'!J$159:$J$310,255),0))),"")</f>
        <v/>
      </c>
      <c r="I217" s="411" t="str">
        <f t="array" ref="I217">IFERROR(IF(INDEX('Disaggregation Data'!$M$159:$M$310,MATCH(LEFT(M217,255),LEFT('Disaggregation Data'!$J$159:$J$310,255),0))=0,"",INDEX('Disaggregation Data'!$M$159:$M$310,MATCH(LEFT(M217,255),LEFT('Disaggregation Data'!J$159:$J$310,255),0))),"")</f>
        <v/>
      </c>
      <c r="J217" s="411" t="str">
        <f t="array" ref="J217">IFERROR(IF(INDEX('Disaggregation Data'!$N$159:$N$310,MATCH(LEFT(M217,255),LEFT('Disaggregation Data'!$J$159:$J$310,255),0))=0,"",INDEX('Disaggregation Data'!$N$159:$N$310,MATCH(LEFT(M217,255),LEFT('Disaggregation Data'!J$159:$J$310,255),0))),"")</f>
        <v/>
      </c>
      <c r="K217" s="503">
        <f t="shared" si="12"/>
        <v>9</v>
      </c>
      <c r="L217" s="503" t="str">
        <f t="shared" si="13"/>
        <v/>
      </c>
      <c r="M217" s="503" t="str">
        <f t="shared" si="14"/>
        <v/>
      </c>
      <c r="N217" s="483" t="b">
        <f t="shared" si="15"/>
        <v>0</v>
      </c>
      <c r="O217" s="488" t="s">
        <v>1689</v>
      </c>
      <c r="P217" s="525" t="str">
        <f t="array" ref="P217">IFERROR(IF(INDEX('Disaggregation Records'!$G$59:$G$92,MATCH(LEFT(L217,255),LEFT('Disaggregation Records'!$D$59:$D$92,255),0))=0,"",INDEX('Disaggregation Records'!$G$59:$G$92,MATCH(LEFT(L217,255),LEFT('Disaggregation Records'!$D$59:$D$92,255),0))),"")</f>
        <v/>
      </c>
      <c r="Q217" s="524" t="s">
        <v>709</v>
      </c>
      <c r="R217" s="49"/>
    </row>
    <row r="218" spans="1:18" ht="47.1" customHeight="1" x14ac:dyDescent="0.25">
      <c r="A218" s="409">
        <v>6</v>
      </c>
      <c r="B218" s="427" t="str">
        <f>IFERROR(VLOOKUP(A218,'Outcome Indicators - Section C'!$A$10:$S$27,19,FALSE),"")</f>
        <v>HIV O-1(M): Pourcentage d'adultes et d'enfants vivant avec le VIH et sous traitement 12 mois après le début du traitement antirétroviral</v>
      </c>
      <c r="C218" s="522" t="str">
        <f t="array" ref="C218">IFERROR(IF(INDEX('Disaggregation Records'!$E$59:$E$92,MATCH(LEFT(L218,255),LEFT('Disaggregation Records'!$D$59:$D$92,255),0))=0,"",INDEX('Disaggregation Records'!$E$59:$E$92,MATCH(LEFT(L218,255),LEFT('Disaggregation Records'!$D$59:$D$92,255),0))),"")</f>
        <v>Sexe</v>
      </c>
      <c r="D218" s="522" t="str">
        <f t="array" ref="D218">IFERROR(IF(INDEX('Disaggregation Records'!$F$59:$F$92,MATCH(LEFT(L218,255),LEFT('Disaggregation Records'!$D$59:$D$92,255),0))=0,"",INDEX('Disaggregation Records'!$F$59:$F$92,MATCH(LEFT(L218,255),LEFT('Disaggregation Records'!$D$59:$D$92,255),0))),"")</f>
        <v>Homme</v>
      </c>
      <c r="E218" s="560" t="s">
        <v>5869</v>
      </c>
      <c r="F218" s="412" t="s">
        <v>374</v>
      </c>
      <c r="G218" s="560" t="s">
        <v>5875</v>
      </c>
      <c r="H218" s="553" t="s">
        <v>5876</v>
      </c>
      <c r="I218" s="562" t="s">
        <v>5952</v>
      </c>
      <c r="J218" s="553" t="s">
        <v>5946</v>
      </c>
      <c r="K218" s="503">
        <f t="shared" si="12"/>
        <v>0</v>
      </c>
      <c r="L218" s="503" t="str">
        <f t="shared" si="13"/>
        <v>HIV O-1(M): Pourcentage d'adultes et d'enfants vivant avec le VIH et sous traitement 12 mois après le début du traitement antirétroviral-0</v>
      </c>
      <c r="M218" s="503" t="str">
        <f t="shared" si="14"/>
        <v>HIV O-1(M): Pourcentage d'adultes et d'enfants vivant avec le VIH et sous traitement 12 mois après le début du traitement antirétroviralSexeHomme</v>
      </c>
      <c r="N218" s="483" t="b">
        <f t="shared" si="15"/>
        <v>1</v>
      </c>
      <c r="O218" s="488" t="s">
        <v>1690</v>
      </c>
      <c r="P218" s="525" t="str">
        <f t="array" ref="P218">IFERROR(IF(INDEX('Disaggregation Records'!$G$59:$G$92,MATCH(LEFT(L218,255),LEFT('Disaggregation Records'!$D$59:$D$92,255),0))=0,"",INDEX('Disaggregation Records'!$G$59:$G$92,MATCH(LEFT(L218,255),LEFT('Disaggregation Records'!$D$59:$D$92,255),0))),"")</f>
        <v>a1L36000000zoL1EAI</v>
      </c>
      <c r="Q218" s="524" t="s">
        <v>710</v>
      </c>
      <c r="R218" s="49"/>
    </row>
    <row r="219" spans="1:18" ht="47.1" customHeight="1" x14ac:dyDescent="0.25">
      <c r="A219" s="409">
        <v>6</v>
      </c>
      <c r="B219" s="427" t="str">
        <f>IFERROR(VLOOKUP(A219,'Outcome Indicators - Section C'!$A$10:$S$27,19,FALSE),"")</f>
        <v>HIV O-1(M): Pourcentage d'adultes et d'enfants vivant avec le VIH et sous traitement 12 mois après le début du traitement antirétroviral</v>
      </c>
      <c r="C219" s="522" t="str">
        <f t="array" ref="C219">IFERROR(IF(INDEX('Disaggregation Records'!$E$59:$E$92,MATCH(LEFT(L219,255),LEFT('Disaggregation Records'!$D$59:$D$92,255),0))=0,"",INDEX('Disaggregation Records'!$E$59:$E$92,MATCH(LEFT(L219,255),LEFT('Disaggregation Records'!$D$59:$D$92,255),0))),"")</f>
        <v>Sexe</v>
      </c>
      <c r="D219" s="522" t="str">
        <f t="array" ref="D219">IFERROR(IF(INDEX('Disaggregation Records'!$F$59:$F$92,MATCH(LEFT(L219,255),LEFT('Disaggregation Records'!$D$59:$D$92,255),0))=0,"",INDEX('Disaggregation Records'!$F$59:$F$92,MATCH(LEFT(L219,255),LEFT('Disaggregation Records'!$D$59:$D$92,255),0))),"")</f>
        <v>Femme</v>
      </c>
      <c r="E219" s="560" t="s">
        <v>5870</v>
      </c>
      <c r="F219" s="412" t="s">
        <v>374</v>
      </c>
      <c r="G219" s="560" t="s">
        <v>5875</v>
      </c>
      <c r="H219" s="553" t="s">
        <v>5876</v>
      </c>
      <c r="I219" s="562" t="s">
        <v>5952</v>
      </c>
      <c r="J219" s="553" t="s">
        <v>5947</v>
      </c>
      <c r="K219" s="503">
        <f t="shared" si="12"/>
        <v>1</v>
      </c>
      <c r="L219" s="503" t="str">
        <f t="shared" si="13"/>
        <v>HIV O-1(M): Pourcentage d'adultes et d'enfants vivant avec le VIH et sous traitement 12 mois après le début du traitement antirétroviral-1</v>
      </c>
      <c r="M219" s="503" t="str">
        <f t="shared" si="14"/>
        <v>HIV O-1(M): Pourcentage d'adultes et d'enfants vivant avec le VIH et sous traitement 12 mois après le début du traitement antirétroviralSexeFemme</v>
      </c>
      <c r="N219" s="483" t="b">
        <f t="shared" si="15"/>
        <v>1</v>
      </c>
      <c r="O219" s="488" t="s">
        <v>1691</v>
      </c>
      <c r="P219" s="525" t="str">
        <f t="array" ref="P219">IFERROR(IF(INDEX('Disaggregation Records'!$G$59:$G$92,MATCH(LEFT(L219,255),LEFT('Disaggregation Records'!$D$59:$D$92,255),0))=0,"",INDEX('Disaggregation Records'!$G$59:$G$92,MATCH(LEFT(L219,255),LEFT('Disaggregation Records'!$D$59:$D$92,255),0))),"")</f>
        <v>a1L36000000zoL2EAI</v>
      </c>
      <c r="Q219" s="524" t="s">
        <v>710</v>
      </c>
      <c r="R219" s="49"/>
    </row>
    <row r="220" spans="1:18" ht="47.1" customHeight="1" x14ac:dyDescent="0.25">
      <c r="A220" s="409">
        <v>6</v>
      </c>
      <c r="B220" s="427" t="str">
        <f>IFERROR(VLOOKUP(A220,'Outcome Indicators - Section C'!$A$10:$S$27,19,FALSE),"")</f>
        <v>HIV O-1(M): Pourcentage d'adultes et d'enfants vivant avec le VIH et sous traitement 12 mois après le début du traitement antirétroviral</v>
      </c>
      <c r="C220" s="522" t="str">
        <f t="array" ref="C220">IFERROR(IF(INDEX('Disaggregation Records'!$E$59:$E$92,MATCH(LEFT(L220,255),LEFT('Disaggregation Records'!$D$59:$D$92,255),0))=0,"",INDEX('Disaggregation Records'!$E$59:$E$92,MATCH(LEFT(L220,255),LEFT('Disaggregation Records'!$D$59:$D$92,255),0))),"")</f>
        <v>Age</v>
      </c>
      <c r="D220" s="522" t="str">
        <f t="array" ref="D220">IFERROR(IF(INDEX('Disaggregation Records'!$F$59:$F$92,MATCH(LEFT(L220,255),LEFT('Disaggregation Records'!$D$59:$D$92,255),0))=0,"",INDEX('Disaggregation Records'!$F$59:$F$92,MATCH(LEFT(L220,255),LEFT('Disaggregation Records'!$D$59:$D$92,255),0))),"")</f>
        <v>&lt;15 ans</v>
      </c>
      <c r="E220" s="560" t="s">
        <v>5871</v>
      </c>
      <c r="F220" s="412" t="s">
        <v>374</v>
      </c>
      <c r="G220" s="560" t="s">
        <v>5875</v>
      </c>
      <c r="H220" s="553" t="s">
        <v>5876</v>
      </c>
      <c r="I220" s="562" t="s">
        <v>5952</v>
      </c>
      <c r="J220" s="553" t="s">
        <v>5947</v>
      </c>
      <c r="K220" s="503">
        <f t="shared" si="12"/>
        <v>2</v>
      </c>
      <c r="L220" s="503" t="str">
        <f t="shared" si="13"/>
        <v>HIV O-1(M): Pourcentage d'adultes et d'enfants vivant avec le VIH et sous traitement 12 mois après le début du traitement antirétroviral-2</v>
      </c>
      <c r="M220" s="503" t="str">
        <f t="shared" si="14"/>
        <v>HIV O-1(M): Pourcentage d'adultes et d'enfants vivant avec le VIH et sous traitement 12 mois après le début du traitement antirétroviralAge&lt;15 ans</v>
      </c>
      <c r="N220" s="483" t="b">
        <f t="shared" si="15"/>
        <v>1</v>
      </c>
      <c r="O220" s="488" t="s">
        <v>1692</v>
      </c>
      <c r="P220" s="525" t="str">
        <f t="array" ref="P220">IFERROR(IF(INDEX('Disaggregation Records'!$G$59:$G$92,MATCH(LEFT(L220,255),LEFT('Disaggregation Records'!$D$59:$D$92,255),0))=0,"",INDEX('Disaggregation Records'!$G$59:$G$92,MATCH(LEFT(L220,255),LEFT('Disaggregation Records'!$D$59:$D$92,255),0))),"")</f>
        <v>a1L36000000zoL4EAI</v>
      </c>
      <c r="Q220" s="524" t="s">
        <v>710</v>
      </c>
      <c r="R220" s="49"/>
    </row>
    <row r="221" spans="1:18" ht="47.1" customHeight="1" x14ac:dyDescent="0.25">
      <c r="A221" s="409">
        <v>6</v>
      </c>
      <c r="B221" s="427" t="str">
        <f>IFERROR(VLOOKUP(A221,'Outcome Indicators - Section C'!$A$10:$S$27,19,FALSE),"")</f>
        <v>HIV O-1(M): Pourcentage d'adultes et d'enfants vivant avec le VIH et sous traitement 12 mois après le début du traitement antirétroviral</v>
      </c>
      <c r="C221" s="522" t="str">
        <f t="array" ref="C221">IFERROR(IF(INDEX('Disaggregation Records'!$E$59:$E$92,MATCH(LEFT(L221,255),LEFT('Disaggregation Records'!$D$59:$D$92,255),0))=0,"",INDEX('Disaggregation Records'!$E$59:$E$92,MATCH(LEFT(L221,255),LEFT('Disaggregation Records'!$D$59:$D$92,255),0))),"")</f>
        <v>Age</v>
      </c>
      <c r="D221" s="522" t="str">
        <f t="array" ref="D221">IFERROR(IF(INDEX('Disaggregation Records'!$F$59:$F$92,MATCH(LEFT(L221,255),LEFT('Disaggregation Records'!$D$59:$D$92,255),0))=0,"",INDEX('Disaggregation Records'!$F$59:$F$92,MATCH(LEFT(L221,255),LEFT('Disaggregation Records'!$D$59:$D$92,255),0))),"")</f>
        <v>+ de 15 ans</v>
      </c>
      <c r="E221" s="560" t="s">
        <v>5872</v>
      </c>
      <c r="F221" s="412" t="s">
        <v>374</v>
      </c>
      <c r="G221" s="560" t="s">
        <v>5875</v>
      </c>
      <c r="H221" s="553" t="s">
        <v>5876</v>
      </c>
      <c r="I221" s="562" t="s">
        <v>5952</v>
      </c>
      <c r="J221" s="553" t="s">
        <v>5948</v>
      </c>
      <c r="K221" s="503">
        <f t="shared" si="12"/>
        <v>3</v>
      </c>
      <c r="L221" s="503" t="str">
        <f t="shared" si="13"/>
        <v>HIV O-1(M): Pourcentage d'adultes et d'enfants vivant avec le VIH et sous traitement 12 mois après le début du traitement antirétroviral-3</v>
      </c>
      <c r="M221" s="503" t="str">
        <f t="shared" si="14"/>
        <v>HIV O-1(M): Pourcentage d'adultes et d'enfants vivant avec le VIH et sous traitement 12 mois après le début du traitement antirétroviralAge+ de 15 ans</v>
      </c>
      <c r="N221" s="483" t="b">
        <f t="shared" si="15"/>
        <v>1</v>
      </c>
      <c r="O221" s="488" t="s">
        <v>1693</v>
      </c>
      <c r="P221" s="525" t="str">
        <f t="array" ref="P221">IFERROR(IF(INDEX('Disaggregation Records'!$G$59:$G$92,MATCH(LEFT(L221,255),LEFT('Disaggregation Records'!$D$59:$D$92,255),0))=0,"",INDEX('Disaggregation Records'!$G$59:$G$92,MATCH(LEFT(L221,255),LEFT('Disaggregation Records'!$D$59:$D$92,255),0))),"")</f>
        <v>a1L36000000zoL5EAI</v>
      </c>
      <c r="Q221" s="524" t="s">
        <v>710</v>
      </c>
      <c r="R221" s="49"/>
    </row>
    <row r="222" spans="1:18" ht="47.1" customHeight="1" x14ac:dyDescent="0.25">
      <c r="A222" s="409">
        <v>6</v>
      </c>
      <c r="B222" s="427" t="str">
        <f>IFERROR(VLOOKUP(A222,'Outcome Indicators - Section C'!$A$10:$S$27,19,FALSE),"")</f>
        <v>HIV O-1(M): Pourcentage d'adultes et d'enfants vivant avec le VIH et sous traitement 12 mois après le début du traitement antirétroviral</v>
      </c>
      <c r="C222" s="522" t="str">
        <f t="array" ref="C222">IFERROR(IF(INDEX('Disaggregation Records'!$E$59:$E$92,MATCH(LEFT(L222,255),LEFT('Disaggregation Records'!$D$59:$D$92,255),0))=0,"",INDEX('Disaggregation Records'!$E$59:$E$92,MATCH(LEFT(L222,255),LEFT('Disaggregation Records'!$D$59:$D$92,255),0))),"")</f>
        <v>Durée du traitement</v>
      </c>
      <c r="D222" s="522" t="str">
        <f t="array" ref="D222">IFERROR(IF(INDEX('Disaggregation Records'!$F$59:$F$92,MATCH(LEFT(L222,255),LEFT('Disaggregation Records'!$D$59:$D$92,255),0))=0,"",INDEX('Disaggregation Records'!$F$59:$F$92,MATCH(LEFT(L222,255),LEFT('Disaggregation Records'!$D$59:$D$92,255),0))),"")</f>
        <v>24 mois après le début</v>
      </c>
      <c r="E222" s="560" t="s">
        <v>5873</v>
      </c>
      <c r="F222" s="412" t="s">
        <v>374</v>
      </c>
      <c r="G222" s="560" t="s">
        <v>5875</v>
      </c>
      <c r="H222" s="553" t="s">
        <v>5876</v>
      </c>
      <c r="I222" s="562" t="s">
        <v>5952</v>
      </c>
      <c r="J222" s="553" t="s">
        <v>5949</v>
      </c>
      <c r="K222" s="503">
        <f t="shared" si="12"/>
        <v>4</v>
      </c>
      <c r="L222" s="503" t="str">
        <f t="shared" si="13"/>
        <v>HIV O-1(M): Pourcentage d'adultes et d'enfants vivant avec le VIH et sous traitement 12 mois après le début du traitement antirétroviral-4</v>
      </c>
      <c r="M222" s="503" t="str">
        <f t="shared" si="14"/>
        <v>HIV O-1(M): Pourcentage d'adultes et d'enfants vivant avec le VIH et sous traitement 12 mois après le début du traitement antirétroviralDurée du traitement24 mois après le début</v>
      </c>
      <c r="N222" s="483" t="b">
        <f t="shared" si="15"/>
        <v>1</v>
      </c>
      <c r="O222" s="488" t="s">
        <v>1694</v>
      </c>
      <c r="P222" s="525" t="str">
        <f t="array" ref="P222">IFERROR(IF(INDEX('Disaggregation Records'!$G$59:$G$92,MATCH(LEFT(L222,255),LEFT('Disaggregation Records'!$D$59:$D$92,255),0))=0,"",INDEX('Disaggregation Records'!$G$59:$G$92,MATCH(LEFT(L222,255),LEFT('Disaggregation Records'!$D$59:$D$92,255),0))),"")</f>
        <v>a1L36000000zoL6EAI</v>
      </c>
      <c r="Q222" s="524" t="s">
        <v>710</v>
      </c>
      <c r="R222" s="49"/>
    </row>
    <row r="223" spans="1:18" ht="47.1" customHeight="1" x14ac:dyDescent="0.25">
      <c r="A223" s="409">
        <v>6</v>
      </c>
      <c r="B223" s="427" t="str">
        <f>IFERROR(VLOOKUP(A223,'Outcome Indicators - Section C'!$A$10:$S$27,19,FALSE),"")</f>
        <v>HIV O-1(M): Pourcentage d'adultes et d'enfants vivant avec le VIH et sous traitement 12 mois après le début du traitement antirétroviral</v>
      </c>
      <c r="C223" s="522" t="str">
        <f t="array" ref="C223">IFERROR(IF(INDEX('Disaggregation Records'!$E$59:$E$92,MATCH(LEFT(L223,255),LEFT('Disaggregation Records'!$D$59:$D$92,255),0))=0,"",INDEX('Disaggregation Records'!$E$59:$E$92,MATCH(LEFT(L223,255),LEFT('Disaggregation Records'!$D$59:$D$92,255),0))),"")</f>
        <v>Durée du traitement</v>
      </c>
      <c r="D223" s="522" t="str">
        <f t="array" ref="D223">IFERROR(IF(INDEX('Disaggregation Records'!$F$59:$F$92,MATCH(LEFT(L223,255),LEFT('Disaggregation Records'!$D$59:$D$92,255),0))=0,"",INDEX('Disaggregation Records'!$F$59:$F$92,MATCH(LEFT(L223,255),LEFT('Disaggregation Records'!$D$59:$D$92,255),0))),"")</f>
        <v>36 mois après le début</v>
      </c>
      <c r="E223" s="412" t="str">
        <f t="array" ref="E223">IFERROR(IF(INDEX('[2]Disaggregation Data'!$K$159:$K$310,MATCH(LEFT(M223,255),LEFT('[2]Disaggregation Data'!$J$159:$J$310,255),0))=0,"",INDEX('[2]Disaggregation Data'!$K$159:$K$310,MATCH(LEFT(M223,255),LEFT('[2]Disaggregation Data'!J$159:$J$310,255),0))),"")</f>
        <v/>
      </c>
      <c r="F223" s="412" t="str">
        <f t="array" ref="F223">IFERROR(IF(INDEX('Disaggregation Data'!$L$159:$L$310,MATCH(LEFT(M223,255),LEFT('Disaggregation Data'!$J$159:$J$310,255),0))=0,"",INDEX('Disaggregation Data'!$L$159:$L$310,MATCH(LEFT(M223,255),LEFT('Disaggregation Data'!J$159:$J$310,255),0))),"")</f>
        <v/>
      </c>
      <c r="G223" s="560"/>
      <c r="H223" s="553" t="s">
        <v>5877</v>
      </c>
      <c r="I223" s="562"/>
      <c r="J223" s="553" t="s">
        <v>5950</v>
      </c>
      <c r="K223" s="503">
        <f t="shared" si="12"/>
        <v>5</v>
      </c>
      <c r="L223" s="503" t="str">
        <f t="shared" si="13"/>
        <v>HIV O-1(M): Pourcentage d'adultes et d'enfants vivant avec le VIH et sous traitement 12 mois après le début du traitement antirétroviral-5</v>
      </c>
      <c r="M223" s="503" t="str">
        <f t="shared" si="14"/>
        <v>HIV O-1(M): Pourcentage d'adultes et d'enfants vivant avec le VIH et sous traitement 12 mois après le début du traitement antirétroviralDurée du traitement36 mois après le début</v>
      </c>
      <c r="N223" s="483" t="b">
        <f t="shared" si="15"/>
        <v>1</v>
      </c>
      <c r="O223" s="488" t="s">
        <v>1695</v>
      </c>
      <c r="P223" s="525" t="str">
        <f t="array" ref="P223">IFERROR(IF(INDEX('Disaggregation Records'!$G$59:$G$92,MATCH(LEFT(L223,255),LEFT('Disaggregation Records'!$D$59:$D$92,255),0))=0,"",INDEX('Disaggregation Records'!$G$59:$G$92,MATCH(LEFT(L223,255),LEFT('Disaggregation Records'!$D$59:$D$92,255),0))),"")</f>
        <v>a1L36000000zoL7EAI</v>
      </c>
      <c r="Q223" s="524" t="s">
        <v>710</v>
      </c>
      <c r="R223" s="49"/>
    </row>
    <row r="224" spans="1:18" ht="47.1" customHeight="1" x14ac:dyDescent="0.25">
      <c r="A224" s="409">
        <v>6</v>
      </c>
      <c r="B224" s="427" t="str">
        <f>IFERROR(VLOOKUP(A224,'Outcome Indicators - Section C'!$A$10:$S$27,19,FALSE),"")</f>
        <v>HIV O-1(M): Pourcentage d'adultes et d'enfants vivant avec le VIH et sous traitement 12 mois après le début du traitement antirétroviral</v>
      </c>
      <c r="C224" s="522" t="str">
        <f t="array" ref="C224">IFERROR(IF(INDEX('Disaggregation Records'!$E$59:$E$92,MATCH(LEFT(L224,255),LEFT('Disaggregation Records'!$D$59:$D$92,255),0))=0,"",INDEX('Disaggregation Records'!$E$59:$E$92,MATCH(LEFT(L224,255),LEFT('Disaggregation Records'!$D$59:$D$92,255),0))),"")</f>
        <v>Durée du traitement</v>
      </c>
      <c r="D224" s="522" t="str">
        <f t="array" ref="D224">IFERROR(IF(INDEX('Disaggregation Records'!$F$59:$F$92,MATCH(LEFT(L224,255),LEFT('Disaggregation Records'!$D$59:$D$92,255),0))=0,"",INDEX('Disaggregation Records'!$F$59:$F$92,MATCH(LEFT(L224,255),LEFT('Disaggregation Records'!$D$59:$D$92,255),0))),"")</f>
        <v>60 mois après le début</v>
      </c>
      <c r="E224" s="560" t="s">
        <v>5874</v>
      </c>
      <c r="F224" s="412" t="s">
        <v>374</v>
      </c>
      <c r="G224" s="560" t="s">
        <v>5875</v>
      </c>
      <c r="H224" s="553" t="s">
        <v>5876</v>
      </c>
      <c r="I224" s="562" t="s">
        <v>5952</v>
      </c>
      <c r="J224" s="553" t="s">
        <v>5951</v>
      </c>
      <c r="K224" s="503">
        <f t="shared" si="12"/>
        <v>6</v>
      </c>
      <c r="L224" s="503" t="str">
        <f t="shared" si="13"/>
        <v>HIV O-1(M): Pourcentage d'adultes et d'enfants vivant avec le VIH et sous traitement 12 mois après le début du traitement antirétroviral-6</v>
      </c>
      <c r="M224" s="503" t="str">
        <f t="shared" si="14"/>
        <v>HIV O-1(M): Pourcentage d'adultes et d'enfants vivant avec le VIH et sous traitement 12 mois après le début du traitement antirétroviralDurée du traitement60 mois après le début</v>
      </c>
      <c r="N224" s="483" t="b">
        <f t="shared" si="15"/>
        <v>1</v>
      </c>
      <c r="O224" s="488" t="s">
        <v>1696</v>
      </c>
      <c r="P224" s="525" t="str">
        <f t="array" ref="P224">IFERROR(IF(INDEX('Disaggregation Records'!$G$59:$G$92,MATCH(LEFT(L224,255),LEFT('Disaggregation Records'!$D$59:$D$92,255),0))=0,"",INDEX('Disaggregation Records'!$G$59:$G$92,MATCH(LEFT(L224,255),LEFT('Disaggregation Records'!$D$59:$D$92,255),0))),"")</f>
        <v>a1L36000002NzjLEAS</v>
      </c>
      <c r="Q224" s="524" t="s">
        <v>710</v>
      </c>
      <c r="R224" s="49"/>
    </row>
    <row r="225" spans="1:18" ht="47.1" customHeight="1" x14ac:dyDescent="0.25">
      <c r="A225" s="409">
        <v>6</v>
      </c>
      <c r="B225" s="427" t="str">
        <f>IFERROR(VLOOKUP(A225,'Outcome Indicators - Section C'!$A$10:$S$27,19,FALSE),"")</f>
        <v>HIV O-1(M): Pourcentage d'adultes et d'enfants vivant avec le VIH et sous traitement 12 mois après le début du traitement antirétroviral</v>
      </c>
      <c r="C225" s="522" t="str">
        <f t="array" ref="C225">IFERROR(IF(INDEX('Disaggregation Records'!$E$59:$E$92,MATCH(LEFT(L225,255),LEFT('Disaggregation Records'!$D$59:$D$92,255),0))=0,"",INDEX('Disaggregation Records'!$E$59:$E$92,MATCH(LEFT(L225,255),LEFT('Disaggregation Records'!$D$59:$D$92,255),0))),"")</f>
        <v/>
      </c>
      <c r="D225" s="522" t="str">
        <f t="array" ref="D225">IFERROR(IF(INDEX('Disaggregation Records'!$F$59:$F$92,MATCH(LEFT(L225,255),LEFT('Disaggregation Records'!$D$59:$D$92,255),0))=0,"",INDEX('Disaggregation Records'!$F$59:$F$92,MATCH(LEFT(L225,255),LEFT('Disaggregation Records'!$D$59:$D$92,255),0))),"")</f>
        <v/>
      </c>
      <c r="E225" s="412" t="str">
        <f t="array" ref="E225">IFERROR(IF(INDEX('Disaggregation Data'!$K$159:$K$310,MATCH(LEFT(M225,255),LEFT('Disaggregation Data'!$J$159:$J$310,255),0))=0,"",INDEX('Disaggregation Data'!$K$159:$K$310,MATCH(LEFT(M225,255),LEFT('Disaggregation Data'!J$159:$J$310,255),0))),"")</f>
        <v/>
      </c>
      <c r="F225" s="412" t="str">
        <f t="array" ref="F225">IFERROR(IF(INDEX('Disaggregation Data'!$L$159:$L$310,MATCH(LEFT(M225,255),LEFT('Disaggregation Data'!$J$159:$J$310,255),0))=0,"",INDEX('Disaggregation Data'!$L$159:$L$310,MATCH(LEFT(M225,255),LEFT('Disaggregation Data'!J$159:$J$310,255),0))),"")</f>
        <v/>
      </c>
      <c r="G225" s="412" t="str">
        <f t="array" ref="G225">IFERROR(IF(INDEX('Disaggregation Data'!$O$159:$O$310,MATCH(LEFT(M225,255),LEFT('Disaggregation Data'!$J$159:$J$310,255),0))=0,"",INDEX('Disaggregation Data'!$O$159:$O$310,MATCH(LEFT(M225,255),LEFT('Disaggregation Data'!J$159:$J$310,255),0))),"")</f>
        <v/>
      </c>
      <c r="H225" s="411" t="str">
        <f t="array" ref="H225">IFERROR(IF(INDEX('Disaggregation Data'!$P$159:$P$310,MATCH(LEFT(M225,255),LEFT('Disaggregation Data'!$J$159:$J$310,255),0))=0,"",INDEX('Disaggregation Data'!$P$159:$P$310,MATCH(LEFT(M225,255),LEFT('Disaggregation Data'!J$159:$J$310,255),0))),"")</f>
        <v/>
      </c>
      <c r="I225" s="411" t="str">
        <f t="array" ref="I225">IFERROR(IF(INDEX('Disaggregation Data'!$M$159:$M$310,MATCH(LEFT(M225,255),LEFT('Disaggregation Data'!$J$159:$J$310,255),0))=0,"",INDEX('Disaggregation Data'!$M$159:$M$310,MATCH(LEFT(M225,255),LEFT('Disaggregation Data'!J$159:$J$310,255),0))),"")</f>
        <v/>
      </c>
      <c r="J225" s="411" t="str">
        <f t="array" ref="J225">IFERROR(IF(INDEX('Disaggregation Data'!$N$159:$N$310,MATCH(LEFT(M225,255),LEFT('Disaggregation Data'!$J$159:$J$310,255),0))=0,"",INDEX('Disaggregation Data'!$N$159:$N$310,MATCH(LEFT(M225,255),LEFT('Disaggregation Data'!J$159:$J$310,255),0))),"")</f>
        <v/>
      </c>
      <c r="K225" s="503">
        <f t="shared" si="12"/>
        <v>7</v>
      </c>
      <c r="L225" s="503" t="str">
        <f t="shared" si="13"/>
        <v>HIV O-1(M): Pourcentage d'adultes et d'enfants vivant avec le VIH et sous traitement 12 mois après le début du traitement antirétroviral-7</v>
      </c>
      <c r="M225" s="503" t="str">
        <f t="shared" si="14"/>
        <v>HIV O-1(M): Pourcentage d'adultes et d'enfants vivant avec le VIH et sous traitement 12 mois après le début du traitement antirétroviral</v>
      </c>
      <c r="N225" s="483" t="b">
        <f t="shared" si="15"/>
        <v>1</v>
      </c>
      <c r="O225" s="488" t="s">
        <v>1697</v>
      </c>
      <c r="P225" s="525" t="str">
        <f t="array" ref="P225">IFERROR(IF(INDEX('Disaggregation Records'!$G$59:$G$92,MATCH(LEFT(L225,255),LEFT('Disaggregation Records'!$D$59:$D$92,255),0))=0,"",INDEX('Disaggregation Records'!$G$59:$G$92,MATCH(LEFT(L225,255),LEFT('Disaggregation Records'!$D$59:$D$92,255),0))),"")</f>
        <v/>
      </c>
      <c r="Q225" s="524" t="s">
        <v>710</v>
      </c>
      <c r="R225" s="49"/>
    </row>
    <row r="226" spans="1:18" ht="47.1" customHeight="1" x14ac:dyDescent="0.25">
      <c r="A226" s="409">
        <v>6</v>
      </c>
      <c r="B226" s="427" t="str">
        <f>IFERROR(VLOOKUP(A226,'Outcome Indicators - Section C'!$A$10:$S$27,19,FALSE),"")</f>
        <v>HIV O-1(M): Pourcentage d'adultes et d'enfants vivant avec le VIH et sous traitement 12 mois après le début du traitement antirétroviral</v>
      </c>
      <c r="C226" s="522" t="str">
        <f t="array" ref="C226">IFERROR(IF(INDEX('Disaggregation Records'!$E$59:$E$92,MATCH(LEFT(L226,255),LEFT('Disaggregation Records'!$D$59:$D$92,255),0))=0,"",INDEX('Disaggregation Records'!$E$59:$E$92,MATCH(LEFT(L226,255),LEFT('Disaggregation Records'!$D$59:$D$92,255),0))),"")</f>
        <v/>
      </c>
      <c r="D226" s="522" t="str">
        <f t="array" ref="D226">IFERROR(IF(INDEX('Disaggregation Records'!$F$59:$F$92,MATCH(LEFT(L226,255),LEFT('Disaggregation Records'!$D$59:$D$92,255),0))=0,"",INDEX('Disaggregation Records'!$F$59:$F$92,MATCH(LEFT(L226,255),LEFT('Disaggregation Records'!$D$59:$D$92,255),0))),"")</f>
        <v/>
      </c>
      <c r="E226" s="412" t="str">
        <f t="array" ref="E226">IFERROR(IF(INDEX('Disaggregation Data'!$K$159:$K$310,MATCH(LEFT(M226,255),LEFT('Disaggregation Data'!$J$159:$J$310,255),0))=0,"",INDEX('Disaggregation Data'!$K$159:$K$310,MATCH(LEFT(M226,255),LEFT('Disaggregation Data'!J$159:$J$310,255),0))),"")</f>
        <v/>
      </c>
      <c r="F226" s="412" t="str">
        <f t="array" ref="F226">IFERROR(IF(INDEX('Disaggregation Data'!$L$159:$L$310,MATCH(LEFT(M226,255),LEFT('Disaggregation Data'!$J$159:$J$310,255),0))=0,"",INDEX('Disaggregation Data'!$L$159:$L$310,MATCH(LEFT(M226,255),LEFT('Disaggregation Data'!J$159:$J$310,255),0))),"")</f>
        <v/>
      </c>
      <c r="G226" s="412" t="str">
        <f t="array" ref="G226">IFERROR(IF(INDEX('Disaggregation Data'!$O$159:$O$310,MATCH(LEFT(M226,255),LEFT('Disaggregation Data'!$J$159:$J$310,255),0))=0,"",INDEX('Disaggregation Data'!$O$159:$O$310,MATCH(LEFT(M226,255),LEFT('Disaggregation Data'!J$159:$J$310,255),0))),"")</f>
        <v/>
      </c>
      <c r="H226" s="411" t="str">
        <f t="array" ref="H226">IFERROR(IF(INDEX('Disaggregation Data'!$P$159:$P$310,MATCH(LEFT(M226,255),LEFT('Disaggregation Data'!$J$159:$J$310,255),0))=0,"",INDEX('Disaggregation Data'!$P$159:$P$310,MATCH(LEFT(M226,255),LEFT('Disaggregation Data'!J$159:$J$310,255),0))),"")</f>
        <v/>
      </c>
      <c r="I226" s="411" t="str">
        <f t="array" ref="I226">IFERROR(IF(INDEX('Disaggregation Data'!$M$159:$M$310,MATCH(LEFT(M226,255),LEFT('Disaggregation Data'!$J$159:$J$310,255),0))=0,"",INDEX('Disaggregation Data'!$M$159:$M$310,MATCH(LEFT(M226,255),LEFT('Disaggregation Data'!J$159:$J$310,255),0))),"")</f>
        <v/>
      </c>
      <c r="J226" s="411" t="str">
        <f t="array" ref="J226">IFERROR(IF(INDEX('Disaggregation Data'!$N$159:$N$310,MATCH(LEFT(M226,255),LEFT('Disaggregation Data'!$J$159:$J$310,255),0))=0,"",INDEX('Disaggregation Data'!$N$159:$N$310,MATCH(LEFT(M226,255),LEFT('Disaggregation Data'!J$159:$J$310,255),0))),"")</f>
        <v/>
      </c>
      <c r="K226" s="503">
        <f t="shared" si="12"/>
        <v>8</v>
      </c>
      <c r="L226" s="503" t="str">
        <f t="shared" si="13"/>
        <v>HIV O-1(M): Pourcentage d'adultes et d'enfants vivant avec le VIH et sous traitement 12 mois après le début du traitement antirétroviral-8</v>
      </c>
      <c r="M226" s="503" t="str">
        <f t="shared" si="14"/>
        <v>HIV O-1(M): Pourcentage d'adultes et d'enfants vivant avec le VIH et sous traitement 12 mois après le début du traitement antirétroviral</v>
      </c>
      <c r="N226" s="483" t="b">
        <f t="shared" si="15"/>
        <v>1</v>
      </c>
      <c r="O226" s="488" t="s">
        <v>1698</v>
      </c>
      <c r="P226" s="525" t="str">
        <f t="array" ref="P226">IFERROR(IF(INDEX('Disaggregation Records'!$G$59:$G$92,MATCH(LEFT(L226,255),LEFT('Disaggregation Records'!$D$59:$D$92,255),0))=0,"",INDEX('Disaggregation Records'!$G$59:$G$92,MATCH(LEFT(L226,255),LEFT('Disaggregation Records'!$D$59:$D$92,255),0))),"")</f>
        <v/>
      </c>
      <c r="Q226" s="524" t="s">
        <v>710</v>
      </c>
      <c r="R226" s="49"/>
    </row>
    <row r="227" spans="1:18" ht="47.1" customHeight="1" x14ac:dyDescent="0.25">
      <c r="A227" s="409">
        <v>6</v>
      </c>
      <c r="B227" s="427" t="str">
        <f>IFERROR(VLOOKUP(A227,'Outcome Indicators - Section C'!$A$10:$S$27,19,FALSE),"")</f>
        <v>HIV O-1(M): Pourcentage d'adultes et d'enfants vivant avec le VIH et sous traitement 12 mois après le début du traitement antirétroviral</v>
      </c>
      <c r="C227" s="522" t="str">
        <f t="array" ref="C227">IFERROR(IF(INDEX('Disaggregation Records'!$E$59:$E$92,MATCH(LEFT(L227,255),LEFT('Disaggregation Records'!$D$59:$D$92,255),0))=0,"",INDEX('Disaggregation Records'!$E$59:$E$92,MATCH(LEFT(L227,255),LEFT('Disaggregation Records'!$D$59:$D$92,255),0))),"")</f>
        <v/>
      </c>
      <c r="D227" s="522" t="str">
        <f t="array" ref="D227">IFERROR(IF(INDEX('Disaggregation Records'!$F$59:$F$92,MATCH(LEFT(L227,255),LEFT('Disaggregation Records'!$D$59:$D$92,255),0))=0,"",INDEX('Disaggregation Records'!$F$59:$F$92,MATCH(LEFT(L227,255),LEFT('Disaggregation Records'!$D$59:$D$92,255),0))),"")</f>
        <v/>
      </c>
      <c r="E227" s="412" t="str">
        <f t="array" ref="E227">IFERROR(IF(INDEX('Disaggregation Data'!$K$159:$K$310,MATCH(LEFT(M227,255),LEFT('Disaggregation Data'!$J$159:$J$310,255),0))=0,"",INDEX('Disaggregation Data'!$K$159:$K$310,MATCH(LEFT(M227,255),LEFT('Disaggregation Data'!J$159:$J$310,255),0))),"")</f>
        <v/>
      </c>
      <c r="F227" s="412" t="str">
        <f t="array" ref="F227">IFERROR(IF(INDEX('Disaggregation Data'!$L$159:$L$310,MATCH(LEFT(M227,255),LEFT('Disaggregation Data'!$J$159:$J$310,255),0))=0,"",INDEX('Disaggregation Data'!$L$159:$L$310,MATCH(LEFT(M227,255),LEFT('Disaggregation Data'!J$159:$J$310,255),0))),"")</f>
        <v/>
      </c>
      <c r="G227" s="412" t="str">
        <f t="array" ref="G227">IFERROR(IF(INDEX('Disaggregation Data'!$O$159:$O$310,MATCH(LEFT(M227,255),LEFT('Disaggregation Data'!$J$159:$J$310,255),0))=0,"",INDEX('Disaggregation Data'!$O$159:$O$310,MATCH(LEFT(M227,255),LEFT('Disaggregation Data'!J$159:$J$310,255),0))),"")</f>
        <v/>
      </c>
      <c r="H227" s="411" t="str">
        <f t="array" ref="H227">IFERROR(IF(INDEX('Disaggregation Data'!$P$159:$P$310,MATCH(LEFT(M227,255),LEFT('Disaggregation Data'!$J$159:$J$310,255),0))=0,"",INDEX('Disaggregation Data'!$P$159:$P$310,MATCH(LEFT(M227,255),LEFT('Disaggregation Data'!J$159:$J$310,255),0))),"")</f>
        <v/>
      </c>
      <c r="I227" s="411" t="str">
        <f t="array" ref="I227">IFERROR(IF(INDEX('Disaggregation Data'!$M$159:$M$310,MATCH(LEFT(M227,255),LEFT('Disaggregation Data'!$J$159:$J$310,255),0))=0,"",INDEX('Disaggregation Data'!$M$159:$M$310,MATCH(LEFT(M227,255),LEFT('Disaggregation Data'!J$159:$J$310,255),0))),"")</f>
        <v/>
      </c>
      <c r="J227" s="411" t="str">
        <f t="array" ref="J227">IFERROR(IF(INDEX('Disaggregation Data'!$N$159:$N$310,MATCH(LEFT(M227,255),LEFT('Disaggregation Data'!$J$159:$J$310,255),0))=0,"",INDEX('Disaggregation Data'!$N$159:$N$310,MATCH(LEFT(M227,255),LEFT('Disaggregation Data'!J$159:$J$310,255),0))),"")</f>
        <v/>
      </c>
      <c r="K227" s="503">
        <f t="shared" si="12"/>
        <v>9</v>
      </c>
      <c r="L227" s="503" t="str">
        <f t="shared" si="13"/>
        <v>HIV O-1(M): Pourcentage d'adultes et d'enfants vivant avec le VIH et sous traitement 12 mois après le début du traitement antirétroviral-9</v>
      </c>
      <c r="M227" s="503" t="str">
        <f t="shared" si="14"/>
        <v>HIV O-1(M): Pourcentage d'adultes et d'enfants vivant avec le VIH et sous traitement 12 mois après le début du traitement antirétroviral</v>
      </c>
      <c r="N227" s="483" t="b">
        <f t="shared" si="15"/>
        <v>1</v>
      </c>
      <c r="O227" s="488" t="s">
        <v>1699</v>
      </c>
      <c r="P227" s="525" t="str">
        <f t="array" ref="P227">IFERROR(IF(INDEX('Disaggregation Records'!$G$59:$G$92,MATCH(LEFT(L227,255),LEFT('Disaggregation Records'!$D$59:$D$92,255),0))=0,"",INDEX('Disaggregation Records'!$G$59:$G$92,MATCH(LEFT(L227,255),LEFT('Disaggregation Records'!$D$59:$D$92,255),0))),"")</f>
        <v/>
      </c>
      <c r="Q227" s="524" t="s">
        <v>710</v>
      </c>
      <c r="R227" s="49"/>
    </row>
    <row r="228" spans="1:18" ht="47.1" customHeight="1" x14ac:dyDescent="0.25">
      <c r="A228" s="409">
        <v>7</v>
      </c>
      <c r="B228" s="427" t="str">
        <f>IFERROR(VLOOKUP(A228,'Outcome Indicators - Section C'!$A$10:$S$27,19,FALSE),"")</f>
        <v>HIV O-4a(M): Pourcentage d'hommes ayant déclaré avoir utilisé un préservatif lors de leur dernier rapport anal avec un partenaire de sexe masculin</v>
      </c>
      <c r="C228" s="522" t="str">
        <f t="array" ref="C228">IFERROR(IF(INDEX('Disaggregation Records'!$E$59:$E$92,MATCH(LEFT(L228,255),LEFT('Disaggregation Records'!$D$59:$D$92,255),0))=0,"",INDEX('Disaggregation Records'!$E$59:$E$92,MATCH(LEFT(L228,255),LEFT('Disaggregation Records'!$D$59:$D$92,255),0))),"")</f>
        <v>Age</v>
      </c>
      <c r="D228" s="522" t="str">
        <f t="array" ref="D228">IFERROR(IF(INDEX('Disaggregation Records'!$F$59:$F$92,MATCH(LEFT(L228,255),LEFT('Disaggregation Records'!$D$59:$D$92,255),0))=0,"",INDEX('Disaggregation Records'!$F$59:$F$92,MATCH(LEFT(L228,255),LEFT('Disaggregation Records'!$D$59:$D$92,255),0))),"")</f>
        <v>&lt;25 ans</v>
      </c>
      <c r="E228" s="412" t="str">
        <f t="array" ref="E228">IFERROR(IF(INDEX('Disaggregation Data'!$K$159:$K$310,MATCH(LEFT(M228,255),LEFT('Disaggregation Data'!$J$159:$J$310,255),0))=0,"",INDEX('Disaggregation Data'!$K$159:$K$310,MATCH(LEFT(M228,255),LEFT('Disaggregation Data'!J$159:$J$310,255),0))),"")</f>
        <v/>
      </c>
      <c r="F228" s="412"/>
      <c r="G228" s="560"/>
      <c r="H228" s="559" t="s">
        <v>5878</v>
      </c>
      <c r="I228" s="562"/>
      <c r="J228" s="553" t="s">
        <v>5945</v>
      </c>
      <c r="K228" s="503">
        <f t="shared" si="12"/>
        <v>0</v>
      </c>
      <c r="L228" s="503" t="str">
        <f t="shared" si="13"/>
        <v>HIV O-4a(M): Pourcentage d'hommes ayant déclaré avoir utilisé un préservatif lors de leur dernier rapport anal avec un partenaire de sexe masculin-0</v>
      </c>
      <c r="M228" s="503" t="str">
        <f t="shared" si="14"/>
        <v>HIV O-4a(M): Pourcentage d'hommes ayant déclaré avoir utilisé un préservatif lors de leur dernier rapport anal avec un partenaire de sexe masculinAge&lt;25 ans</v>
      </c>
      <c r="N228" s="483" t="b">
        <f t="shared" si="15"/>
        <v>1</v>
      </c>
      <c r="O228" s="488" t="s">
        <v>1700</v>
      </c>
      <c r="P228" s="525" t="str">
        <f t="array" ref="P228">IFERROR(IF(INDEX('Disaggregation Records'!$G$59:$G$92,MATCH(LEFT(L228,255),LEFT('Disaggregation Records'!$D$59:$D$92,255),0))=0,"",INDEX('Disaggregation Records'!$G$59:$G$92,MATCH(LEFT(L228,255),LEFT('Disaggregation Records'!$D$59:$D$92,255),0))),"")</f>
        <v>a1L36000002NzjMEAS</v>
      </c>
      <c r="Q228" s="524" t="s">
        <v>711</v>
      </c>
      <c r="R228" s="49"/>
    </row>
    <row r="229" spans="1:18" ht="47.1" customHeight="1" x14ac:dyDescent="0.25">
      <c r="A229" s="409">
        <v>7</v>
      </c>
      <c r="B229" s="427" t="str">
        <f>IFERROR(VLOOKUP(A229,'Outcome Indicators - Section C'!$A$10:$S$27,19,FALSE),"")</f>
        <v>HIV O-4a(M): Pourcentage d'hommes ayant déclaré avoir utilisé un préservatif lors de leur dernier rapport anal avec un partenaire de sexe masculin</v>
      </c>
      <c r="C229" s="522" t="str">
        <f t="array" ref="C229">IFERROR(IF(INDEX('Disaggregation Records'!$E$59:$E$92,MATCH(LEFT(L229,255),LEFT('Disaggregation Records'!$D$59:$D$92,255),0))=0,"",INDEX('Disaggregation Records'!$E$59:$E$92,MATCH(LEFT(L229,255),LEFT('Disaggregation Records'!$D$59:$D$92,255),0))),"")</f>
        <v>Age</v>
      </c>
      <c r="D229" s="522" t="str">
        <f t="array" ref="D229">IFERROR(IF(INDEX('Disaggregation Records'!$F$59:$F$92,MATCH(LEFT(L229,255),LEFT('Disaggregation Records'!$D$59:$D$92,255),0))=0,"",INDEX('Disaggregation Records'!$F$59:$F$92,MATCH(LEFT(L229,255),LEFT('Disaggregation Records'!$D$59:$D$92,255),0))),"")</f>
        <v>+ de 25 ans</v>
      </c>
      <c r="E229" s="412" t="str">
        <f t="array" ref="E229">IFERROR(IF(INDEX('Disaggregation Data'!$K$159:$K$310,MATCH(LEFT(M229,255),LEFT('Disaggregation Data'!$J$159:$J$310,255),0))=0,"",INDEX('Disaggregation Data'!$K$159:$K$310,MATCH(LEFT(M229,255),LEFT('Disaggregation Data'!J$159:$J$310,255),0))),"")</f>
        <v/>
      </c>
      <c r="F229" s="412"/>
      <c r="G229" s="560"/>
      <c r="H229" s="559" t="s">
        <v>5878</v>
      </c>
      <c r="I229" s="562"/>
      <c r="J229" s="553" t="s">
        <v>5945</v>
      </c>
      <c r="K229" s="503">
        <f t="shared" si="12"/>
        <v>1</v>
      </c>
      <c r="L229" s="503" t="str">
        <f t="shared" si="13"/>
        <v>HIV O-4a(M): Pourcentage d'hommes ayant déclaré avoir utilisé un préservatif lors de leur dernier rapport anal avec un partenaire de sexe masculin-1</v>
      </c>
      <c r="M229" s="503" t="str">
        <f t="shared" si="14"/>
        <v>HIV O-4a(M): Pourcentage d'hommes ayant déclaré avoir utilisé un préservatif lors de leur dernier rapport anal avec un partenaire de sexe masculinAge+ de 25 ans</v>
      </c>
      <c r="N229" s="483" t="b">
        <f t="shared" si="15"/>
        <v>1</v>
      </c>
      <c r="O229" s="488" t="s">
        <v>1701</v>
      </c>
      <c r="P229" s="525" t="str">
        <f t="array" ref="P229">IFERROR(IF(INDEX('Disaggregation Records'!$G$59:$G$92,MATCH(LEFT(L229,255),LEFT('Disaggregation Records'!$D$59:$D$92,255),0))=0,"",INDEX('Disaggregation Records'!$G$59:$G$92,MATCH(LEFT(L229,255),LEFT('Disaggregation Records'!$D$59:$D$92,255),0))),"")</f>
        <v>a1L36000002NzjNEAS</v>
      </c>
      <c r="Q229" s="524" t="s">
        <v>711</v>
      </c>
      <c r="R229" s="49"/>
    </row>
    <row r="230" spans="1:18" ht="47.1" customHeight="1" x14ac:dyDescent="0.25">
      <c r="A230" s="409">
        <v>7</v>
      </c>
      <c r="B230" s="427" t="str">
        <f>IFERROR(VLOOKUP(A230,'Outcome Indicators - Section C'!$A$10:$S$27,19,FALSE),"")</f>
        <v>HIV O-4a(M): Pourcentage d'hommes ayant déclaré avoir utilisé un préservatif lors de leur dernier rapport anal avec un partenaire de sexe masculin</v>
      </c>
      <c r="C230" s="522" t="str">
        <f t="array" ref="C230">IFERROR(IF(INDEX('Disaggregation Records'!$E$59:$E$92,MATCH(LEFT(L230,255),LEFT('Disaggregation Records'!$D$59:$D$92,255),0))=0,"",INDEX('Disaggregation Records'!$E$59:$E$92,MATCH(LEFT(L230,255),LEFT('Disaggregation Records'!$D$59:$D$92,255),0))),"")</f>
        <v/>
      </c>
      <c r="D230" s="522" t="str">
        <f t="array" ref="D230">IFERROR(IF(INDEX('Disaggregation Records'!$F$59:$F$92,MATCH(LEFT(L230,255),LEFT('Disaggregation Records'!$D$59:$D$92,255),0))=0,"",INDEX('Disaggregation Records'!$F$59:$F$92,MATCH(LEFT(L230,255),LEFT('Disaggregation Records'!$D$59:$D$92,255),0))),"")</f>
        <v/>
      </c>
      <c r="E230" s="412" t="str">
        <f t="array" ref="E230">IFERROR(IF(INDEX('Disaggregation Data'!$K$159:$K$310,MATCH(LEFT(M230,255),LEFT('Disaggregation Data'!$J$159:$J$310,255),0))=0,"",INDEX('Disaggregation Data'!$K$159:$K$310,MATCH(LEFT(M230,255),LEFT('Disaggregation Data'!J$159:$J$310,255),0))),"")</f>
        <v/>
      </c>
      <c r="F230" s="412" t="str">
        <f t="array" ref="F230">IFERROR(IF(INDEX('Disaggregation Data'!$L$159:$L$310,MATCH(LEFT(M230,255),LEFT('Disaggregation Data'!$J$159:$J$310,255),0))=0,"",INDEX('Disaggregation Data'!$L$159:$L$310,MATCH(LEFT(M230,255),LEFT('Disaggregation Data'!J$159:$J$310,255),0))),"")</f>
        <v/>
      </c>
      <c r="G230" s="412" t="str">
        <f t="array" ref="G230">IFERROR(IF(INDEX('Disaggregation Data'!$O$159:$O$310,MATCH(LEFT(M230,255),LEFT('Disaggregation Data'!$J$159:$J$310,255),0))=0,"",INDEX('Disaggregation Data'!$O$159:$O$310,MATCH(LEFT(M230,255),LEFT('Disaggregation Data'!J$159:$J$310,255),0))),"")</f>
        <v/>
      </c>
      <c r="H230" s="411" t="str">
        <f t="array" ref="H230">IFERROR(IF(INDEX('Disaggregation Data'!$P$159:$P$310,MATCH(LEFT(M230,255),LEFT('Disaggregation Data'!$J$159:$J$310,255),0))=0,"",INDEX('Disaggregation Data'!$P$159:$P$310,MATCH(LEFT(M230,255),LEFT('Disaggregation Data'!J$159:$J$310,255),0))),"")</f>
        <v/>
      </c>
      <c r="I230" s="411" t="str">
        <f t="array" ref="I230">IFERROR(IF(INDEX('Disaggregation Data'!$M$159:$M$310,MATCH(LEFT(M230,255),LEFT('Disaggregation Data'!$J$159:$J$310,255),0))=0,"",INDEX('Disaggregation Data'!$M$159:$M$310,MATCH(LEFT(M230,255),LEFT('Disaggregation Data'!J$159:$J$310,255),0))),"")</f>
        <v/>
      </c>
      <c r="J230" s="411" t="str">
        <f t="array" ref="J230">IFERROR(IF(INDEX('Disaggregation Data'!$N$159:$N$310,MATCH(LEFT(M230,255),LEFT('Disaggregation Data'!$J$159:$J$310,255),0))=0,"",INDEX('Disaggregation Data'!$N$159:$N$310,MATCH(LEFT(M230,255),LEFT('Disaggregation Data'!J$159:$J$310,255),0))),"")</f>
        <v/>
      </c>
      <c r="K230" s="503">
        <f t="shared" si="12"/>
        <v>2</v>
      </c>
      <c r="L230" s="503" t="str">
        <f t="shared" si="13"/>
        <v>HIV O-4a(M): Pourcentage d'hommes ayant déclaré avoir utilisé un préservatif lors de leur dernier rapport anal avec un partenaire de sexe masculin-2</v>
      </c>
      <c r="M230" s="503" t="str">
        <f t="shared" si="14"/>
        <v>HIV O-4a(M): Pourcentage d'hommes ayant déclaré avoir utilisé un préservatif lors de leur dernier rapport anal avec un partenaire de sexe masculin</v>
      </c>
      <c r="N230" s="483" t="b">
        <f t="shared" si="15"/>
        <v>1</v>
      </c>
      <c r="O230" s="488" t="s">
        <v>1702</v>
      </c>
      <c r="P230" s="525" t="str">
        <f t="array" ref="P230">IFERROR(IF(INDEX('Disaggregation Records'!$G$59:$G$92,MATCH(LEFT(L230,255),LEFT('Disaggregation Records'!$D$59:$D$92,255),0))=0,"",INDEX('Disaggregation Records'!$G$59:$G$92,MATCH(LEFT(L230,255),LEFT('Disaggregation Records'!$D$59:$D$92,255),0))),"")</f>
        <v/>
      </c>
      <c r="Q230" s="524" t="s">
        <v>711</v>
      </c>
      <c r="R230" s="49"/>
    </row>
    <row r="231" spans="1:18" ht="47.1" customHeight="1" x14ac:dyDescent="0.25">
      <c r="A231" s="409">
        <v>7</v>
      </c>
      <c r="B231" s="427" t="str">
        <f>IFERROR(VLOOKUP(A231,'Outcome Indicators - Section C'!$A$10:$S$27,19,FALSE),"")</f>
        <v>HIV O-4a(M): Pourcentage d'hommes ayant déclaré avoir utilisé un préservatif lors de leur dernier rapport anal avec un partenaire de sexe masculin</v>
      </c>
      <c r="C231" s="522" t="str">
        <f t="array" ref="C231">IFERROR(IF(INDEX('Disaggregation Records'!$E$59:$E$92,MATCH(LEFT(L231,255),LEFT('Disaggregation Records'!$D$59:$D$92,255),0))=0,"",INDEX('Disaggregation Records'!$E$59:$E$92,MATCH(LEFT(L231,255),LEFT('Disaggregation Records'!$D$59:$D$92,255),0))),"")</f>
        <v/>
      </c>
      <c r="D231" s="522" t="str">
        <f t="array" ref="D231">IFERROR(IF(INDEX('Disaggregation Records'!$F$59:$F$92,MATCH(LEFT(L231,255),LEFT('Disaggregation Records'!$D$59:$D$92,255),0))=0,"",INDEX('Disaggregation Records'!$F$59:$F$92,MATCH(LEFT(L231,255),LEFT('Disaggregation Records'!$D$59:$D$92,255),0))),"")</f>
        <v/>
      </c>
      <c r="E231" s="412" t="str">
        <f t="array" ref="E231">IFERROR(IF(INDEX('Disaggregation Data'!$K$159:$K$310,MATCH(LEFT(M231,255),LEFT('Disaggregation Data'!$J$159:$J$310,255),0))=0,"",INDEX('Disaggregation Data'!$K$159:$K$310,MATCH(LEFT(M231,255),LEFT('Disaggregation Data'!J$159:$J$310,255),0))),"")</f>
        <v/>
      </c>
      <c r="F231" s="412" t="str">
        <f t="array" ref="F231">IFERROR(IF(INDEX('Disaggregation Data'!$L$159:$L$310,MATCH(LEFT(M231,255),LEFT('Disaggregation Data'!$J$159:$J$310,255),0))=0,"",INDEX('Disaggregation Data'!$L$159:$L$310,MATCH(LEFT(M231,255),LEFT('Disaggregation Data'!J$159:$J$310,255),0))),"")</f>
        <v/>
      </c>
      <c r="G231" s="412" t="str">
        <f t="array" ref="G231">IFERROR(IF(INDEX('Disaggregation Data'!$O$159:$O$310,MATCH(LEFT(M231,255),LEFT('Disaggregation Data'!$J$159:$J$310,255),0))=0,"",INDEX('Disaggregation Data'!$O$159:$O$310,MATCH(LEFT(M231,255),LEFT('Disaggregation Data'!J$159:$J$310,255),0))),"")</f>
        <v/>
      </c>
      <c r="H231" s="411" t="str">
        <f t="array" ref="H231">IFERROR(IF(INDEX('Disaggregation Data'!$P$159:$P$310,MATCH(LEFT(M231,255),LEFT('Disaggregation Data'!$J$159:$J$310,255),0))=0,"",INDEX('Disaggregation Data'!$P$159:$P$310,MATCH(LEFT(M231,255),LEFT('Disaggregation Data'!J$159:$J$310,255),0))),"")</f>
        <v/>
      </c>
      <c r="I231" s="411" t="str">
        <f t="array" ref="I231">IFERROR(IF(INDEX('Disaggregation Data'!$M$159:$M$310,MATCH(LEFT(M231,255),LEFT('Disaggregation Data'!$J$159:$J$310,255),0))=0,"",INDEX('Disaggregation Data'!$M$159:$M$310,MATCH(LEFT(M231,255),LEFT('Disaggregation Data'!J$159:$J$310,255),0))),"")</f>
        <v/>
      </c>
      <c r="J231" s="411" t="str">
        <f t="array" ref="J231">IFERROR(IF(INDEX('Disaggregation Data'!$N$159:$N$310,MATCH(LEFT(M231,255),LEFT('Disaggregation Data'!$J$159:$J$310,255),0))=0,"",INDEX('Disaggregation Data'!$N$159:$N$310,MATCH(LEFT(M231,255),LEFT('Disaggregation Data'!J$159:$J$310,255),0))),"")</f>
        <v/>
      </c>
      <c r="K231" s="503">
        <f t="shared" si="12"/>
        <v>3</v>
      </c>
      <c r="L231" s="503" t="str">
        <f t="shared" si="13"/>
        <v>HIV O-4a(M): Pourcentage d'hommes ayant déclaré avoir utilisé un préservatif lors de leur dernier rapport anal avec un partenaire de sexe masculin-3</v>
      </c>
      <c r="M231" s="503" t="str">
        <f t="shared" si="14"/>
        <v>HIV O-4a(M): Pourcentage d'hommes ayant déclaré avoir utilisé un préservatif lors de leur dernier rapport anal avec un partenaire de sexe masculin</v>
      </c>
      <c r="N231" s="483" t="b">
        <f t="shared" si="15"/>
        <v>1</v>
      </c>
      <c r="O231" s="488" t="s">
        <v>1703</v>
      </c>
      <c r="P231" s="525" t="str">
        <f t="array" ref="P231">IFERROR(IF(INDEX('Disaggregation Records'!$G$59:$G$92,MATCH(LEFT(L231,255),LEFT('Disaggregation Records'!$D$59:$D$92,255),0))=0,"",INDEX('Disaggregation Records'!$G$59:$G$92,MATCH(LEFT(L231,255),LEFT('Disaggregation Records'!$D$59:$D$92,255),0))),"")</f>
        <v/>
      </c>
      <c r="Q231" s="524" t="s">
        <v>711</v>
      </c>
      <c r="R231" s="49"/>
    </row>
    <row r="232" spans="1:18" ht="47.1" customHeight="1" x14ac:dyDescent="0.25">
      <c r="A232" s="409">
        <v>7</v>
      </c>
      <c r="B232" s="427" t="str">
        <f>IFERROR(VLOOKUP(A232,'Outcome Indicators - Section C'!$A$10:$S$27,19,FALSE),"")</f>
        <v>HIV O-4a(M): Pourcentage d'hommes ayant déclaré avoir utilisé un préservatif lors de leur dernier rapport anal avec un partenaire de sexe masculin</v>
      </c>
      <c r="C232" s="522" t="str">
        <f t="array" ref="C232">IFERROR(IF(INDEX('Disaggregation Records'!$E$59:$E$92,MATCH(LEFT(L232,255),LEFT('Disaggregation Records'!$D$59:$D$92,255),0))=0,"",INDEX('Disaggregation Records'!$E$59:$E$92,MATCH(LEFT(L232,255),LEFT('Disaggregation Records'!$D$59:$D$92,255),0))),"")</f>
        <v/>
      </c>
      <c r="D232" s="522" t="str">
        <f t="array" ref="D232">IFERROR(IF(INDEX('Disaggregation Records'!$F$59:$F$92,MATCH(LEFT(L232,255),LEFT('Disaggregation Records'!$D$59:$D$92,255),0))=0,"",INDEX('Disaggregation Records'!$F$59:$F$92,MATCH(LEFT(L232,255),LEFT('Disaggregation Records'!$D$59:$D$92,255),0))),"")</f>
        <v/>
      </c>
      <c r="E232" s="412" t="str">
        <f t="array" ref="E232">IFERROR(IF(INDEX('Disaggregation Data'!$K$159:$K$310,MATCH(LEFT(M232,255),LEFT('Disaggregation Data'!$J$159:$J$310,255),0))=0,"",INDEX('Disaggregation Data'!$K$159:$K$310,MATCH(LEFT(M232,255),LEFT('Disaggregation Data'!J$159:$J$310,255),0))),"")</f>
        <v/>
      </c>
      <c r="F232" s="412" t="str">
        <f t="array" ref="F232">IFERROR(IF(INDEX('Disaggregation Data'!$L$159:$L$310,MATCH(LEFT(M232,255),LEFT('Disaggregation Data'!$J$159:$J$310,255),0))=0,"",INDEX('Disaggregation Data'!$L$159:$L$310,MATCH(LEFT(M232,255),LEFT('Disaggregation Data'!J$159:$J$310,255),0))),"")</f>
        <v/>
      </c>
      <c r="G232" s="412" t="str">
        <f t="array" ref="G232">IFERROR(IF(INDEX('Disaggregation Data'!$O$159:$O$310,MATCH(LEFT(M232,255),LEFT('Disaggregation Data'!$J$159:$J$310,255),0))=0,"",INDEX('Disaggregation Data'!$O$159:$O$310,MATCH(LEFT(M232,255),LEFT('Disaggregation Data'!J$159:$J$310,255),0))),"")</f>
        <v/>
      </c>
      <c r="H232" s="411" t="str">
        <f t="array" ref="H232">IFERROR(IF(INDEX('Disaggregation Data'!$P$159:$P$310,MATCH(LEFT(M232,255),LEFT('Disaggregation Data'!$J$159:$J$310,255),0))=0,"",INDEX('Disaggregation Data'!$P$159:$P$310,MATCH(LEFT(M232,255),LEFT('Disaggregation Data'!J$159:$J$310,255),0))),"")</f>
        <v/>
      </c>
      <c r="I232" s="411" t="str">
        <f t="array" ref="I232">IFERROR(IF(INDEX('Disaggregation Data'!$M$159:$M$310,MATCH(LEFT(M232,255),LEFT('Disaggregation Data'!$J$159:$J$310,255),0))=0,"",INDEX('Disaggregation Data'!$M$159:$M$310,MATCH(LEFT(M232,255),LEFT('Disaggregation Data'!J$159:$J$310,255),0))),"")</f>
        <v/>
      </c>
      <c r="J232" s="411" t="str">
        <f t="array" ref="J232">IFERROR(IF(INDEX('Disaggregation Data'!$N$159:$N$310,MATCH(LEFT(M232,255),LEFT('Disaggregation Data'!$J$159:$J$310,255),0))=0,"",INDEX('Disaggregation Data'!$N$159:$N$310,MATCH(LEFT(M232,255),LEFT('Disaggregation Data'!J$159:$J$310,255),0))),"")</f>
        <v/>
      </c>
      <c r="K232" s="503">
        <f t="shared" ref="K232:K295" si="16">IF(B232=B231,K231+1,0)</f>
        <v>4</v>
      </c>
      <c r="L232" s="503" t="str">
        <f t="shared" ref="L232:L295" si="17">IF(B232&lt;&gt;"",B232&amp;"-"&amp;K232,"")</f>
        <v>HIV O-4a(M): Pourcentage d'hommes ayant déclaré avoir utilisé un préservatif lors de leur dernier rapport anal avec un partenaire de sexe masculin-4</v>
      </c>
      <c r="M232" s="503" t="str">
        <f t="shared" ref="M232:M295" si="18">IF(B232&lt;&gt;"",B232&amp;C232&amp;D232,"")</f>
        <v>HIV O-4a(M): Pourcentage d'hommes ayant déclaré avoir utilisé un préservatif lors de leur dernier rapport anal avec un partenaire de sexe masculin</v>
      </c>
      <c r="N232" s="483" t="b">
        <f t="shared" ref="N232:N295" si="19">IFERROR(IF(B232&lt;&gt;"",TRUE,FALSE),"")</f>
        <v>1</v>
      </c>
      <c r="O232" s="488" t="s">
        <v>1704</v>
      </c>
      <c r="P232" s="525" t="str">
        <f t="array" ref="P232">IFERROR(IF(INDEX('Disaggregation Records'!$G$59:$G$92,MATCH(LEFT(L232,255),LEFT('Disaggregation Records'!$D$59:$D$92,255),0))=0,"",INDEX('Disaggregation Records'!$G$59:$G$92,MATCH(LEFT(L232,255),LEFT('Disaggregation Records'!$D$59:$D$92,255),0))),"")</f>
        <v/>
      </c>
      <c r="Q232" s="524" t="s">
        <v>711</v>
      </c>
      <c r="R232" s="49"/>
    </row>
    <row r="233" spans="1:18" ht="47.1" customHeight="1" x14ac:dyDescent="0.25">
      <c r="A233" s="409">
        <v>7</v>
      </c>
      <c r="B233" s="427" t="str">
        <f>IFERROR(VLOOKUP(A233,'Outcome Indicators - Section C'!$A$10:$S$27,19,FALSE),"")</f>
        <v>HIV O-4a(M): Pourcentage d'hommes ayant déclaré avoir utilisé un préservatif lors de leur dernier rapport anal avec un partenaire de sexe masculin</v>
      </c>
      <c r="C233" s="522" t="str">
        <f t="array" ref="C233">IFERROR(IF(INDEX('Disaggregation Records'!$E$59:$E$92,MATCH(LEFT(L233,255),LEFT('Disaggregation Records'!$D$59:$D$92,255),0))=0,"",INDEX('Disaggregation Records'!$E$59:$E$92,MATCH(LEFT(L233,255),LEFT('Disaggregation Records'!$D$59:$D$92,255),0))),"")</f>
        <v/>
      </c>
      <c r="D233" s="522" t="str">
        <f t="array" ref="D233">IFERROR(IF(INDEX('Disaggregation Records'!$F$59:$F$92,MATCH(LEFT(L233,255),LEFT('Disaggregation Records'!$D$59:$D$92,255),0))=0,"",INDEX('Disaggregation Records'!$F$59:$F$92,MATCH(LEFT(L233,255),LEFT('Disaggregation Records'!$D$59:$D$92,255),0))),"")</f>
        <v/>
      </c>
      <c r="E233" s="412" t="str">
        <f t="array" ref="E233">IFERROR(IF(INDEX('Disaggregation Data'!$K$159:$K$310,MATCH(LEFT(M233,255),LEFT('Disaggregation Data'!$J$159:$J$310,255),0))=0,"",INDEX('Disaggregation Data'!$K$159:$K$310,MATCH(LEFT(M233,255),LEFT('Disaggregation Data'!J$159:$J$310,255),0))),"")</f>
        <v/>
      </c>
      <c r="F233" s="412" t="str">
        <f t="array" ref="F233">IFERROR(IF(INDEX('Disaggregation Data'!$L$159:$L$310,MATCH(LEFT(M233,255),LEFT('Disaggregation Data'!$J$159:$J$310,255),0))=0,"",INDEX('Disaggregation Data'!$L$159:$L$310,MATCH(LEFT(M233,255),LEFT('Disaggregation Data'!J$159:$J$310,255),0))),"")</f>
        <v/>
      </c>
      <c r="G233" s="412" t="str">
        <f t="array" ref="G233">IFERROR(IF(INDEX('Disaggregation Data'!$O$159:$O$310,MATCH(LEFT(M233,255),LEFT('Disaggregation Data'!$J$159:$J$310,255),0))=0,"",INDEX('Disaggregation Data'!$O$159:$O$310,MATCH(LEFT(M233,255),LEFT('Disaggregation Data'!J$159:$J$310,255),0))),"")</f>
        <v/>
      </c>
      <c r="H233" s="411" t="str">
        <f t="array" ref="H233">IFERROR(IF(INDEX('Disaggregation Data'!$P$159:$P$310,MATCH(LEFT(M233,255),LEFT('Disaggregation Data'!$J$159:$J$310,255),0))=0,"",INDEX('Disaggregation Data'!$P$159:$P$310,MATCH(LEFT(M233,255),LEFT('Disaggregation Data'!J$159:$J$310,255),0))),"")</f>
        <v/>
      </c>
      <c r="I233" s="411" t="str">
        <f t="array" ref="I233">IFERROR(IF(INDEX('Disaggregation Data'!$M$159:$M$310,MATCH(LEFT(M233,255),LEFT('Disaggregation Data'!$J$159:$J$310,255),0))=0,"",INDEX('Disaggregation Data'!$M$159:$M$310,MATCH(LEFT(M233,255),LEFT('Disaggregation Data'!J$159:$J$310,255),0))),"")</f>
        <v/>
      </c>
      <c r="J233" s="411" t="str">
        <f t="array" ref="J233">IFERROR(IF(INDEX('Disaggregation Data'!$N$159:$N$310,MATCH(LEFT(M233,255),LEFT('Disaggregation Data'!$J$159:$J$310,255),0))=0,"",INDEX('Disaggregation Data'!$N$159:$N$310,MATCH(LEFT(M233,255),LEFT('Disaggregation Data'!J$159:$J$310,255),0))),"")</f>
        <v/>
      </c>
      <c r="K233" s="503">
        <f t="shared" si="16"/>
        <v>5</v>
      </c>
      <c r="L233" s="503" t="str">
        <f t="shared" si="17"/>
        <v>HIV O-4a(M): Pourcentage d'hommes ayant déclaré avoir utilisé un préservatif lors de leur dernier rapport anal avec un partenaire de sexe masculin-5</v>
      </c>
      <c r="M233" s="503" t="str">
        <f t="shared" si="18"/>
        <v>HIV O-4a(M): Pourcentage d'hommes ayant déclaré avoir utilisé un préservatif lors de leur dernier rapport anal avec un partenaire de sexe masculin</v>
      </c>
      <c r="N233" s="483" t="b">
        <f t="shared" si="19"/>
        <v>1</v>
      </c>
      <c r="O233" s="488" t="s">
        <v>1705</v>
      </c>
      <c r="P233" s="525" t="str">
        <f t="array" ref="P233">IFERROR(IF(INDEX('Disaggregation Records'!$G$59:$G$92,MATCH(LEFT(L233,255),LEFT('Disaggregation Records'!$D$59:$D$92,255),0))=0,"",INDEX('Disaggregation Records'!$G$59:$G$92,MATCH(LEFT(L233,255),LEFT('Disaggregation Records'!$D$59:$D$92,255),0))),"")</f>
        <v/>
      </c>
      <c r="Q233" s="524" t="s">
        <v>711</v>
      </c>
      <c r="R233" s="49"/>
    </row>
    <row r="234" spans="1:18" ht="47.1" customHeight="1" x14ac:dyDescent="0.25">
      <c r="A234" s="409">
        <v>7</v>
      </c>
      <c r="B234" s="427" t="str">
        <f>IFERROR(VLOOKUP(A234,'Outcome Indicators - Section C'!$A$10:$S$27,19,FALSE),"")</f>
        <v>HIV O-4a(M): Pourcentage d'hommes ayant déclaré avoir utilisé un préservatif lors de leur dernier rapport anal avec un partenaire de sexe masculin</v>
      </c>
      <c r="C234" s="522" t="str">
        <f t="array" ref="C234">IFERROR(IF(INDEX('Disaggregation Records'!$E$59:$E$92,MATCH(LEFT(L234,255),LEFT('Disaggregation Records'!$D$59:$D$92,255),0))=0,"",INDEX('Disaggregation Records'!$E$59:$E$92,MATCH(LEFT(L234,255),LEFT('Disaggregation Records'!$D$59:$D$92,255),0))),"")</f>
        <v/>
      </c>
      <c r="D234" s="522" t="str">
        <f t="array" ref="D234">IFERROR(IF(INDEX('Disaggregation Records'!$F$59:$F$92,MATCH(LEFT(L234,255),LEFT('Disaggregation Records'!$D$59:$D$92,255),0))=0,"",INDEX('Disaggregation Records'!$F$59:$F$92,MATCH(LEFT(L234,255),LEFT('Disaggregation Records'!$D$59:$D$92,255),0))),"")</f>
        <v/>
      </c>
      <c r="E234" s="412" t="str">
        <f t="array" ref="E234">IFERROR(IF(INDEX('Disaggregation Data'!$K$159:$K$310,MATCH(LEFT(M234,255),LEFT('Disaggregation Data'!$J$159:$J$310,255),0))=0,"",INDEX('Disaggregation Data'!$K$159:$K$310,MATCH(LEFT(M234,255),LEFT('Disaggregation Data'!J$159:$J$310,255),0))),"")</f>
        <v/>
      </c>
      <c r="F234" s="412" t="str">
        <f t="array" ref="F234">IFERROR(IF(INDEX('Disaggregation Data'!$L$159:$L$310,MATCH(LEFT(M234,255),LEFT('Disaggregation Data'!$J$159:$J$310,255),0))=0,"",INDEX('Disaggregation Data'!$L$159:$L$310,MATCH(LEFT(M234,255),LEFT('Disaggregation Data'!J$159:$J$310,255),0))),"")</f>
        <v/>
      </c>
      <c r="G234" s="412" t="str">
        <f t="array" ref="G234">IFERROR(IF(INDEX('Disaggregation Data'!$O$159:$O$310,MATCH(LEFT(M234,255),LEFT('Disaggregation Data'!$J$159:$J$310,255),0))=0,"",INDEX('Disaggregation Data'!$O$159:$O$310,MATCH(LEFT(M234,255),LEFT('Disaggregation Data'!J$159:$J$310,255),0))),"")</f>
        <v/>
      </c>
      <c r="H234" s="411" t="str">
        <f t="array" ref="H234">IFERROR(IF(INDEX('Disaggregation Data'!$P$159:$P$310,MATCH(LEFT(M234,255),LEFT('Disaggregation Data'!$J$159:$J$310,255),0))=0,"",INDEX('Disaggregation Data'!$P$159:$P$310,MATCH(LEFT(M234,255),LEFT('Disaggregation Data'!J$159:$J$310,255),0))),"")</f>
        <v/>
      </c>
      <c r="I234" s="411" t="str">
        <f t="array" ref="I234">IFERROR(IF(INDEX('Disaggregation Data'!$M$159:$M$310,MATCH(LEFT(M234,255),LEFT('Disaggregation Data'!$J$159:$J$310,255),0))=0,"",INDEX('Disaggregation Data'!$M$159:$M$310,MATCH(LEFT(M234,255),LEFT('Disaggregation Data'!J$159:$J$310,255),0))),"")</f>
        <v/>
      </c>
      <c r="J234" s="411" t="str">
        <f t="array" ref="J234">IFERROR(IF(INDEX('Disaggregation Data'!$N$159:$N$310,MATCH(LEFT(M234,255),LEFT('Disaggregation Data'!$J$159:$J$310,255),0))=0,"",INDEX('Disaggregation Data'!$N$159:$N$310,MATCH(LEFT(M234,255),LEFT('Disaggregation Data'!J$159:$J$310,255),0))),"")</f>
        <v/>
      </c>
      <c r="K234" s="503">
        <f t="shared" si="16"/>
        <v>6</v>
      </c>
      <c r="L234" s="503" t="str">
        <f t="shared" si="17"/>
        <v>HIV O-4a(M): Pourcentage d'hommes ayant déclaré avoir utilisé un préservatif lors de leur dernier rapport anal avec un partenaire de sexe masculin-6</v>
      </c>
      <c r="M234" s="503" t="str">
        <f t="shared" si="18"/>
        <v>HIV O-4a(M): Pourcentage d'hommes ayant déclaré avoir utilisé un préservatif lors de leur dernier rapport anal avec un partenaire de sexe masculin</v>
      </c>
      <c r="N234" s="483" t="b">
        <f t="shared" si="19"/>
        <v>1</v>
      </c>
      <c r="O234" s="488" t="s">
        <v>1706</v>
      </c>
      <c r="P234" s="525" t="str">
        <f t="array" ref="P234">IFERROR(IF(INDEX('Disaggregation Records'!$G$59:$G$92,MATCH(LEFT(L234,255),LEFT('Disaggregation Records'!$D$59:$D$92,255),0))=0,"",INDEX('Disaggregation Records'!$G$59:$G$92,MATCH(LEFT(L234,255),LEFT('Disaggregation Records'!$D$59:$D$92,255),0))),"")</f>
        <v/>
      </c>
      <c r="Q234" s="524" t="s">
        <v>711</v>
      </c>
      <c r="R234" s="49"/>
    </row>
    <row r="235" spans="1:18" ht="47.1" customHeight="1" x14ac:dyDescent="0.25">
      <c r="A235" s="409">
        <v>7</v>
      </c>
      <c r="B235" s="427" t="str">
        <f>IFERROR(VLOOKUP(A235,'Outcome Indicators - Section C'!$A$10:$S$27,19,FALSE),"")</f>
        <v>HIV O-4a(M): Pourcentage d'hommes ayant déclaré avoir utilisé un préservatif lors de leur dernier rapport anal avec un partenaire de sexe masculin</v>
      </c>
      <c r="C235" s="522" t="str">
        <f t="array" ref="C235">IFERROR(IF(INDEX('Disaggregation Records'!$E$59:$E$92,MATCH(LEFT(L235,255),LEFT('Disaggregation Records'!$D$59:$D$92,255),0))=0,"",INDEX('Disaggregation Records'!$E$59:$E$92,MATCH(LEFT(L235,255),LEFT('Disaggregation Records'!$D$59:$D$92,255),0))),"")</f>
        <v/>
      </c>
      <c r="D235" s="522" t="str">
        <f t="array" ref="D235">IFERROR(IF(INDEX('Disaggregation Records'!$F$59:$F$92,MATCH(LEFT(L235,255),LEFT('Disaggregation Records'!$D$59:$D$92,255),0))=0,"",INDEX('Disaggregation Records'!$F$59:$F$92,MATCH(LEFT(L235,255),LEFT('Disaggregation Records'!$D$59:$D$92,255),0))),"")</f>
        <v/>
      </c>
      <c r="E235" s="412" t="str">
        <f t="array" ref="E235">IFERROR(IF(INDEX('Disaggregation Data'!$K$159:$K$310,MATCH(LEFT(M235,255),LEFT('Disaggregation Data'!$J$159:$J$310,255),0))=0,"",INDEX('Disaggregation Data'!$K$159:$K$310,MATCH(LEFT(M235,255),LEFT('Disaggregation Data'!J$159:$J$310,255),0))),"")</f>
        <v/>
      </c>
      <c r="F235" s="412" t="str">
        <f t="array" ref="F235">IFERROR(IF(INDEX('Disaggregation Data'!$L$159:$L$310,MATCH(LEFT(M235,255),LEFT('Disaggregation Data'!$J$159:$J$310,255),0))=0,"",INDEX('Disaggregation Data'!$L$159:$L$310,MATCH(LEFT(M235,255),LEFT('Disaggregation Data'!J$159:$J$310,255),0))),"")</f>
        <v/>
      </c>
      <c r="G235" s="412" t="str">
        <f t="array" ref="G235">IFERROR(IF(INDEX('Disaggregation Data'!$O$159:$O$310,MATCH(LEFT(M235,255),LEFT('Disaggregation Data'!$J$159:$J$310,255),0))=0,"",INDEX('Disaggregation Data'!$O$159:$O$310,MATCH(LEFT(M235,255),LEFT('Disaggregation Data'!J$159:$J$310,255),0))),"")</f>
        <v/>
      </c>
      <c r="H235" s="411" t="str">
        <f t="array" ref="H235">IFERROR(IF(INDEX('Disaggregation Data'!$P$159:$P$310,MATCH(LEFT(M235,255),LEFT('Disaggregation Data'!$J$159:$J$310,255),0))=0,"",INDEX('Disaggregation Data'!$P$159:$P$310,MATCH(LEFT(M235,255),LEFT('Disaggregation Data'!J$159:$J$310,255),0))),"")</f>
        <v/>
      </c>
      <c r="I235" s="411" t="str">
        <f t="array" ref="I235">IFERROR(IF(INDEX('Disaggregation Data'!$M$159:$M$310,MATCH(LEFT(M235,255),LEFT('Disaggregation Data'!$J$159:$J$310,255),0))=0,"",INDEX('Disaggregation Data'!$M$159:$M$310,MATCH(LEFT(M235,255),LEFT('Disaggregation Data'!J$159:$J$310,255),0))),"")</f>
        <v/>
      </c>
      <c r="J235" s="411" t="str">
        <f t="array" ref="J235">IFERROR(IF(INDEX('Disaggregation Data'!$N$159:$N$310,MATCH(LEFT(M235,255),LEFT('Disaggregation Data'!$J$159:$J$310,255),0))=0,"",INDEX('Disaggregation Data'!$N$159:$N$310,MATCH(LEFT(M235,255),LEFT('Disaggregation Data'!J$159:$J$310,255),0))),"")</f>
        <v/>
      </c>
      <c r="K235" s="503">
        <f t="shared" si="16"/>
        <v>7</v>
      </c>
      <c r="L235" s="503" t="str">
        <f t="shared" si="17"/>
        <v>HIV O-4a(M): Pourcentage d'hommes ayant déclaré avoir utilisé un préservatif lors de leur dernier rapport anal avec un partenaire de sexe masculin-7</v>
      </c>
      <c r="M235" s="503" t="str">
        <f t="shared" si="18"/>
        <v>HIV O-4a(M): Pourcentage d'hommes ayant déclaré avoir utilisé un préservatif lors de leur dernier rapport anal avec un partenaire de sexe masculin</v>
      </c>
      <c r="N235" s="483" t="b">
        <f t="shared" si="19"/>
        <v>1</v>
      </c>
      <c r="O235" s="488" t="s">
        <v>1707</v>
      </c>
      <c r="P235" s="525" t="str">
        <f t="array" ref="P235">IFERROR(IF(INDEX('Disaggregation Records'!$G$59:$G$92,MATCH(LEFT(L235,255),LEFT('Disaggregation Records'!$D$59:$D$92,255),0))=0,"",INDEX('Disaggregation Records'!$G$59:$G$92,MATCH(LEFT(L235,255),LEFT('Disaggregation Records'!$D$59:$D$92,255),0))),"")</f>
        <v/>
      </c>
      <c r="Q235" s="524" t="s">
        <v>711</v>
      </c>
      <c r="R235" s="49"/>
    </row>
    <row r="236" spans="1:18" ht="47.1" customHeight="1" x14ac:dyDescent="0.25">
      <c r="A236" s="409">
        <v>7</v>
      </c>
      <c r="B236" s="427" t="str">
        <f>IFERROR(VLOOKUP(A236,'Outcome Indicators - Section C'!$A$10:$S$27,19,FALSE),"")</f>
        <v>HIV O-4a(M): Pourcentage d'hommes ayant déclaré avoir utilisé un préservatif lors de leur dernier rapport anal avec un partenaire de sexe masculin</v>
      </c>
      <c r="C236" s="522" t="str">
        <f t="array" ref="C236">IFERROR(IF(INDEX('Disaggregation Records'!$E$59:$E$92,MATCH(LEFT(L236,255),LEFT('Disaggregation Records'!$D$59:$D$92,255),0))=0,"",INDEX('Disaggregation Records'!$E$59:$E$92,MATCH(LEFT(L236,255),LEFT('Disaggregation Records'!$D$59:$D$92,255),0))),"")</f>
        <v/>
      </c>
      <c r="D236" s="522" t="str">
        <f t="array" ref="D236">IFERROR(IF(INDEX('Disaggregation Records'!$F$59:$F$92,MATCH(LEFT(L236,255),LEFT('Disaggregation Records'!$D$59:$D$92,255),0))=0,"",INDEX('Disaggregation Records'!$F$59:$F$92,MATCH(LEFT(L236,255),LEFT('Disaggregation Records'!$D$59:$D$92,255),0))),"")</f>
        <v/>
      </c>
      <c r="E236" s="412" t="str">
        <f t="array" ref="E236">IFERROR(IF(INDEX('Disaggregation Data'!$K$159:$K$310,MATCH(LEFT(M236,255),LEFT('Disaggregation Data'!$J$159:$J$310,255),0))=0,"",INDEX('Disaggregation Data'!$K$159:$K$310,MATCH(LEFT(M236,255),LEFT('Disaggregation Data'!J$159:$J$310,255),0))),"")</f>
        <v/>
      </c>
      <c r="F236" s="412" t="str">
        <f t="array" ref="F236">IFERROR(IF(INDEX('Disaggregation Data'!$L$159:$L$310,MATCH(LEFT(M236,255),LEFT('Disaggregation Data'!$J$159:$J$310,255),0))=0,"",INDEX('Disaggregation Data'!$L$159:$L$310,MATCH(LEFT(M236,255),LEFT('Disaggregation Data'!J$159:$J$310,255),0))),"")</f>
        <v/>
      </c>
      <c r="G236" s="412" t="str">
        <f t="array" ref="G236">IFERROR(IF(INDEX('Disaggregation Data'!$O$159:$O$310,MATCH(LEFT(M236,255),LEFT('Disaggregation Data'!$J$159:$J$310,255),0))=0,"",INDEX('Disaggregation Data'!$O$159:$O$310,MATCH(LEFT(M236,255),LEFT('Disaggregation Data'!J$159:$J$310,255),0))),"")</f>
        <v/>
      </c>
      <c r="H236" s="411" t="str">
        <f t="array" ref="H236">IFERROR(IF(INDEX('Disaggregation Data'!$P$159:$P$310,MATCH(LEFT(M236,255),LEFT('Disaggregation Data'!$J$159:$J$310,255),0))=0,"",INDEX('Disaggregation Data'!$P$159:$P$310,MATCH(LEFT(M236,255),LEFT('Disaggregation Data'!J$159:$J$310,255),0))),"")</f>
        <v/>
      </c>
      <c r="I236" s="411" t="str">
        <f t="array" ref="I236">IFERROR(IF(INDEX('Disaggregation Data'!$M$159:$M$310,MATCH(LEFT(M236,255),LEFT('Disaggregation Data'!$J$159:$J$310,255),0))=0,"",INDEX('Disaggregation Data'!$M$159:$M$310,MATCH(LEFT(M236,255),LEFT('Disaggregation Data'!J$159:$J$310,255),0))),"")</f>
        <v/>
      </c>
      <c r="J236" s="411" t="str">
        <f t="array" ref="J236">IFERROR(IF(INDEX('Disaggregation Data'!$N$159:$N$310,MATCH(LEFT(M236,255),LEFT('Disaggregation Data'!$J$159:$J$310,255),0))=0,"",INDEX('Disaggregation Data'!$N$159:$N$310,MATCH(LEFT(M236,255),LEFT('Disaggregation Data'!J$159:$J$310,255),0))),"")</f>
        <v/>
      </c>
      <c r="K236" s="503">
        <f t="shared" si="16"/>
        <v>8</v>
      </c>
      <c r="L236" s="503" t="str">
        <f t="shared" si="17"/>
        <v>HIV O-4a(M): Pourcentage d'hommes ayant déclaré avoir utilisé un préservatif lors de leur dernier rapport anal avec un partenaire de sexe masculin-8</v>
      </c>
      <c r="M236" s="503" t="str">
        <f t="shared" si="18"/>
        <v>HIV O-4a(M): Pourcentage d'hommes ayant déclaré avoir utilisé un préservatif lors de leur dernier rapport anal avec un partenaire de sexe masculin</v>
      </c>
      <c r="N236" s="483" t="b">
        <f t="shared" si="19"/>
        <v>1</v>
      </c>
      <c r="O236" s="488" t="s">
        <v>1708</v>
      </c>
      <c r="P236" s="525" t="str">
        <f t="array" ref="P236">IFERROR(IF(INDEX('Disaggregation Records'!$G$59:$G$92,MATCH(LEFT(L236,255),LEFT('Disaggregation Records'!$D$59:$D$92,255),0))=0,"",INDEX('Disaggregation Records'!$G$59:$G$92,MATCH(LEFT(L236,255),LEFT('Disaggregation Records'!$D$59:$D$92,255),0))),"")</f>
        <v/>
      </c>
      <c r="Q236" s="524" t="s">
        <v>711</v>
      </c>
      <c r="R236" s="49"/>
    </row>
    <row r="237" spans="1:18" ht="47.1" customHeight="1" x14ac:dyDescent="0.25">
      <c r="A237" s="409">
        <v>7</v>
      </c>
      <c r="B237" s="427" t="str">
        <f>IFERROR(VLOOKUP(A237,'Outcome Indicators - Section C'!$A$10:$S$27,19,FALSE),"")</f>
        <v>HIV O-4a(M): Pourcentage d'hommes ayant déclaré avoir utilisé un préservatif lors de leur dernier rapport anal avec un partenaire de sexe masculin</v>
      </c>
      <c r="C237" s="522" t="str">
        <f t="array" ref="C237">IFERROR(IF(INDEX('Disaggregation Records'!$E$59:$E$92,MATCH(LEFT(L237,255),LEFT('Disaggregation Records'!$D$59:$D$92,255),0))=0,"",INDEX('Disaggregation Records'!$E$59:$E$92,MATCH(LEFT(L237,255),LEFT('Disaggregation Records'!$D$59:$D$92,255),0))),"")</f>
        <v/>
      </c>
      <c r="D237" s="522" t="str">
        <f t="array" ref="D237">IFERROR(IF(INDEX('Disaggregation Records'!$F$59:$F$92,MATCH(LEFT(L237,255),LEFT('Disaggregation Records'!$D$59:$D$92,255),0))=0,"",INDEX('Disaggregation Records'!$F$59:$F$92,MATCH(LEFT(L237,255),LEFT('Disaggregation Records'!$D$59:$D$92,255),0))),"")</f>
        <v/>
      </c>
      <c r="E237" s="412" t="str">
        <f t="array" ref="E237">IFERROR(IF(INDEX('Disaggregation Data'!$K$159:$K$310,MATCH(LEFT(M237,255),LEFT('Disaggregation Data'!$J$159:$J$310,255),0))=0,"",INDEX('Disaggregation Data'!$K$159:$K$310,MATCH(LEFT(M237,255),LEFT('Disaggregation Data'!J$159:$J$310,255),0))),"")</f>
        <v/>
      </c>
      <c r="F237" s="412" t="str">
        <f t="array" ref="F237">IFERROR(IF(INDEX('Disaggregation Data'!$L$159:$L$310,MATCH(LEFT(M237,255),LEFT('Disaggregation Data'!$J$159:$J$310,255),0))=0,"",INDEX('Disaggregation Data'!$L$159:$L$310,MATCH(LEFT(M237,255),LEFT('Disaggregation Data'!J$159:$J$310,255),0))),"")</f>
        <v/>
      </c>
      <c r="G237" s="412" t="str">
        <f t="array" ref="G237">IFERROR(IF(INDEX('Disaggregation Data'!$O$159:$O$310,MATCH(LEFT(M237,255),LEFT('Disaggregation Data'!$J$159:$J$310,255),0))=0,"",INDEX('Disaggregation Data'!$O$159:$O$310,MATCH(LEFT(M237,255),LEFT('Disaggregation Data'!J$159:$J$310,255),0))),"")</f>
        <v/>
      </c>
      <c r="H237" s="411" t="str">
        <f t="array" ref="H237">IFERROR(IF(INDEX('Disaggregation Data'!$P$159:$P$310,MATCH(LEFT(M237,255),LEFT('Disaggregation Data'!$J$159:$J$310,255),0))=0,"",INDEX('Disaggregation Data'!$P$159:$P$310,MATCH(LEFT(M237,255),LEFT('Disaggregation Data'!J$159:$J$310,255),0))),"")</f>
        <v/>
      </c>
      <c r="I237" s="411" t="str">
        <f t="array" ref="I237">IFERROR(IF(INDEX('Disaggregation Data'!$M$159:$M$310,MATCH(LEFT(M237,255),LEFT('Disaggregation Data'!$J$159:$J$310,255),0))=0,"",INDEX('Disaggregation Data'!$M$159:$M$310,MATCH(LEFT(M237,255),LEFT('Disaggregation Data'!J$159:$J$310,255),0))),"")</f>
        <v/>
      </c>
      <c r="J237" s="411" t="str">
        <f t="array" ref="J237">IFERROR(IF(INDEX('Disaggregation Data'!$N$159:$N$310,MATCH(LEFT(M237,255),LEFT('Disaggregation Data'!$J$159:$J$310,255),0))=0,"",INDEX('Disaggregation Data'!$N$159:$N$310,MATCH(LEFT(M237,255),LEFT('Disaggregation Data'!J$159:$J$310,255),0))),"")</f>
        <v/>
      </c>
      <c r="K237" s="503">
        <f t="shared" si="16"/>
        <v>9</v>
      </c>
      <c r="L237" s="503" t="str">
        <f t="shared" si="17"/>
        <v>HIV O-4a(M): Pourcentage d'hommes ayant déclaré avoir utilisé un préservatif lors de leur dernier rapport anal avec un partenaire de sexe masculin-9</v>
      </c>
      <c r="M237" s="503" t="str">
        <f t="shared" si="18"/>
        <v>HIV O-4a(M): Pourcentage d'hommes ayant déclaré avoir utilisé un préservatif lors de leur dernier rapport anal avec un partenaire de sexe masculin</v>
      </c>
      <c r="N237" s="483" t="b">
        <f t="shared" si="19"/>
        <v>1</v>
      </c>
      <c r="O237" s="488" t="s">
        <v>1709</v>
      </c>
      <c r="P237" s="525" t="str">
        <f t="array" ref="P237">IFERROR(IF(INDEX('Disaggregation Records'!$G$59:$G$92,MATCH(LEFT(L237,255),LEFT('Disaggregation Records'!$D$59:$D$92,255),0))=0,"",INDEX('Disaggregation Records'!$G$59:$G$92,MATCH(LEFT(L237,255),LEFT('Disaggregation Records'!$D$59:$D$92,255),0))),"")</f>
        <v/>
      </c>
      <c r="Q237" s="524" t="s">
        <v>711</v>
      </c>
      <c r="R237" s="49"/>
    </row>
    <row r="238" spans="1:18" ht="47.1" customHeight="1" x14ac:dyDescent="0.25">
      <c r="A238" s="409">
        <v>8</v>
      </c>
      <c r="B238" s="427" t="str">
        <f>IFERROR(VLOOKUP(A238,'Outcome Indicators - Section C'!$A$10:$S$27,19,FALSE),"")</f>
        <v>HIV O-5(M): Pourcentage de professionnels du sexe ayant déclaré avoir utilisé un préservatif avec leur dernier client</v>
      </c>
      <c r="C238" s="522" t="str">
        <f t="array" ref="C238">IFERROR(IF(INDEX('Disaggregation Records'!$E$59:$E$92,MATCH(LEFT(L238,255),LEFT('Disaggregation Records'!$D$59:$D$92,255),0))=0,"",INDEX('Disaggregation Records'!$E$59:$E$92,MATCH(LEFT(L238,255),LEFT('Disaggregation Records'!$D$59:$D$92,255),0))),"")</f>
        <v>Sexe</v>
      </c>
      <c r="D238" s="522" t="str">
        <f t="array" ref="D238">IFERROR(IF(INDEX('Disaggregation Records'!$F$59:$F$92,MATCH(LEFT(L238,255),LEFT('Disaggregation Records'!$D$59:$D$92,255),0))=0,"",INDEX('Disaggregation Records'!$F$59:$F$92,MATCH(LEFT(L238,255),LEFT('Disaggregation Records'!$D$59:$D$92,255),0))),"")</f>
        <v>Homme</v>
      </c>
      <c r="E238" s="412" t="str">
        <f t="array" ref="E238">IFERROR(IF(INDEX('Disaggregation Data'!$K$159:$K$310,MATCH(LEFT(M238,255),LEFT('Disaggregation Data'!$J$159:$J$310,255),0))=0,"",INDEX('Disaggregation Data'!$K$159:$K$310,MATCH(LEFT(M238,255),LEFT('Disaggregation Data'!J$159:$J$310,255),0))),"")</f>
        <v/>
      </c>
      <c r="F238" s="412"/>
      <c r="G238" s="412"/>
      <c r="H238" s="559" t="s">
        <v>5879</v>
      </c>
      <c r="I238" s="562"/>
      <c r="J238" s="553" t="s">
        <v>5953</v>
      </c>
      <c r="K238" s="503">
        <f t="shared" si="16"/>
        <v>0</v>
      </c>
      <c r="L238" s="503" t="str">
        <f t="shared" si="17"/>
        <v>HIV O-5(M): Pourcentage de professionnels du sexe ayant déclaré avoir utilisé un préservatif avec leur dernier client-0</v>
      </c>
      <c r="M238" s="503" t="str">
        <f t="shared" si="18"/>
        <v>HIV O-5(M): Pourcentage de professionnels du sexe ayant déclaré avoir utilisé un préservatif avec leur dernier clientSexeHomme</v>
      </c>
      <c r="N238" s="483" t="b">
        <f t="shared" si="19"/>
        <v>1</v>
      </c>
      <c r="O238" s="488" t="s">
        <v>1710</v>
      </c>
      <c r="P238" s="525" t="str">
        <f t="array" ref="P238">IFERROR(IF(INDEX('Disaggregation Records'!$G$59:$G$92,MATCH(LEFT(L238,255),LEFT('Disaggregation Records'!$D$59:$D$92,255),0))=0,"",INDEX('Disaggregation Records'!$G$59:$G$92,MATCH(LEFT(L238,255),LEFT('Disaggregation Records'!$D$59:$D$92,255),0))),"")</f>
        <v>a1L36000000zoLEEAY</v>
      </c>
      <c r="Q238" s="524" t="s">
        <v>712</v>
      </c>
      <c r="R238" s="49"/>
    </row>
    <row r="239" spans="1:18" ht="47.1" customHeight="1" x14ac:dyDescent="0.25">
      <c r="A239" s="409">
        <v>8</v>
      </c>
      <c r="B239" s="427" t="str">
        <f>IFERROR(VLOOKUP(A239,'Outcome Indicators - Section C'!$A$10:$S$27,19,FALSE),"")</f>
        <v>HIV O-5(M): Pourcentage de professionnels du sexe ayant déclaré avoir utilisé un préservatif avec leur dernier client</v>
      </c>
      <c r="C239" s="522" t="str">
        <f t="array" ref="C239">IFERROR(IF(INDEX('Disaggregation Records'!$E$59:$E$92,MATCH(LEFT(L239,255),LEFT('Disaggregation Records'!$D$59:$D$92,255),0))=0,"",INDEX('Disaggregation Records'!$E$59:$E$92,MATCH(LEFT(L239,255),LEFT('Disaggregation Records'!$D$59:$D$92,255),0))),"")</f>
        <v>Sexe</v>
      </c>
      <c r="D239" s="522" t="str">
        <f t="array" ref="D239">IFERROR(IF(INDEX('Disaggregation Records'!$F$59:$F$92,MATCH(LEFT(L239,255),LEFT('Disaggregation Records'!$D$59:$D$92,255),0))=0,"",INDEX('Disaggregation Records'!$F$59:$F$92,MATCH(LEFT(L239,255),LEFT('Disaggregation Records'!$D$59:$D$92,255),0))),"")</f>
        <v>Femme</v>
      </c>
      <c r="E239" s="412" t="str">
        <f t="array" ref="E239">IFERROR(IF(INDEX('Disaggregation Data'!$K$159:$K$310,MATCH(LEFT(M239,255),LEFT('Disaggregation Data'!$J$159:$J$310,255),0))=0,"",INDEX('Disaggregation Data'!$K$159:$K$310,MATCH(LEFT(M239,255),LEFT('Disaggregation Data'!J$159:$J$310,255),0))),"")</f>
        <v/>
      </c>
      <c r="F239" s="412"/>
      <c r="G239" s="412"/>
      <c r="H239" s="559" t="s">
        <v>5880</v>
      </c>
      <c r="I239" s="562"/>
      <c r="J239" s="553" t="s">
        <v>5953</v>
      </c>
      <c r="K239" s="503">
        <f t="shared" si="16"/>
        <v>1</v>
      </c>
      <c r="L239" s="503" t="str">
        <f t="shared" si="17"/>
        <v>HIV O-5(M): Pourcentage de professionnels du sexe ayant déclaré avoir utilisé un préservatif avec leur dernier client-1</v>
      </c>
      <c r="M239" s="503" t="str">
        <f t="shared" si="18"/>
        <v>HIV O-5(M): Pourcentage de professionnels du sexe ayant déclaré avoir utilisé un préservatif avec leur dernier clientSexeFemme</v>
      </c>
      <c r="N239" s="483" t="b">
        <f t="shared" si="19"/>
        <v>1</v>
      </c>
      <c r="O239" s="488" t="s">
        <v>1711</v>
      </c>
      <c r="P239" s="525" t="str">
        <f t="array" ref="P239">IFERROR(IF(INDEX('Disaggregation Records'!$G$59:$G$92,MATCH(LEFT(L239,255),LEFT('Disaggregation Records'!$D$59:$D$92,255),0))=0,"",INDEX('Disaggregation Records'!$G$59:$G$92,MATCH(LEFT(L239,255),LEFT('Disaggregation Records'!$D$59:$D$92,255),0))),"")</f>
        <v>a1L36000000zoLFEAY</v>
      </c>
      <c r="Q239" s="524" t="s">
        <v>712</v>
      </c>
      <c r="R239" s="49"/>
    </row>
    <row r="240" spans="1:18" ht="47.1" customHeight="1" x14ac:dyDescent="0.25">
      <c r="A240" s="409">
        <v>8</v>
      </c>
      <c r="B240" s="427" t="str">
        <f>IFERROR(VLOOKUP(A240,'Outcome Indicators - Section C'!$A$10:$S$27,19,FALSE),"")</f>
        <v>HIV O-5(M): Pourcentage de professionnels du sexe ayant déclaré avoir utilisé un préservatif avec leur dernier client</v>
      </c>
      <c r="C240" s="522" t="str">
        <f t="array" ref="C240">IFERROR(IF(INDEX('Disaggregation Records'!$E$59:$E$92,MATCH(LEFT(L240,255),LEFT('Disaggregation Records'!$D$59:$D$92,255),0))=0,"",INDEX('Disaggregation Records'!$E$59:$E$92,MATCH(LEFT(L240,255),LEFT('Disaggregation Records'!$D$59:$D$92,255),0))),"")</f>
        <v>Age</v>
      </c>
      <c r="D240" s="522" t="str">
        <f t="array" ref="D240">IFERROR(IF(INDEX('Disaggregation Records'!$F$59:$F$92,MATCH(LEFT(L240,255),LEFT('Disaggregation Records'!$D$59:$D$92,255),0))=0,"",INDEX('Disaggregation Records'!$F$59:$F$92,MATCH(LEFT(L240,255),LEFT('Disaggregation Records'!$D$59:$D$92,255),0))),"")</f>
        <v>&lt;25 ans</v>
      </c>
      <c r="E240" s="412" t="str">
        <f t="array" ref="E240">IFERROR(IF(INDEX('Disaggregation Data'!$K$159:$K$310,MATCH(LEFT(M240,255),LEFT('Disaggregation Data'!$J$159:$J$310,255),0))=0,"",INDEX('Disaggregation Data'!$K$159:$K$310,MATCH(LEFT(M240,255),LEFT('Disaggregation Data'!J$159:$J$310,255),0))),"")</f>
        <v/>
      </c>
      <c r="F240" s="412"/>
      <c r="G240" s="412"/>
      <c r="H240" s="559" t="s">
        <v>5878</v>
      </c>
      <c r="I240" s="562"/>
      <c r="J240" s="553" t="s">
        <v>5954</v>
      </c>
      <c r="K240" s="503">
        <f t="shared" si="16"/>
        <v>2</v>
      </c>
      <c r="L240" s="503" t="str">
        <f t="shared" si="17"/>
        <v>HIV O-5(M): Pourcentage de professionnels du sexe ayant déclaré avoir utilisé un préservatif avec leur dernier client-2</v>
      </c>
      <c r="M240" s="503" t="str">
        <f t="shared" si="18"/>
        <v>HIV O-5(M): Pourcentage de professionnels du sexe ayant déclaré avoir utilisé un préservatif avec leur dernier clientAge&lt;25 ans</v>
      </c>
      <c r="N240" s="483" t="b">
        <f t="shared" si="19"/>
        <v>1</v>
      </c>
      <c r="O240" s="488" t="s">
        <v>1712</v>
      </c>
      <c r="P240" s="525" t="str">
        <f t="array" ref="P240">IFERROR(IF(INDEX('Disaggregation Records'!$G$59:$G$92,MATCH(LEFT(L240,255),LEFT('Disaggregation Records'!$D$59:$D$92,255),0))=0,"",INDEX('Disaggregation Records'!$G$59:$G$92,MATCH(LEFT(L240,255),LEFT('Disaggregation Records'!$D$59:$D$92,255),0))),"")</f>
        <v>a1L36000002NzjQEAS</v>
      </c>
      <c r="Q240" s="524" t="s">
        <v>712</v>
      </c>
      <c r="R240" s="49"/>
    </row>
    <row r="241" spans="1:18" ht="47.1" customHeight="1" x14ac:dyDescent="0.25">
      <c r="A241" s="409">
        <v>8</v>
      </c>
      <c r="B241" s="427" t="str">
        <f>IFERROR(VLOOKUP(A241,'Outcome Indicators - Section C'!$A$10:$S$27,19,FALSE),"")</f>
        <v>HIV O-5(M): Pourcentage de professionnels du sexe ayant déclaré avoir utilisé un préservatif avec leur dernier client</v>
      </c>
      <c r="C241" s="522" t="str">
        <f t="array" ref="C241">IFERROR(IF(INDEX('Disaggregation Records'!$E$59:$E$92,MATCH(LEFT(L241,255),LEFT('Disaggregation Records'!$D$59:$D$92,255),0))=0,"",INDEX('Disaggregation Records'!$E$59:$E$92,MATCH(LEFT(L241,255),LEFT('Disaggregation Records'!$D$59:$D$92,255),0))),"")</f>
        <v>Age</v>
      </c>
      <c r="D241" s="522" t="str">
        <f t="array" ref="D241">IFERROR(IF(INDEX('Disaggregation Records'!$F$59:$F$92,MATCH(LEFT(L241,255),LEFT('Disaggregation Records'!$D$59:$D$92,255),0))=0,"",INDEX('Disaggregation Records'!$F$59:$F$92,MATCH(LEFT(L241,255),LEFT('Disaggregation Records'!$D$59:$D$92,255),0))),"")</f>
        <v>+ de 25 ans</v>
      </c>
      <c r="E241" s="412" t="str">
        <f t="array" ref="E241">IFERROR(IF(INDEX('Disaggregation Data'!$K$159:$K$310,MATCH(LEFT(M241,255),LEFT('Disaggregation Data'!$J$159:$J$310,255),0))=0,"",INDEX('Disaggregation Data'!$K$159:$K$310,MATCH(LEFT(M241,255),LEFT('Disaggregation Data'!J$159:$J$310,255),0))),"")</f>
        <v/>
      </c>
      <c r="F241" s="412"/>
      <c r="G241" s="412"/>
      <c r="H241" s="559" t="s">
        <v>5878</v>
      </c>
      <c r="I241" s="562"/>
      <c r="J241" s="553" t="s">
        <v>5945</v>
      </c>
      <c r="K241" s="503">
        <f t="shared" si="16"/>
        <v>3</v>
      </c>
      <c r="L241" s="503" t="str">
        <f t="shared" si="17"/>
        <v>HIV O-5(M): Pourcentage de professionnels du sexe ayant déclaré avoir utilisé un préservatif avec leur dernier client-3</v>
      </c>
      <c r="M241" s="503" t="str">
        <f t="shared" si="18"/>
        <v>HIV O-5(M): Pourcentage de professionnels du sexe ayant déclaré avoir utilisé un préservatif avec leur dernier clientAge+ de 25 ans</v>
      </c>
      <c r="N241" s="483" t="b">
        <f t="shared" si="19"/>
        <v>1</v>
      </c>
      <c r="O241" s="488" t="s">
        <v>1713</v>
      </c>
      <c r="P241" s="525" t="str">
        <f t="array" ref="P241">IFERROR(IF(INDEX('Disaggregation Records'!$G$59:$G$92,MATCH(LEFT(L241,255),LEFT('Disaggregation Records'!$D$59:$D$92,255),0))=0,"",INDEX('Disaggregation Records'!$G$59:$G$92,MATCH(LEFT(L241,255),LEFT('Disaggregation Records'!$D$59:$D$92,255),0))),"")</f>
        <v>a1L36000002NzjREAS</v>
      </c>
      <c r="Q241" s="524" t="s">
        <v>712</v>
      </c>
      <c r="R241" s="49"/>
    </row>
    <row r="242" spans="1:18" ht="47.1" customHeight="1" x14ac:dyDescent="0.25">
      <c r="A242" s="409">
        <v>8</v>
      </c>
      <c r="B242" s="427" t="str">
        <f>IFERROR(VLOOKUP(A242,'Outcome Indicators - Section C'!$A$10:$S$27,19,FALSE),"")</f>
        <v>HIV O-5(M): Pourcentage de professionnels du sexe ayant déclaré avoir utilisé un préservatif avec leur dernier client</v>
      </c>
      <c r="C242" s="522" t="str">
        <f t="array" ref="C242">IFERROR(IF(INDEX('Disaggregation Records'!$E$59:$E$92,MATCH(LEFT(L242,255),LEFT('Disaggregation Records'!$D$59:$D$92,255),0))=0,"",INDEX('Disaggregation Records'!$E$59:$E$92,MATCH(LEFT(L242,255),LEFT('Disaggregation Records'!$D$59:$D$92,255),0))),"")</f>
        <v/>
      </c>
      <c r="D242" s="522" t="str">
        <f t="array" ref="D242">IFERROR(IF(INDEX('Disaggregation Records'!$F$59:$F$92,MATCH(LEFT(L242,255),LEFT('Disaggregation Records'!$D$59:$D$92,255),0))=0,"",INDEX('Disaggregation Records'!$F$59:$F$92,MATCH(LEFT(L242,255),LEFT('Disaggregation Records'!$D$59:$D$92,255),0))),"")</f>
        <v/>
      </c>
      <c r="E242" s="412" t="str">
        <f t="array" ref="E242">IFERROR(IF(INDEX('Disaggregation Data'!$K$159:$K$310,MATCH(LEFT(M242,255),LEFT('Disaggregation Data'!$J$159:$J$310,255),0))=0,"",INDEX('Disaggregation Data'!$K$159:$K$310,MATCH(LEFT(M242,255),LEFT('Disaggregation Data'!J$159:$J$310,255),0))),"")</f>
        <v/>
      </c>
      <c r="F242" s="412" t="str">
        <f t="array" ref="F242">IFERROR(IF(INDEX('Disaggregation Data'!$L$159:$L$310,MATCH(LEFT(M242,255),LEFT('Disaggregation Data'!$J$159:$J$310,255),0))=0,"",INDEX('Disaggregation Data'!$L$159:$L$310,MATCH(LEFT(M242,255),LEFT('Disaggregation Data'!J$159:$J$310,255),0))),"")</f>
        <v/>
      </c>
      <c r="G242" s="412" t="str">
        <f t="array" ref="G242">IFERROR(IF(INDEX('Disaggregation Data'!$O$159:$O$310,MATCH(LEFT(M242,255),LEFT('Disaggregation Data'!$J$159:$J$310,255),0))=0,"",INDEX('Disaggregation Data'!$O$159:$O$310,MATCH(LEFT(M242,255),LEFT('Disaggregation Data'!J$159:$J$310,255),0))),"")</f>
        <v/>
      </c>
      <c r="H242" s="411" t="str">
        <f t="array" ref="H242">IFERROR(IF(INDEX('Disaggregation Data'!$P$159:$P$310,MATCH(LEFT(M242,255),LEFT('Disaggregation Data'!$J$159:$J$310,255),0))=0,"",INDEX('Disaggregation Data'!$P$159:$P$310,MATCH(LEFT(M242,255),LEFT('Disaggregation Data'!J$159:$J$310,255),0))),"")</f>
        <v/>
      </c>
      <c r="I242" s="411"/>
      <c r="J242" s="411" t="str">
        <f t="array" ref="J242">IFERROR(IF(INDEX('Disaggregation Data'!$N$159:$N$310,MATCH(LEFT(M242,255),LEFT('Disaggregation Data'!$J$159:$J$310,255),0))=0,"",INDEX('Disaggregation Data'!$N$159:$N$310,MATCH(LEFT(M242,255),LEFT('Disaggregation Data'!J$159:$J$310,255),0))),"")</f>
        <v/>
      </c>
      <c r="K242" s="503">
        <f t="shared" si="16"/>
        <v>4</v>
      </c>
      <c r="L242" s="503" t="str">
        <f t="shared" si="17"/>
        <v>HIV O-5(M): Pourcentage de professionnels du sexe ayant déclaré avoir utilisé un préservatif avec leur dernier client-4</v>
      </c>
      <c r="M242" s="503" t="str">
        <f t="shared" si="18"/>
        <v>HIV O-5(M): Pourcentage de professionnels du sexe ayant déclaré avoir utilisé un préservatif avec leur dernier client</v>
      </c>
      <c r="N242" s="483" t="b">
        <f t="shared" si="19"/>
        <v>1</v>
      </c>
      <c r="O242" s="488" t="s">
        <v>1714</v>
      </c>
      <c r="P242" s="525" t="str">
        <f t="array" ref="P242">IFERROR(IF(INDEX('Disaggregation Records'!$G$59:$G$92,MATCH(LEFT(L242,255),LEFT('Disaggregation Records'!$D$59:$D$92,255),0))=0,"",INDEX('Disaggregation Records'!$G$59:$G$92,MATCH(LEFT(L242,255),LEFT('Disaggregation Records'!$D$59:$D$92,255),0))),"")</f>
        <v/>
      </c>
      <c r="Q242" s="524" t="s">
        <v>712</v>
      </c>
      <c r="R242" s="49"/>
    </row>
    <row r="243" spans="1:18" ht="47.1" customHeight="1" x14ac:dyDescent="0.25">
      <c r="A243" s="409">
        <v>8</v>
      </c>
      <c r="B243" s="427" t="str">
        <f>IFERROR(VLOOKUP(A243,'Outcome Indicators - Section C'!$A$10:$S$27,19,FALSE),"")</f>
        <v>HIV O-5(M): Pourcentage de professionnels du sexe ayant déclaré avoir utilisé un préservatif avec leur dernier client</v>
      </c>
      <c r="C243" s="522" t="str">
        <f t="array" ref="C243">IFERROR(IF(INDEX('Disaggregation Records'!$E$59:$E$92,MATCH(LEFT(L243,255),LEFT('Disaggregation Records'!$D$59:$D$92,255),0))=0,"",INDEX('Disaggregation Records'!$E$59:$E$92,MATCH(LEFT(L243,255),LEFT('Disaggregation Records'!$D$59:$D$92,255),0))),"")</f>
        <v/>
      </c>
      <c r="D243" s="522" t="str">
        <f t="array" ref="D243">IFERROR(IF(INDEX('Disaggregation Records'!$F$59:$F$92,MATCH(LEFT(L243,255),LEFT('Disaggregation Records'!$D$59:$D$92,255),0))=0,"",INDEX('Disaggregation Records'!$F$59:$F$92,MATCH(LEFT(L243,255),LEFT('Disaggregation Records'!$D$59:$D$92,255),0))),"")</f>
        <v/>
      </c>
      <c r="E243" s="412" t="str">
        <f t="array" ref="E243">IFERROR(IF(INDEX('Disaggregation Data'!$K$159:$K$310,MATCH(LEFT(M243,255),LEFT('Disaggregation Data'!$J$159:$J$310,255),0))=0,"",INDEX('Disaggregation Data'!$K$159:$K$310,MATCH(LEFT(M243,255),LEFT('Disaggregation Data'!J$159:$J$310,255),0))),"")</f>
        <v/>
      </c>
      <c r="F243" s="412" t="str">
        <f t="array" ref="F243">IFERROR(IF(INDEX('Disaggregation Data'!$L$159:$L$310,MATCH(LEFT(M243,255),LEFT('Disaggregation Data'!$J$159:$J$310,255),0))=0,"",INDEX('Disaggregation Data'!$L$159:$L$310,MATCH(LEFT(M243,255),LEFT('Disaggregation Data'!J$159:$J$310,255),0))),"")</f>
        <v/>
      </c>
      <c r="G243" s="412" t="str">
        <f t="array" ref="G243">IFERROR(IF(INDEX('Disaggregation Data'!$O$159:$O$310,MATCH(LEFT(M243,255),LEFT('Disaggregation Data'!$J$159:$J$310,255),0))=0,"",INDEX('Disaggregation Data'!$O$159:$O$310,MATCH(LEFT(M243,255),LEFT('Disaggregation Data'!J$159:$J$310,255),0))),"")</f>
        <v/>
      </c>
      <c r="H243" s="411" t="str">
        <f t="array" ref="H243">IFERROR(IF(INDEX('Disaggregation Data'!$P$159:$P$310,MATCH(LEFT(M243,255),LEFT('Disaggregation Data'!$J$159:$J$310,255),0))=0,"",INDEX('Disaggregation Data'!$P$159:$P$310,MATCH(LEFT(M243,255),LEFT('Disaggregation Data'!J$159:$J$310,255),0))),"")</f>
        <v/>
      </c>
      <c r="I243" s="411" t="str">
        <f t="array" ref="I243">IFERROR(IF(INDEX('Disaggregation Data'!$M$159:$M$310,MATCH(LEFT(M243,255),LEFT('Disaggregation Data'!$J$159:$J$310,255),0))=0,"",INDEX('Disaggregation Data'!$M$159:$M$310,MATCH(LEFT(M243,255),LEFT('Disaggregation Data'!J$159:$J$310,255),0))),"")</f>
        <v/>
      </c>
      <c r="J243" s="411" t="str">
        <f t="array" ref="J243">IFERROR(IF(INDEX('Disaggregation Data'!$N$159:$N$310,MATCH(LEFT(M243,255),LEFT('Disaggregation Data'!$J$159:$J$310,255),0))=0,"",INDEX('Disaggregation Data'!$N$159:$N$310,MATCH(LEFT(M243,255),LEFT('Disaggregation Data'!J$159:$J$310,255),0))),"")</f>
        <v/>
      </c>
      <c r="K243" s="503">
        <f t="shared" si="16"/>
        <v>5</v>
      </c>
      <c r="L243" s="503" t="str">
        <f t="shared" si="17"/>
        <v>HIV O-5(M): Pourcentage de professionnels du sexe ayant déclaré avoir utilisé un préservatif avec leur dernier client-5</v>
      </c>
      <c r="M243" s="503" t="str">
        <f t="shared" si="18"/>
        <v>HIV O-5(M): Pourcentage de professionnels du sexe ayant déclaré avoir utilisé un préservatif avec leur dernier client</v>
      </c>
      <c r="N243" s="483" t="b">
        <f t="shared" si="19"/>
        <v>1</v>
      </c>
      <c r="O243" s="488" t="s">
        <v>1715</v>
      </c>
      <c r="P243" s="525" t="str">
        <f t="array" ref="P243">IFERROR(IF(INDEX('Disaggregation Records'!$G$59:$G$92,MATCH(LEFT(L243,255),LEFT('Disaggregation Records'!$D$59:$D$92,255),0))=0,"",INDEX('Disaggregation Records'!$G$59:$G$92,MATCH(LEFT(L243,255),LEFT('Disaggregation Records'!$D$59:$D$92,255),0))),"")</f>
        <v/>
      </c>
      <c r="Q243" s="524" t="s">
        <v>712</v>
      </c>
      <c r="R243" s="49"/>
    </row>
    <row r="244" spans="1:18" ht="47.1" customHeight="1" x14ac:dyDescent="0.25">
      <c r="A244" s="409">
        <v>8</v>
      </c>
      <c r="B244" s="427" t="str">
        <f>IFERROR(VLOOKUP(A244,'Outcome Indicators - Section C'!$A$10:$S$27,19,FALSE),"")</f>
        <v>HIV O-5(M): Pourcentage de professionnels du sexe ayant déclaré avoir utilisé un préservatif avec leur dernier client</v>
      </c>
      <c r="C244" s="522" t="str">
        <f t="array" ref="C244">IFERROR(IF(INDEX('Disaggregation Records'!$E$59:$E$92,MATCH(LEFT(L244,255),LEFT('Disaggregation Records'!$D$59:$D$92,255),0))=0,"",INDEX('Disaggregation Records'!$E$59:$E$92,MATCH(LEFT(L244,255),LEFT('Disaggregation Records'!$D$59:$D$92,255),0))),"")</f>
        <v/>
      </c>
      <c r="D244" s="522" t="str">
        <f t="array" ref="D244">IFERROR(IF(INDEX('Disaggregation Records'!$F$59:$F$92,MATCH(LEFT(L244,255),LEFT('Disaggregation Records'!$D$59:$D$92,255),0))=0,"",INDEX('Disaggregation Records'!$F$59:$F$92,MATCH(LEFT(L244,255),LEFT('Disaggregation Records'!$D$59:$D$92,255),0))),"")</f>
        <v/>
      </c>
      <c r="E244" s="412" t="str">
        <f t="array" ref="E244">IFERROR(IF(INDEX('Disaggregation Data'!$K$159:$K$310,MATCH(LEFT(M244,255),LEFT('Disaggregation Data'!$J$159:$J$310,255),0))=0,"",INDEX('Disaggregation Data'!$K$159:$K$310,MATCH(LEFT(M244,255),LEFT('Disaggregation Data'!J$159:$J$310,255),0))),"")</f>
        <v/>
      </c>
      <c r="F244" s="412" t="str">
        <f t="array" ref="F244">IFERROR(IF(INDEX('Disaggregation Data'!$L$159:$L$310,MATCH(LEFT(M244,255),LEFT('Disaggregation Data'!$J$159:$J$310,255),0))=0,"",INDEX('Disaggregation Data'!$L$159:$L$310,MATCH(LEFT(M244,255),LEFT('Disaggregation Data'!J$159:$J$310,255),0))),"")</f>
        <v/>
      </c>
      <c r="G244" s="412" t="str">
        <f t="array" ref="G244">IFERROR(IF(INDEX('Disaggregation Data'!$O$159:$O$310,MATCH(LEFT(M244,255),LEFT('Disaggregation Data'!$J$159:$J$310,255),0))=0,"",INDEX('Disaggregation Data'!$O$159:$O$310,MATCH(LEFT(M244,255),LEFT('Disaggregation Data'!J$159:$J$310,255),0))),"")</f>
        <v/>
      </c>
      <c r="H244" s="411" t="str">
        <f t="array" ref="H244">IFERROR(IF(INDEX('Disaggregation Data'!$P$159:$P$310,MATCH(LEFT(M244,255),LEFT('Disaggregation Data'!$J$159:$J$310,255),0))=0,"",INDEX('Disaggregation Data'!$P$159:$P$310,MATCH(LEFT(M244,255),LEFT('Disaggregation Data'!J$159:$J$310,255),0))),"")</f>
        <v/>
      </c>
      <c r="I244" s="411" t="str">
        <f t="array" ref="I244">IFERROR(IF(INDEX('Disaggregation Data'!$M$159:$M$310,MATCH(LEFT(M244,255),LEFT('Disaggregation Data'!$J$159:$J$310,255),0))=0,"",INDEX('Disaggregation Data'!$M$159:$M$310,MATCH(LEFT(M244,255),LEFT('Disaggregation Data'!J$159:$J$310,255),0))),"")</f>
        <v/>
      </c>
      <c r="J244" s="411" t="str">
        <f t="array" ref="J244">IFERROR(IF(INDEX('Disaggregation Data'!$N$159:$N$310,MATCH(LEFT(M244,255),LEFT('Disaggregation Data'!$J$159:$J$310,255),0))=0,"",INDEX('Disaggregation Data'!$N$159:$N$310,MATCH(LEFT(M244,255),LEFT('Disaggregation Data'!J$159:$J$310,255),0))),"")</f>
        <v/>
      </c>
      <c r="K244" s="503">
        <f t="shared" si="16"/>
        <v>6</v>
      </c>
      <c r="L244" s="503" t="str">
        <f t="shared" si="17"/>
        <v>HIV O-5(M): Pourcentage de professionnels du sexe ayant déclaré avoir utilisé un préservatif avec leur dernier client-6</v>
      </c>
      <c r="M244" s="503" t="str">
        <f t="shared" si="18"/>
        <v>HIV O-5(M): Pourcentage de professionnels du sexe ayant déclaré avoir utilisé un préservatif avec leur dernier client</v>
      </c>
      <c r="N244" s="483" t="b">
        <f t="shared" si="19"/>
        <v>1</v>
      </c>
      <c r="O244" s="488" t="s">
        <v>1716</v>
      </c>
      <c r="P244" s="525" t="str">
        <f t="array" ref="P244">IFERROR(IF(INDEX('Disaggregation Records'!$G$59:$G$92,MATCH(LEFT(L244,255),LEFT('Disaggregation Records'!$D$59:$D$92,255),0))=0,"",INDEX('Disaggregation Records'!$G$59:$G$92,MATCH(LEFT(L244,255),LEFT('Disaggregation Records'!$D$59:$D$92,255),0))),"")</f>
        <v/>
      </c>
      <c r="Q244" s="524" t="s">
        <v>712</v>
      </c>
      <c r="R244" s="49"/>
    </row>
    <row r="245" spans="1:18" ht="47.1" customHeight="1" x14ac:dyDescent="0.25">
      <c r="A245" s="409">
        <v>8</v>
      </c>
      <c r="B245" s="427" t="str">
        <f>IFERROR(VLOOKUP(A245,'Outcome Indicators - Section C'!$A$10:$S$27,19,FALSE),"")</f>
        <v>HIV O-5(M): Pourcentage de professionnels du sexe ayant déclaré avoir utilisé un préservatif avec leur dernier client</v>
      </c>
      <c r="C245" s="522" t="str">
        <f t="array" ref="C245">IFERROR(IF(INDEX('Disaggregation Records'!$E$59:$E$92,MATCH(LEFT(L245,255),LEFT('Disaggregation Records'!$D$59:$D$92,255),0))=0,"",INDEX('Disaggregation Records'!$E$59:$E$92,MATCH(LEFT(L245,255),LEFT('Disaggregation Records'!$D$59:$D$92,255),0))),"")</f>
        <v/>
      </c>
      <c r="D245" s="522" t="str">
        <f t="array" ref="D245">IFERROR(IF(INDEX('Disaggregation Records'!$F$59:$F$92,MATCH(LEFT(L245,255),LEFT('Disaggregation Records'!$D$59:$D$92,255),0))=0,"",INDEX('Disaggregation Records'!$F$59:$F$92,MATCH(LEFT(L245,255),LEFT('Disaggregation Records'!$D$59:$D$92,255),0))),"")</f>
        <v/>
      </c>
      <c r="E245" s="412" t="str">
        <f t="array" ref="E245">IFERROR(IF(INDEX('Disaggregation Data'!$K$159:$K$310,MATCH(LEFT(M245,255),LEFT('Disaggregation Data'!$J$159:$J$310,255),0))=0,"",INDEX('Disaggregation Data'!$K$159:$K$310,MATCH(LEFT(M245,255),LEFT('Disaggregation Data'!J$159:$J$310,255),0))),"")</f>
        <v/>
      </c>
      <c r="F245" s="412" t="str">
        <f t="array" ref="F245">IFERROR(IF(INDEX('Disaggregation Data'!$L$159:$L$310,MATCH(LEFT(M245,255),LEFT('Disaggregation Data'!$J$159:$J$310,255),0))=0,"",INDEX('Disaggregation Data'!$L$159:$L$310,MATCH(LEFT(M245,255),LEFT('Disaggregation Data'!J$159:$J$310,255),0))),"")</f>
        <v/>
      </c>
      <c r="G245" s="412" t="str">
        <f t="array" ref="G245">IFERROR(IF(INDEX('Disaggregation Data'!$O$159:$O$310,MATCH(LEFT(M245,255),LEFT('Disaggregation Data'!$J$159:$J$310,255),0))=0,"",INDEX('Disaggregation Data'!$O$159:$O$310,MATCH(LEFT(M245,255),LEFT('Disaggregation Data'!J$159:$J$310,255),0))),"")</f>
        <v/>
      </c>
      <c r="H245" s="411" t="str">
        <f t="array" ref="H245">IFERROR(IF(INDEX('Disaggregation Data'!$P$159:$P$310,MATCH(LEFT(M245,255),LEFT('Disaggregation Data'!$J$159:$J$310,255),0))=0,"",INDEX('Disaggregation Data'!$P$159:$P$310,MATCH(LEFT(M245,255),LEFT('Disaggregation Data'!J$159:$J$310,255),0))),"")</f>
        <v/>
      </c>
      <c r="I245" s="411" t="str">
        <f t="array" ref="I245">IFERROR(IF(INDEX('Disaggregation Data'!$M$159:$M$310,MATCH(LEFT(M245,255),LEFT('Disaggregation Data'!$J$159:$J$310,255),0))=0,"",INDEX('Disaggregation Data'!$M$159:$M$310,MATCH(LEFT(M245,255),LEFT('Disaggregation Data'!J$159:$J$310,255),0))),"")</f>
        <v/>
      </c>
      <c r="J245" s="411" t="str">
        <f t="array" ref="J245">IFERROR(IF(INDEX('Disaggregation Data'!$N$159:$N$310,MATCH(LEFT(M245,255),LEFT('Disaggregation Data'!$J$159:$J$310,255),0))=0,"",INDEX('Disaggregation Data'!$N$159:$N$310,MATCH(LEFT(M245,255),LEFT('Disaggregation Data'!J$159:$J$310,255),0))),"")</f>
        <v/>
      </c>
      <c r="K245" s="503">
        <f t="shared" si="16"/>
        <v>7</v>
      </c>
      <c r="L245" s="503" t="str">
        <f t="shared" si="17"/>
        <v>HIV O-5(M): Pourcentage de professionnels du sexe ayant déclaré avoir utilisé un préservatif avec leur dernier client-7</v>
      </c>
      <c r="M245" s="503" t="str">
        <f t="shared" si="18"/>
        <v>HIV O-5(M): Pourcentage de professionnels du sexe ayant déclaré avoir utilisé un préservatif avec leur dernier client</v>
      </c>
      <c r="N245" s="483" t="b">
        <f t="shared" si="19"/>
        <v>1</v>
      </c>
      <c r="O245" s="488" t="s">
        <v>1717</v>
      </c>
      <c r="P245" s="525" t="str">
        <f t="array" ref="P245">IFERROR(IF(INDEX('Disaggregation Records'!$G$59:$G$92,MATCH(LEFT(L245,255),LEFT('Disaggregation Records'!$D$59:$D$92,255),0))=0,"",INDEX('Disaggregation Records'!$G$59:$G$92,MATCH(LEFT(L245,255),LEFT('Disaggregation Records'!$D$59:$D$92,255),0))),"")</f>
        <v/>
      </c>
      <c r="Q245" s="524" t="s">
        <v>712</v>
      </c>
      <c r="R245" s="49"/>
    </row>
    <row r="246" spans="1:18" ht="47.1" customHeight="1" x14ac:dyDescent="0.25">
      <c r="A246" s="409">
        <v>8</v>
      </c>
      <c r="B246" s="427" t="str">
        <f>IFERROR(VLOOKUP(A246,'Outcome Indicators - Section C'!$A$10:$S$27,19,FALSE),"")</f>
        <v>HIV O-5(M): Pourcentage de professionnels du sexe ayant déclaré avoir utilisé un préservatif avec leur dernier client</v>
      </c>
      <c r="C246" s="522" t="str">
        <f t="array" ref="C246">IFERROR(IF(INDEX('Disaggregation Records'!$E$59:$E$92,MATCH(LEFT(L246,255),LEFT('Disaggregation Records'!$D$59:$D$92,255),0))=0,"",INDEX('Disaggregation Records'!$E$59:$E$92,MATCH(LEFT(L246,255),LEFT('Disaggregation Records'!$D$59:$D$92,255),0))),"")</f>
        <v/>
      </c>
      <c r="D246" s="522" t="str">
        <f t="array" ref="D246">IFERROR(IF(INDEX('Disaggregation Records'!$F$59:$F$92,MATCH(LEFT(L246,255),LEFT('Disaggregation Records'!$D$59:$D$92,255),0))=0,"",INDEX('Disaggregation Records'!$F$59:$F$92,MATCH(LEFT(L246,255),LEFT('Disaggregation Records'!$D$59:$D$92,255),0))),"")</f>
        <v/>
      </c>
      <c r="E246" s="412" t="str">
        <f t="array" ref="E246">IFERROR(IF(INDEX('Disaggregation Data'!$K$159:$K$310,MATCH(LEFT(M246,255),LEFT('Disaggregation Data'!$J$159:$J$310,255),0))=0,"",INDEX('Disaggregation Data'!$K$159:$K$310,MATCH(LEFT(M246,255),LEFT('Disaggregation Data'!J$159:$J$310,255),0))),"")</f>
        <v/>
      </c>
      <c r="F246" s="412" t="str">
        <f t="array" ref="F246">IFERROR(IF(INDEX('Disaggregation Data'!$L$159:$L$310,MATCH(LEFT(M246,255),LEFT('Disaggregation Data'!$J$159:$J$310,255),0))=0,"",INDEX('Disaggregation Data'!$L$159:$L$310,MATCH(LEFT(M246,255),LEFT('Disaggregation Data'!J$159:$J$310,255),0))),"")</f>
        <v/>
      </c>
      <c r="G246" s="412" t="str">
        <f t="array" ref="G246">IFERROR(IF(INDEX('Disaggregation Data'!$O$159:$O$310,MATCH(LEFT(M246,255),LEFT('Disaggregation Data'!$J$159:$J$310,255),0))=0,"",INDEX('Disaggregation Data'!$O$159:$O$310,MATCH(LEFT(M246,255),LEFT('Disaggregation Data'!J$159:$J$310,255),0))),"")</f>
        <v/>
      </c>
      <c r="H246" s="411" t="str">
        <f t="array" ref="H246">IFERROR(IF(INDEX('Disaggregation Data'!$P$159:$P$310,MATCH(LEFT(M246,255),LEFT('Disaggregation Data'!$J$159:$J$310,255),0))=0,"",INDEX('Disaggregation Data'!$P$159:$P$310,MATCH(LEFT(M246,255),LEFT('Disaggregation Data'!J$159:$J$310,255),0))),"")</f>
        <v/>
      </c>
      <c r="I246" s="411" t="str">
        <f t="array" ref="I246">IFERROR(IF(INDEX('Disaggregation Data'!$M$159:$M$310,MATCH(LEFT(M246,255),LEFT('Disaggregation Data'!$J$159:$J$310,255),0))=0,"",INDEX('Disaggregation Data'!$M$159:$M$310,MATCH(LEFT(M246,255),LEFT('Disaggregation Data'!J$159:$J$310,255),0))),"")</f>
        <v/>
      </c>
      <c r="J246" s="411" t="str">
        <f t="array" ref="J246">IFERROR(IF(INDEX('Disaggregation Data'!$N$159:$N$310,MATCH(LEFT(M246,255),LEFT('Disaggregation Data'!$J$159:$J$310,255),0))=0,"",INDEX('Disaggregation Data'!$N$159:$N$310,MATCH(LEFT(M246,255),LEFT('Disaggregation Data'!J$159:$J$310,255),0))),"")</f>
        <v/>
      </c>
      <c r="K246" s="503">
        <f t="shared" si="16"/>
        <v>8</v>
      </c>
      <c r="L246" s="503" t="str">
        <f t="shared" si="17"/>
        <v>HIV O-5(M): Pourcentage de professionnels du sexe ayant déclaré avoir utilisé un préservatif avec leur dernier client-8</v>
      </c>
      <c r="M246" s="503" t="str">
        <f t="shared" si="18"/>
        <v>HIV O-5(M): Pourcentage de professionnels du sexe ayant déclaré avoir utilisé un préservatif avec leur dernier client</v>
      </c>
      <c r="N246" s="483" t="b">
        <f t="shared" si="19"/>
        <v>1</v>
      </c>
      <c r="O246" s="488" t="s">
        <v>1718</v>
      </c>
      <c r="P246" s="525" t="str">
        <f t="array" ref="P246">IFERROR(IF(INDEX('Disaggregation Records'!$G$59:$G$92,MATCH(LEFT(L246,255),LEFT('Disaggregation Records'!$D$59:$D$92,255),0))=0,"",INDEX('Disaggregation Records'!$G$59:$G$92,MATCH(LEFT(L246,255),LEFT('Disaggregation Records'!$D$59:$D$92,255),0))),"")</f>
        <v/>
      </c>
      <c r="Q246" s="524" t="s">
        <v>712</v>
      </c>
      <c r="R246" s="49"/>
    </row>
    <row r="247" spans="1:18" ht="47.1" customHeight="1" x14ac:dyDescent="0.25">
      <c r="A247" s="409">
        <v>8</v>
      </c>
      <c r="B247" s="427" t="str">
        <f>IFERROR(VLOOKUP(A247,'Outcome Indicators - Section C'!$A$10:$S$27,19,FALSE),"")</f>
        <v>HIV O-5(M): Pourcentage de professionnels du sexe ayant déclaré avoir utilisé un préservatif avec leur dernier client</v>
      </c>
      <c r="C247" s="522" t="str">
        <f t="array" ref="C247">IFERROR(IF(INDEX('Disaggregation Records'!$E$59:$E$92,MATCH(LEFT(L247,255),LEFT('Disaggregation Records'!$D$59:$D$92,255),0))=0,"",INDEX('Disaggregation Records'!$E$59:$E$92,MATCH(LEFT(L247,255),LEFT('Disaggregation Records'!$D$59:$D$92,255),0))),"")</f>
        <v/>
      </c>
      <c r="D247" s="522" t="str">
        <f t="array" ref="D247">IFERROR(IF(INDEX('Disaggregation Records'!$F$59:$F$92,MATCH(LEFT(L247,255),LEFT('Disaggregation Records'!$D$59:$D$92,255),0))=0,"",INDEX('Disaggregation Records'!$F$59:$F$92,MATCH(LEFT(L247,255),LEFT('Disaggregation Records'!$D$59:$D$92,255),0))),"")</f>
        <v/>
      </c>
      <c r="E247" s="412" t="str">
        <f t="array" ref="E247">IFERROR(IF(INDEX('Disaggregation Data'!$K$159:$K$310,MATCH(LEFT(M247,255),LEFT('Disaggregation Data'!$J$159:$J$310,255),0))=0,"",INDEX('Disaggregation Data'!$K$159:$K$310,MATCH(LEFT(M247,255),LEFT('Disaggregation Data'!J$159:$J$310,255),0))),"")</f>
        <v/>
      </c>
      <c r="F247" s="412" t="str">
        <f t="array" ref="F247">IFERROR(IF(INDEX('Disaggregation Data'!$L$159:$L$310,MATCH(LEFT(M247,255),LEFT('Disaggregation Data'!$J$159:$J$310,255),0))=0,"",INDEX('Disaggregation Data'!$L$159:$L$310,MATCH(LEFT(M247,255),LEFT('Disaggregation Data'!J$159:$J$310,255),0))),"")</f>
        <v/>
      </c>
      <c r="G247" s="412" t="str">
        <f t="array" ref="G247">IFERROR(IF(INDEX('Disaggregation Data'!$O$159:$O$310,MATCH(LEFT(M247,255),LEFT('Disaggregation Data'!$J$159:$J$310,255),0))=0,"",INDEX('Disaggregation Data'!$O$159:$O$310,MATCH(LEFT(M247,255),LEFT('Disaggregation Data'!J$159:$J$310,255),0))),"")</f>
        <v/>
      </c>
      <c r="H247" s="411" t="str">
        <f t="array" ref="H247">IFERROR(IF(INDEX('Disaggregation Data'!$P$159:$P$310,MATCH(LEFT(M247,255),LEFT('Disaggregation Data'!$J$159:$J$310,255),0))=0,"",INDEX('Disaggregation Data'!$P$159:$P$310,MATCH(LEFT(M247,255),LEFT('Disaggregation Data'!J$159:$J$310,255),0))),"")</f>
        <v/>
      </c>
      <c r="I247" s="411" t="str">
        <f t="array" ref="I247">IFERROR(IF(INDEX('Disaggregation Data'!$M$159:$M$310,MATCH(LEFT(M247,255),LEFT('Disaggregation Data'!$J$159:$J$310,255),0))=0,"",INDEX('Disaggregation Data'!$M$159:$M$310,MATCH(LEFT(M247,255),LEFT('Disaggregation Data'!J$159:$J$310,255),0))),"")</f>
        <v/>
      </c>
      <c r="J247" s="411" t="str">
        <f t="array" ref="J247">IFERROR(IF(INDEX('Disaggregation Data'!$N$159:$N$310,MATCH(LEFT(M247,255),LEFT('Disaggregation Data'!$J$159:$J$310,255),0))=0,"",INDEX('Disaggregation Data'!$N$159:$N$310,MATCH(LEFT(M247,255),LEFT('Disaggregation Data'!J$159:$J$310,255),0))),"")</f>
        <v/>
      </c>
      <c r="K247" s="503">
        <f t="shared" si="16"/>
        <v>9</v>
      </c>
      <c r="L247" s="503" t="str">
        <f t="shared" si="17"/>
        <v>HIV O-5(M): Pourcentage de professionnels du sexe ayant déclaré avoir utilisé un préservatif avec leur dernier client-9</v>
      </c>
      <c r="M247" s="503" t="str">
        <f t="shared" si="18"/>
        <v>HIV O-5(M): Pourcentage de professionnels du sexe ayant déclaré avoir utilisé un préservatif avec leur dernier client</v>
      </c>
      <c r="N247" s="483" t="b">
        <f t="shared" si="19"/>
        <v>1</v>
      </c>
      <c r="O247" s="488" t="s">
        <v>1719</v>
      </c>
      <c r="P247" s="525" t="str">
        <f t="array" ref="P247">IFERROR(IF(INDEX('Disaggregation Records'!$G$59:$G$92,MATCH(LEFT(L247,255),LEFT('Disaggregation Records'!$D$59:$D$92,255),0))=0,"",INDEX('Disaggregation Records'!$G$59:$G$92,MATCH(LEFT(L247,255),LEFT('Disaggregation Records'!$D$59:$D$92,255),0))),"")</f>
        <v/>
      </c>
      <c r="Q247" s="524" t="s">
        <v>712</v>
      </c>
      <c r="R247" s="49"/>
    </row>
    <row r="248" spans="1:18" ht="47.1" customHeight="1" x14ac:dyDescent="0.25">
      <c r="A248" s="409">
        <v>9</v>
      </c>
      <c r="B248" s="427" t="str">
        <f>IFERROR(VLOOKUP(A248,'Outcome Indicators - Section C'!$A$10:$S$27,19,FALSE),"")</f>
        <v/>
      </c>
      <c r="C248" s="522" t="str">
        <f t="array" ref="C248">IFERROR(IF(INDEX('Disaggregation Records'!$E$59:$E$92,MATCH(LEFT(L248,255),LEFT('Disaggregation Records'!$D$59:$D$92,255),0))=0,"",INDEX('Disaggregation Records'!$E$59:$E$92,MATCH(LEFT(L248,255),LEFT('Disaggregation Records'!$D$59:$D$92,255),0))),"")</f>
        <v/>
      </c>
      <c r="D248" s="522" t="str">
        <f t="array" ref="D248">IFERROR(IF(INDEX('Disaggregation Records'!$F$59:$F$92,MATCH(LEFT(L248,255),LEFT('Disaggregation Records'!$D$59:$D$92,255),0))=0,"",INDEX('Disaggregation Records'!$F$59:$F$92,MATCH(LEFT(L248,255),LEFT('Disaggregation Records'!$D$59:$D$92,255),0))),"")</f>
        <v/>
      </c>
      <c r="E248" s="412" t="str">
        <f t="array" ref="E248">IFERROR(IF(INDEX('Disaggregation Data'!$K$159:$K$310,MATCH(LEFT(M248,255),LEFT('Disaggregation Data'!$J$159:$J$310,255),0))=0,"",INDEX('Disaggregation Data'!$K$159:$K$310,MATCH(LEFT(M248,255),LEFT('Disaggregation Data'!J$159:$J$310,255),0))),"")</f>
        <v/>
      </c>
      <c r="F248" s="412" t="str">
        <f t="array" ref="F248">IFERROR(IF(INDEX('Disaggregation Data'!$L$159:$L$310,MATCH(LEFT(M248,255),LEFT('Disaggregation Data'!$J$159:$J$310,255),0))=0,"",INDEX('Disaggregation Data'!$L$159:$L$310,MATCH(LEFT(M248,255),LEFT('Disaggregation Data'!J$159:$J$310,255),0))),"")</f>
        <v/>
      </c>
      <c r="G248" s="412" t="str">
        <f t="array" ref="G248">IFERROR(IF(INDEX('Disaggregation Data'!$O$159:$O$310,MATCH(LEFT(M248,255),LEFT('Disaggregation Data'!$J$159:$J$310,255),0))=0,"",INDEX('Disaggregation Data'!$O$159:$O$310,MATCH(LEFT(M248,255),LEFT('Disaggregation Data'!J$159:$J$310,255),0))),"")</f>
        <v/>
      </c>
      <c r="H248" s="411" t="str">
        <f t="array" ref="H248">IFERROR(IF(INDEX('Disaggregation Data'!$P$159:$P$310,MATCH(LEFT(M248,255),LEFT('Disaggregation Data'!$J$159:$J$310,255),0))=0,"",INDEX('Disaggregation Data'!$P$159:$P$310,MATCH(LEFT(M248,255),LEFT('Disaggregation Data'!J$159:$J$310,255),0))),"")</f>
        <v/>
      </c>
      <c r="I248" s="411" t="str">
        <f t="array" ref="I248">IFERROR(IF(INDEX('Disaggregation Data'!$M$159:$M$310,MATCH(LEFT(M248,255),LEFT('Disaggregation Data'!$J$159:$J$310,255),0))=0,"",INDEX('Disaggregation Data'!$M$159:$M$310,MATCH(LEFT(M248,255),LEFT('Disaggregation Data'!J$159:$J$310,255),0))),"")</f>
        <v/>
      </c>
      <c r="J248" s="411" t="str">
        <f t="array" ref="J248">IFERROR(IF(INDEX('Disaggregation Data'!$N$159:$N$310,MATCH(LEFT(M248,255),LEFT('Disaggregation Data'!$J$159:$J$310,255),0))=0,"",INDEX('Disaggregation Data'!$N$159:$N$310,MATCH(LEFT(M248,255),LEFT('Disaggregation Data'!J$159:$J$310,255),0))),"")</f>
        <v/>
      </c>
      <c r="K248" s="503">
        <f t="shared" si="16"/>
        <v>0</v>
      </c>
      <c r="L248" s="503" t="str">
        <f t="shared" si="17"/>
        <v/>
      </c>
      <c r="M248" s="503" t="str">
        <f t="shared" si="18"/>
        <v/>
      </c>
      <c r="N248" s="483" t="b">
        <f t="shared" si="19"/>
        <v>0</v>
      </c>
      <c r="O248" s="488" t="s">
        <v>1720</v>
      </c>
      <c r="P248" s="525" t="str">
        <f t="array" ref="P248">IFERROR(IF(INDEX('Disaggregation Records'!$G$59:$G$92,MATCH(LEFT(L248,255),LEFT('Disaggregation Records'!$D$59:$D$92,255),0))=0,"",INDEX('Disaggregation Records'!$G$59:$G$92,MATCH(LEFT(L248,255),LEFT('Disaggregation Records'!$D$59:$D$92,255),0))),"")</f>
        <v/>
      </c>
      <c r="Q248" s="524" t="s">
        <v>713</v>
      </c>
      <c r="R248" s="49"/>
    </row>
    <row r="249" spans="1:18" ht="47.1" customHeight="1" x14ac:dyDescent="0.25">
      <c r="A249" s="409">
        <v>9</v>
      </c>
      <c r="B249" s="427" t="str">
        <f>IFERROR(VLOOKUP(A249,'Outcome Indicators - Section C'!$A$10:$S$27,19,FALSE),"")</f>
        <v/>
      </c>
      <c r="C249" s="522" t="str">
        <f t="array" ref="C249">IFERROR(IF(INDEX('Disaggregation Records'!$E$59:$E$92,MATCH(LEFT(L249,255),LEFT('Disaggregation Records'!$D$59:$D$92,255),0))=0,"",INDEX('Disaggregation Records'!$E$59:$E$92,MATCH(LEFT(L249,255),LEFT('Disaggregation Records'!$D$59:$D$92,255),0))),"")</f>
        <v/>
      </c>
      <c r="D249" s="522" t="str">
        <f t="array" ref="D249">IFERROR(IF(INDEX('Disaggregation Records'!$F$59:$F$92,MATCH(LEFT(L249,255),LEFT('Disaggregation Records'!$D$59:$D$92,255),0))=0,"",INDEX('Disaggregation Records'!$F$59:$F$92,MATCH(LEFT(L249,255),LEFT('Disaggregation Records'!$D$59:$D$92,255),0))),"")</f>
        <v/>
      </c>
      <c r="E249" s="412" t="str">
        <f t="array" ref="E249">IFERROR(IF(INDEX('Disaggregation Data'!$K$159:$K$310,MATCH(LEFT(M249,255),LEFT('Disaggregation Data'!$J$159:$J$310,255),0))=0,"",INDEX('Disaggregation Data'!$K$159:$K$310,MATCH(LEFT(M249,255),LEFT('Disaggregation Data'!J$159:$J$310,255),0))),"")</f>
        <v/>
      </c>
      <c r="F249" s="412" t="str">
        <f t="array" ref="F249">IFERROR(IF(INDEX('Disaggregation Data'!$L$159:$L$310,MATCH(LEFT(M249,255),LEFT('Disaggregation Data'!$J$159:$J$310,255),0))=0,"",INDEX('Disaggregation Data'!$L$159:$L$310,MATCH(LEFT(M249,255),LEFT('Disaggregation Data'!J$159:$J$310,255),0))),"")</f>
        <v/>
      </c>
      <c r="G249" s="412" t="str">
        <f t="array" ref="G249">IFERROR(IF(INDEX('Disaggregation Data'!$O$159:$O$310,MATCH(LEFT(M249,255),LEFT('Disaggregation Data'!$J$159:$J$310,255),0))=0,"",INDEX('Disaggregation Data'!$O$159:$O$310,MATCH(LEFT(M249,255),LEFT('Disaggregation Data'!J$159:$J$310,255),0))),"")</f>
        <v/>
      </c>
      <c r="H249" s="411" t="str">
        <f t="array" ref="H249">IFERROR(IF(INDEX('Disaggregation Data'!$P$159:$P$310,MATCH(LEFT(M249,255),LEFT('Disaggregation Data'!$J$159:$J$310,255),0))=0,"",INDEX('Disaggregation Data'!$P$159:$P$310,MATCH(LEFT(M249,255),LEFT('Disaggregation Data'!J$159:$J$310,255),0))),"")</f>
        <v/>
      </c>
      <c r="I249" s="411" t="str">
        <f t="array" ref="I249">IFERROR(IF(INDEX('Disaggregation Data'!$M$159:$M$310,MATCH(LEFT(M249,255),LEFT('Disaggregation Data'!$J$159:$J$310,255),0))=0,"",INDEX('Disaggregation Data'!$M$159:$M$310,MATCH(LEFT(M249,255),LEFT('Disaggregation Data'!J$159:$J$310,255),0))),"")</f>
        <v/>
      </c>
      <c r="J249" s="411" t="str">
        <f t="array" ref="J249">IFERROR(IF(INDEX('Disaggregation Data'!$N$159:$N$310,MATCH(LEFT(M249,255),LEFT('Disaggregation Data'!$J$159:$J$310,255),0))=0,"",INDEX('Disaggregation Data'!$N$159:$N$310,MATCH(LEFT(M249,255),LEFT('Disaggregation Data'!J$159:$J$310,255),0))),"")</f>
        <v/>
      </c>
      <c r="K249" s="503">
        <f t="shared" si="16"/>
        <v>1</v>
      </c>
      <c r="L249" s="503" t="str">
        <f t="shared" si="17"/>
        <v/>
      </c>
      <c r="M249" s="503" t="str">
        <f t="shared" si="18"/>
        <v/>
      </c>
      <c r="N249" s="483" t="b">
        <f t="shared" si="19"/>
        <v>0</v>
      </c>
      <c r="O249" s="488" t="s">
        <v>1721</v>
      </c>
      <c r="P249" s="525" t="str">
        <f t="array" ref="P249">IFERROR(IF(INDEX('Disaggregation Records'!$G$59:$G$92,MATCH(LEFT(L249,255),LEFT('Disaggregation Records'!$D$59:$D$92,255),0))=0,"",INDEX('Disaggregation Records'!$G$59:$G$92,MATCH(LEFT(L249,255),LEFT('Disaggregation Records'!$D$59:$D$92,255),0))),"")</f>
        <v/>
      </c>
      <c r="Q249" s="524" t="s">
        <v>713</v>
      </c>
      <c r="R249" s="49"/>
    </row>
    <row r="250" spans="1:18" ht="47.1" customHeight="1" x14ac:dyDescent="0.25">
      <c r="A250" s="409">
        <v>9</v>
      </c>
      <c r="B250" s="427" t="str">
        <f>IFERROR(VLOOKUP(A250,'Outcome Indicators - Section C'!$A$10:$S$27,19,FALSE),"")</f>
        <v/>
      </c>
      <c r="C250" s="522" t="str">
        <f t="array" ref="C250">IFERROR(IF(INDEX('Disaggregation Records'!$E$59:$E$92,MATCH(LEFT(L250,255),LEFT('Disaggregation Records'!$D$59:$D$92,255),0))=0,"",INDEX('Disaggregation Records'!$E$59:$E$92,MATCH(LEFT(L250,255),LEFT('Disaggregation Records'!$D$59:$D$92,255),0))),"")</f>
        <v/>
      </c>
      <c r="D250" s="522" t="str">
        <f t="array" ref="D250">IFERROR(IF(INDEX('Disaggregation Records'!$F$59:$F$92,MATCH(LEFT(L250,255),LEFT('Disaggregation Records'!$D$59:$D$92,255),0))=0,"",INDEX('Disaggregation Records'!$F$59:$F$92,MATCH(LEFT(L250,255),LEFT('Disaggregation Records'!$D$59:$D$92,255),0))),"")</f>
        <v/>
      </c>
      <c r="E250" s="412" t="str">
        <f t="array" ref="E250">IFERROR(IF(INDEX('Disaggregation Data'!$K$159:$K$310,MATCH(LEFT(M250,255),LEFT('Disaggregation Data'!$J$159:$J$310,255),0))=0,"",INDEX('Disaggregation Data'!$K$159:$K$310,MATCH(LEFT(M250,255),LEFT('Disaggregation Data'!J$159:$J$310,255),0))),"")</f>
        <v/>
      </c>
      <c r="F250" s="412" t="str">
        <f t="array" ref="F250">IFERROR(IF(INDEX('Disaggregation Data'!$L$159:$L$310,MATCH(LEFT(M250,255),LEFT('Disaggregation Data'!$J$159:$J$310,255),0))=0,"",INDEX('Disaggregation Data'!$L$159:$L$310,MATCH(LEFT(M250,255),LEFT('Disaggregation Data'!J$159:$J$310,255),0))),"")</f>
        <v/>
      </c>
      <c r="G250" s="412" t="str">
        <f t="array" ref="G250">IFERROR(IF(INDEX('Disaggregation Data'!$O$159:$O$310,MATCH(LEFT(M250,255),LEFT('Disaggregation Data'!$J$159:$J$310,255),0))=0,"",INDEX('Disaggregation Data'!$O$159:$O$310,MATCH(LEFT(M250,255),LEFT('Disaggregation Data'!J$159:$J$310,255),0))),"")</f>
        <v/>
      </c>
      <c r="H250" s="411" t="str">
        <f t="array" ref="H250">IFERROR(IF(INDEX('Disaggregation Data'!$P$159:$P$310,MATCH(LEFT(M250,255),LEFT('Disaggregation Data'!$J$159:$J$310,255),0))=0,"",INDEX('Disaggregation Data'!$P$159:$P$310,MATCH(LEFT(M250,255),LEFT('Disaggregation Data'!J$159:$J$310,255),0))),"")</f>
        <v/>
      </c>
      <c r="I250" s="411" t="str">
        <f t="array" ref="I250">IFERROR(IF(INDEX('Disaggregation Data'!$M$159:$M$310,MATCH(LEFT(M250,255),LEFT('Disaggregation Data'!$J$159:$J$310,255),0))=0,"",INDEX('Disaggregation Data'!$M$159:$M$310,MATCH(LEFT(M250,255),LEFT('Disaggregation Data'!J$159:$J$310,255),0))),"")</f>
        <v/>
      </c>
      <c r="J250" s="411" t="str">
        <f t="array" ref="J250">IFERROR(IF(INDEX('Disaggregation Data'!$N$159:$N$310,MATCH(LEFT(M250,255),LEFT('Disaggregation Data'!$J$159:$J$310,255),0))=0,"",INDEX('Disaggregation Data'!$N$159:$N$310,MATCH(LEFT(M250,255),LEFT('Disaggregation Data'!J$159:$J$310,255),0))),"")</f>
        <v/>
      </c>
      <c r="K250" s="503">
        <f t="shared" si="16"/>
        <v>2</v>
      </c>
      <c r="L250" s="503" t="str">
        <f t="shared" si="17"/>
        <v/>
      </c>
      <c r="M250" s="503" t="str">
        <f t="shared" si="18"/>
        <v/>
      </c>
      <c r="N250" s="483" t="b">
        <f t="shared" si="19"/>
        <v>0</v>
      </c>
      <c r="O250" s="488" t="s">
        <v>1722</v>
      </c>
      <c r="P250" s="525" t="str">
        <f t="array" ref="P250">IFERROR(IF(INDEX('Disaggregation Records'!$G$59:$G$92,MATCH(LEFT(L250,255),LEFT('Disaggregation Records'!$D$59:$D$92,255),0))=0,"",INDEX('Disaggregation Records'!$G$59:$G$92,MATCH(LEFT(L250,255),LEFT('Disaggregation Records'!$D$59:$D$92,255),0))),"")</f>
        <v/>
      </c>
      <c r="Q250" s="524" t="s">
        <v>713</v>
      </c>
      <c r="R250" s="49"/>
    </row>
    <row r="251" spans="1:18" ht="47.1" customHeight="1" x14ac:dyDescent="0.25">
      <c r="A251" s="409">
        <v>9</v>
      </c>
      <c r="B251" s="427" t="str">
        <f>IFERROR(VLOOKUP(A251,'Outcome Indicators - Section C'!$A$10:$S$27,19,FALSE),"")</f>
        <v/>
      </c>
      <c r="C251" s="522" t="str">
        <f t="array" ref="C251">IFERROR(IF(INDEX('Disaggregation Records'!$E$59:$E$92,MATCH(LEFT(L251,255),LEFT('Disaggregation Records'!$D$59:$D$92,255),0))=0,"",INDEX('Disaggregation Records'!$E$59:$E$92,MATCH(LEFT(L251,255),LEFT('Disaggregation Records'!$D$59:$D$92,255),0))),"")</f>
        <v/>
      </c>
      <c r="D251" s="522" t="str">
        <f t="array" ref="D251">IFERROR(IF(INDEX('Disaggregation Records'!$F$59:$F$92,MATCH(LEFT(L251,255),LEFT('Disaggregation Records'!$D$59:$D$92,255),0))=0,"",INDEX('Disaggregation Records'!$F$59:$F$92,MATCH(LEFT(L251,255),LEFT('Disaggregation Records'!$D$59:$D$92,255),0))),"")</f>
        <v/>
      </c>
      <c r="E251" s="412" t="str">
        <f t="array" ref="E251">IFERROR(IF(INDEX('Disaggregation Data'!$K$159:$K$310,MATCH(LEFT(M251,255),LEFT('Disaggregation Data'!$J$159:$J$310,255),0))=0,"",INDEX('Disaggregation Data'!$K$159:$K$310,MATCH(LEFT(M251,255),LEFT('Disaggregation Data'!J$159:$J$310,255),0))),"")</f>
        <v/>
      </c>
      <c r="F251" s="412" t="str">
        <f t="array" ref="F251">IFERROR(IF(INDEX('Disaggregation Data'!$L$159:$L$310,MATCH(LEFT(M251,255),LEFT('Disaggregation Data'!$J$159:$J$310,255),0))=0,"",INDEX('Disaggregation Data'!$L$159:$L$310,MATCH(LEFT(M251,255),LEFT('Disaggregation Data'!J$159:$J$310,255),0))),"")</f>
        <v/>
      </c>
      <c r="G251" s="412" t="str">
        <f t="array" ref="G251">IFERROR(IF(INDEX('Disaggregation Data'!$O$159:$O$310,MATCH(LEFT(M251,255),LEFT('Disaggregation Data'!$J$159:$J$310,255),0))=0,"",INDEX('Disaggregation Data'!$O$159:$O$310,MATCH(LEFT(M251,255),LEFT('Disaggregation Data'!J$159:$J$310,255),0))),"")</f>
        <v/>
      </c>
      <c r="H251" s="411" t="str">
        <f t="array" ref="H251">IFERROR(IF(INDEX('Disaggregation Data'!$P$159:$P$310,MATCH(LEFT(M251,255),LEFT('Disaggregation Data'!$J$159:$J$310,255),0))=0,"",INDEX('Disaggregation Data'!$P$159:$P$310,MATCH(LEFT(M251,255),LEFT('Disaggregation Data'!J$159:$J$310,255),0))),"")</f>
        <v/>
      </c>
      <c r="I251" s="411" t="str">
        <f t="array" ref="I251">IFERROR(IF(INDEX('Disaggregation Data'!$M$159:$M$310,MATCH(LEFT(M251,255),LEFT('Disaggregation Data'!$J$159:$J$310,255),0))=0,"",INDEX('Disaggregation Data'!$M$159:$M$310,MATCH(LEFT(M251,255),LEFT('Disaggregation Data'!J$159:$J$310,255),0))),"")</f>
        <v/>
      </c>
      <c r="J251" s="411" t="str">
        <f t="array" ref="J251">IFERROR(IF(INDEX('Disaggregation Data'!$N$159:$N$310,MATCH(LEFT(M251,255),LEFT('Disaggregation Data'!$J$159:$J$310,255),0))=0,"",INDEX('Disaggregation Data'!$N$159:$N$310,MATCH(LEFT(M251,255),LEFT('Disaggregation Data'!J$159:$J$310,255),0))),"")</f>
        <v/>
      </c>
      <c r="K251" s="503">
        <f t="shared" si="16"/>
        <v>3</v>
      </c>
      <c r="L251" s="503" t="str">
        <f t="shared" si="17"/>
        <v/>
      </c>
      <c r="M251" s="503" t="str">
        <f t="shared" si="18"/>
        <v/>
      </c>
      <c r="N251" s="483" t="b">
        <f t="shared" si="19"/>
        <v>0</v>
      </c>
      <c r="O251" s="488" t="s">
        <v>1723</v>
      </c>
      <c r="P251" s="525" t="str">
        <f t="array" ref="P251">IFERROR(IF(INDEX('Disaggregation Records'!$G$59:$G$92,MATCH(LEFT(L251,255),LEFT('Disaggregation Records'!$D$59:$D$92,255),0))=0,"",INDEX('Disaggregation Records'!$G$59:$G$92,MATCH(LEFT(L251,255),LEFT('Disaggregation Records'!$D$59:$D$92,255),0))),"")</f>
        <v/>
      </c>
      <c r="Q251" s="524" t="s">
        <v>713</v>
      </c>
      <c r="R251" s="49"/>
    </row>
    <row r="252" spans="1:18" ht="47.1" customHeight="1" x14ac:dyDescent="0.25">
      <c r="A252" s="409">
        <v>9</v>
      </c>
      <c r="B252" s="427" t="str">
        <f>IFERROR(VLOOKUP(A252,'Outcome Indicators - Section C'!$A$10:$S$27,19,FALSE),"")</f>
        <v/>
      </c>
      <c r="C252" s="522" t="str">
        <f t="array" ref="C252">IFERROR(IF(INDEX('Disaggregation Records'!$E$59:$E$92,MATCH(LEFT(L252,255),LEFT('Disaggregation Records'!$D$59:$D$92,255),0))=0,"",INDEX('Disaggregation Records'!$E$59:$E$92,MATCH(LEFT(L252,255),LEFT('Disaggregation Records'!$D$59:$D$92,255),0))),"")</f>
        <v/>
      </c>
      <c r="D252" s="522" t="str">
        <f t="array" ref="D252">IFERROR(IF(INDEX('Disaggregation Records'!$F$59:$F$92,MATCH(LEFT(L252,255),LEFT('Disaggregation Records'!$D$59:$D$92,255),0))=0,"",INDEX('Disaggregation Records'!$F$59:$F$92,MATCH(LEFT(L252,255),LEFT('Disaggregation Records'!$D$59:$D$92,255),0))),"")</f>
        <v/>
      </c>
      <c r="E252" s="412" t="str">
        <f t="array" ref="E252">IFERROR(IF(INDEX('Disaggregation Data'!$K$159:$K$310,MATCH(LEFT(M252,255),LEFT('Disaggregation Data'!$J$159:$J$310,255),0))=0,"",INDEX('Disaggregation Data'!$K$159:$K$310,MATCH(LEFT(M252,255),LEFT('Disaggregation Data'!J$159:$J$310,255),0))),"")</f>
        <v/>
      </c>
      <c r="F252" s="412" t="str">
        <f t="array" ref="F252">IFERROR(IF(INDEX('Disaggregation Data'!$L$159:$L$310,MATCH(LEFT(M252,255),LEFT('Disaggregation Data'!$J$159:$J$310,255),0))=0,"",INDEX('Disaggregation Data'!$L$159:$L$310,MATCH(LEFT(M252,255),LEFT('Disaggregation Data'!J$159:$J$310,255),0))),"")</f>
        <v/>
      </c>
      <c r="G252" s="412" t="str">
        <f t="array" ref="G252">IFERROR(IF(INDEX('Disaggregation Data'!$O$159:$O$310,MATCH(LEFT(M252,255),LEFT('Disaggregation Data'!$J$159:$J$310,255),0))=0,"",INDEX('Disaggregation Data'!$O$159:$O$310,MATCH(LEFT(M252,255),LEFT('Disaggregation Data'!J$159:$J$310,255),0))),"")</f>
        <v/>
      </c>
      <c r="H252" s="411" t="str">
        <f t="array" ref="H252">IFERROR(IF(INDEX('Disaggregation Data'!$P$159:$P$310,MATCH(LEFT(M252,255),LEFT('Disaggregation Data'!$J$159:$J$310,255),0))=0,"",INDEX('Disaggregation Data'!$P$159:$P$310,MATCH(LEFT(M252,255),LEFT('Disaggregation Data'!J$159:$J$310,255),0))),"")</f>
        <v/>
      </c>
      <c r="I252" s="411" t="str">
        <f t="array" ref="I252">IFERROR(IF(INDEX('Disaggregation Data'!$M$159:$M$310,MATCH(LEFT(M252,255),LEFT('Disaggregation Data'!$J$159:$J$310,255),0))=0,"",INDEX('Disaggregation Data'!$M$159:$M$310,MATCH(LEFT(M252,255),LEFT('Disaggregation Data'!J$159:$J$310,255),0))),"")</f>
        <v/>
      </c>
      <c r="J252" s="411" t="str">
        <f t="array" ref="J252">IFERROR(IF(INDEX('Disaggregation Data'!$N$159:$N$310,MATCH(LEFT(M252,255),LEFT('Disaggregation Data'!$J$159:$J$310,255),0))=0,"",INDEX('Disaggregation Data'!$N$159:$N$310,MATCH(LEFT(M252,255),LEFT('Disaggregation Data'!J$159:$J$310,255),0))),"")</f>
        <v/>
      </c>
      <c r="K252" s="503">
        <f t="shared" si="16"/>
        <v>4</v>
      </c>
      <c r="L252" s="503" t="str">
        <f t="shared" si="17"/>
        <v/>
      </c>
      <c r="M252" s="503" t="str">
        <f t="shared" si="18"/>
        <v/>
      </c>
      <c r="N252" s="483" t="b">
        <f t="shared" si="19"/>
        <v>0</v>
      </c>
      <c r="O252" s="488" t="s">
        <v>1724</v>
      </c>
      <c r="P252" s="525" t="str">
        <f t="array" ref="P252">IFERROR(IF(INDEX('Disaggregation Records'!$G$59:$G$92,MATCH(LEFT(L252,255),LEFT('Disaggregation Records'!$D$59:$D$92,255),0))=0,"",INDEX('Disaggregation Records'!$G$59:$G$92,MATCH(LEFT(L252,255),LEFT('Disaggregation Records'!$D$59:$D$92,255),0))),"")</f>
        <v/>
      </c>
      <c r="Q252" s="524" t="s">
        <v>713</v>
      </c>
      <c r="R252" s="49"/>
    </row>
    <row r="253" spans="1:18" ht="47.1" customHeight="1" x14ac:dyDescent="0.25">
      <c r="A253" s="409">
        <v>9</v>
      </c>
      <c r="B253" s="427" t="str">
        <f>IFERROR(VLOOKUP(A253,'Outcome Indicators - Section C'!$A$10:$S$27,19,FALSE),"")</f>
        <v/>
      </c>
      <c r="C253" s="522" t="str">
        <f t="array" ref="C253">IFERROR(IF(INDEX('Disaggregation Records'!$E$59:$E$92,MATCH(LEFT(L253,255),LEFT('Disaggregation Records'!$D$59:$D$92,255),0))=0,"",INDEX('Disaggregation Records'!$E$59:$E$92,MATCH(LEFT(L253,255),LEFT('Disaggregation Records'!$D$59:$D$92,255),0))),"")</f>
        <v/>
      </c>
      <c r="D253" s="522" t="str">
        <f t="array" ref="D253">IFERROR(IF(INDEX('Disaggregation Records'!$F$59:$F$92,MATCH(LEFT(L253,255),LEFT('Disaggregation Records'!$D$59:$D$92,255),0))=0,"",INDEX('Disaggregation Records'!$F$59:$F$92,MATCH(LEFT(L253,255),LEFT('Disaggregation Records'!$D$59:$D$92,255),0))),"")</f>
        <v/>
      </c>
      <c r="E253" s="412" t="str">
        <f t="array" ref="E253">IFERROR(IF(INDEX('Disaggregation Data'!$K$159:$K$310,MATCH(LEFT(M253,255),LEFT('Disaggregation Data'!$J$159:$J$310,255),0))=0,"",INDEX('Disaggregation Data'!$K$159:$K$310,MATCH(LEFT(M253,255),LEFT('Disaggregation Data'!J$159:$J$310,255),0))),"")</f>
        <v/>
      </c>
      <c r="F253" s="412" t="str">
        <f t="array" ref="F253">IFERROR(IF(INDEX('Disaggregation Data'!$L$159:$L$310,MATCH(LEFT(M253,255),LEFT('Disaggregation Data'!$J$159:$J$310,255),0))=0,"",INDEX('Disaggregation Data'!$L$159:$L$310,MATCH(LEFT(M253,255),LEFT('Disaggregation Data'!J$159:$J$310,255),0))),"")</f>
        <v/>
      </c>
      <c r="G253" s="412" t="str">
        <f t="array" ref="G253">IFERROR(IF(INDEX('Disaggregation Data'!$O$159:$O$310,MATCH(LEFT(M253,255),LEFT('Disaggregation Data'!$J$159:$J$310,255),0))=0,"",INDEX('Disaggregation Data'!$O$159:$O$310,MATCH(LEFT(M253,255),LEFT('Disaggregation Data'!J$159:$J$310,255),0))),"")</f>
        <v/>
      </c>
      <c r="H253" s="411" t="str">
        <f t="array" ref="H253">IFERROR(IF(INDEX('Disaggregation Data'!$P$159:$P$310,MATCH(LEFT(M253,255),LEFT('Disaggregation Data'!$J$159:$J$310,255),0))=0,"",INDEX('Disaggregation Data'!$P$159:$P$310,MATCH(LEFT(M253,255),LEFT('Disaggregation Data'!J$159:$J$310,255),0))),"")</f>
        <v/>
      </c>
      <c r="I253" s="411" t="str">
        <f t="array" ref="I253">IFERROR(IF(INDEX('Disaggregation Data'!$M$159:$M$310,MATCH(LEFT(M253,255),LEFT('Disaggregation Data'!$J$159:$J$310,255),0))=0,"",INDEX('Disaggregation Data'!$M$159:$M$310,MATCH(LEFT(M253,255),LEFT('Disaggregation Data'!J$159:$J$310,255),0))),"")</f>
        <v/>
      </c>
      <c r="J253" s="411" t="str">
        <f t="array" ref="J253">IFERROR(IF(INDEX('Disaggregation Data'!$N$159:$N$310,MATCH(LEFT(M253,255),LEFT('Disaggregation Data'!$J$159:$J$310,255),0))=0,"",INDEX('Disaggregation Data'!$N$159:$N$310,MATCH(LEFT(M253,255),LEFT('Disaggregation Data'!J$159:$J$310,255),0))),"")</f>
        <v/>
      </c>
      <c r="K253" s="503">
        <f t="shared" si="16"/>
        <v>5</v>
      </c>
      <c r="L253" s="503" t="str">
        <f t="shared" si="17"/>
        <v/>
      </c>
      <c r="M253" s="503" t="str">
        <f t="shared" si="18"/>
        <v/>
      </c>
      <c r="N253" s="483" t="b">
        <f t="shared" si="19"/>
        <v>0</v>
      </c>
      <c r="O253" s="488" t="s">
        <v>1725</v>
      </c>
      <c r="P253" s="525" t="str">
        <f t="array" ref="P253">IFERROR(IF(INDEX('Disaggregation Records'!$G$59:$G$92,MATCH(LEFT(L253,255),LEFT('Disaggregation Records'!$D$59:$D$92,255),0))=0,"",INDEX('Disaggregation Records'!$G$59:$G$92,MATCH(LEFT(L253,255),LEFT('Disaggregation Records'!$D$59:$D$92,255),0))),"")</f>
        <v/>
      </c>
      <c r="Q253" s="524" t="s">
        <v>713</v>
      </c>
      <c r="R253" s="49"/>
    </row>
    <row r="254" spans="1:18" ht="47.1" customHeight="1" x14ac:dyDescent="0.25">
      <c r="A254" s="409">
        <v>9</v>
      </c>
      <c r="B254" s="427" t="str">
        <f>IFERROR(VLOOKUP(A254,'Outcome Indicators - Section C'!$A$10:$S$27,19,FALSE),"")</f>
        <v/>
      </c>
      <c r="C254" s="522" t="str">
        <f t="array" ref="C254">IFERROR(IF(INDEX('Disaggregation Records'!$E$59:$E$92,MATCH(LEFT(L254,255),LEFT('Disaggregation Records'!$D$59:$D$92,255),0))=0,"",INDEX('Disaggregation Records'!$E$59:$E$92,MATCH(LEFT(L254,255),LEFT('Disaggregation Records'!$D$59:$D$92,255),0))),"")</f>
        <v/>
      </c>
      <c r="D254" s="522" t="str">
        <f t="array" ref="D254">IFERROR(IF(INDEX('Disaggregation Records'!$F$59:$F$92,MATCH(LEFT(L254,255),LEFT('Disaggregation Records'!$D$59:$D$92,255),0))=0,"",INDEX('Disaggregation Records'!$F$59:$F$92,MATCH(LEFT(L254,255),LEFT('Disaggregation Records'!$D$59:$D$92,255),0))),"")</f>
        <v/>
      </c>
      <c r="E254" s="412" t="str">
        <f t="array" ref="E254">IFERROR(IF(INDEX('Disaggregation Data'!$K$159:$K$310,MATCH(LEFT(M254,255),LEFT('Disaggregation Data'!$J$159:$J$310,255),0))=0,"",INDEX('Disaggregation Data'!$K$159:$K$310,MATCH(LEFT(M254,255),LEFT('Disaggregation Data'!J$159:$J$310,255),0))),"")</f>
        <v/>
      </c>
      <c r="F254" s="412" t="str">
        <f t="array" ref="F254">IFERROR(IF(INDEX('Disaggregation Data'!$L$159:$L$310,MATCH(LEFT(M254,255),LEFT('Disaggregation Data'!$J$159:$J$310,255),0))=0,"",INDEX('Disaggregation Data'!$L$159:$L$310,MATCH(LEFT(M254,255),LEFT('Disaggregation Data'!J$159:$J$310,255),0))),"")</f>
        <v/>
      </c>
      <c r="G254" s="412" t="str">
        <f t="array" ref="G254">IFERROR(IF(INDEX('Disaggregation Data'!$O$159:$O$310,MATCH(LEFT(M254,255),LEFT('Disaggregation Data'!$J$159:$J$310,255),0))=0,"",INDEX('Disaggregation Data'!$O$159:$O$310,MATCH(LEFT(M254,255),LEFT('Disaggregation Data'!J$159:$J$310,255),0))),"")</f>
        <v/>
      </c>
      <c r="H254" s="411" t="str">
        <f t="array" ref="H254">IFERROR(IF(INDEX('Disaggregation Data'!$P$159:$P$310,MATCH(LEFT(M254,255),LEFT('Disaggregation Data'!$J$159:$J$310,255),0))=0,"",INDEX('Disaggregation Data'!$P$159:$P$310,MATCH(LEFT(M254,255),LEFT('Disaggregation Data'!J$159:$J$310,255),0))),"")</f>
        <v/>
      </c>
      <c r="I254" s="411" t="str">
        <f t="array" ref="I254">IFERROR(IF(INDEX('Disaggregation Data'!$M$159:$M$310,MATCH(LEFT(M254,255),LEFT('Disaggregation Data'!$J$159:$J$310,255),0))=0,"",INDEX('Disaggregation Data'!$M$159:$M$310,MATCH(LEFT(M254,255),LEFT('Disaggregation Data'!J$159:$J$310,255),0))),"")</f>
        <v/>
      </c>
      <c r="J254" s="411" t="str">
        <f t="array" ref="J254">IFERROR(IF(INDEX('Disaggregation Data'!$N$159:$N$310,MATCH(LEFT(M254,255),LEFT('Disaggregation Data'!$J$159:$J$310,255),0))=0,"",INDEX('Disaggregation Data'!$N$159:$N$310,MATCH(LEFT(M254,255),LEFT('Disaggregation Data'!J$159:$J$310,255),0))),"")</f>
        <v/>
      </c>
      <c r="K254" s="503">
        <f t="shared" si="16"/>
        <v>6</v>
      </c>
      <c r="L254" s="503" t="str">
        <f t="shared" si="17"/>
        <v/>
      </c>
      <c r="M254" s="503" t="str">
        <f t="shared" si="18"/>
        <v/>
      </c>
      <c r="N254" s="483" t="b">
        <f t="shared" si="19"/>
        <v>0</v>
      </c>
      <c r="O254" s="488" t="s">
        <v>1726</v>
      </c>
      <c r="P254" s="525" t="str">
        <f t="array" ref="P254">IFERROR(IF(INDEX('Disaggregation Records'!$G$59:$G$92,MATCH(LEFT(L254,255),LEFT('Disaggregation Records'!$D$59:$D$92,255),0))=0,"",INDEX('Disaggregation Records'!$G$59:$G$92,MATCH(LEFT(L254,255),LEFT('Disaggregation Records'!$D$59:$D$92,255),0))),"")</f>
        <v/>
      </c>
      <c r="Q254" s="524" t="s">
        <v>713</v>
      </c>
      <c r="R254" s="49"/>
    </row>
    <row r="255" spans="1:18" ht="47.1" customHeight="1" x14ac:dyDescent="0.25">
      <c r="A255" s="409">
        <v>9</v>
      </c>
      <c r="B255" s="427" t="str">
        <f>IFERROR(VLOOKUP(A255,'Outcome Indicators - Section C'!$A$10:$S$27,19,FALSE),"")</f>
        <v/>
      </c>
      <c r="C255" s="522" t="str">
        <f t="array" ref="C255">IFERROR(IF(INDEX('Disaggregation Records'!$E$59:$E$92,MATCH(LEFT(L255,255),LEFT('Disaggregation Records'!$D$59:$D$92,255),0))=0,"",INDEX('Disaggregation Records'!$E$59:$E$92,MATCH(LEFT(L255,255),LEFT('Disaggregation Records'!$D$59:$D$92,255),0))),"")</f>
        <v/>
      </c>
      <c r="D255" s="522" t="str">
        <f t="array" ref="D255">IFERROR(IF(INDEX('Disaggregation Records'!$F$59:$F$92,MATCH(LEFT(L255,255),LEFT('Disaggregation Records'!$D$59:$D$92,255),0))=0,"",INDEX('Disaggregation Records'!$F$59:$F$92,MATCH(LEFT(L255,255),LEFT('Disaggregation Records'!$D$59:$D$92,255),0))),"")</f>
        <v/>
      </c>
      <c r="E255" s="412" t="str">
        <f t="array" ref="E255">IFERROR(IF(INDEX('Disaggregation Data'!$K$159:$K$310,MATCH(LEFT(M255,255),LEFT('Disaggregation Data'!$J$159:$J$310,255),0))=0,"",INDEX('Disaggregation Data'!$K$159:$K$310,MATCH(LEFT(M255,255),LEFT('Disaggregation Data'!J$159:$J$310,255),0))),"")</f>
        <v/>
      </c>
      <c r="F255" s="412" t="str">
        <f t="array" ref="F255">IFERROR(IF(INDEX('Disaggregation Data'!$L$159:$L$310,MATCH(LEFT(M255,255),LEFT('Disaggregation Data'!$J$159:$J$310,255),0))=0,"",INDEX('Disaggregation Data'!$L$159:$L$310,MATCH(LEFT(M255,255),LEFT('Disaggregation Data'!J$159:$J$310,255),0))),"")</f>
        <v/>
      </c>
      <c r="G255" s="412" t="str">
        <f t="array" ref="G255">IFERROR(IF(INDEX('Disaggregation Data'!$O$159:$O$310,MATCH(LEFT(M255,255),LEFT('Disaggregation Data'!$J$159:$J$310,255),0))=0,"",INDEX('Disaggregation Data'!$O$159:$O$310,MATCH(LEFT(M255,255),LEFT('Disaggregation Data'!J$159:$J$310,255),0))),"")</f>
        <v/>
      </c>
      <c r="H255" s="411" t="str">
        <f t="array" ref="H255">IFERROR(IF(INDEX('Disaggregation Data'!$P$159:$P$310,MATCH(LEFT(M255,255),LEFT('Disaggregation Data'!$J$159:$J$310,255),0))=0,"",INDEX('Disaggregation Data'!$P$159:$P$310,MATCH(LEFT(M255,255),LEFT('Disaggregation Data'!J$159:$J$310,255),0))),"")</f>
        <v/>
      </c>
      <c r="I255" s="411" t="str">
        <f t="array" ref="I255">IFERROR(IF(INDEX('Disaggregation Data'!$M$159:$M$310,MATCH(LEFT(M255,255),LEFT('Disaggregation Data'!$J$159:$J$310,255),0))=0,"",INDEX('Disaggregation Data'!$M$159:$M$310,MATCH(LEFT(M255,255),LEFT('Disaggregation Data'!J$159:$J$310,255),0))),"")</f>
        <v/>
      </c>
      <c r="J255" s="411" t="str">
        <f t="array" ref="J255">IFERROR(IF(INDEX('Disaggregation Data'!$N$159:$N$310,MATCH(LEFT(M255,255),LEFT('Disaggregation Data'!$J$159:$J$310,255),0))=0,"",INDEX('Disaggregation Data'!$N$159:$N$310,MATCH(LEFT(M255,255),LEFT('Disaggregation Data'!J$159:$J$310,255),0))),"")</f>
        <v/>
      </c>
      <c r="K255" s="503">
        <f t="shared" si="16"/>
        <v>7</v>
      </c>
      <c r="L255" s="503" t="str">
        <f t="shared" si="17"/>
        <v/>
      </c>
      <c r="M255" s="503" t="str">
        <f t="shared" si="18"/>
        <v/>
      </c>
      <c r="N255" s="483" t="b">
        <f t="shared" si="19"/>
        <v>0</v>
      </c>
      <c r="O255" s="488" t="s">
        <v>1727</v>
      </c>
      <c r="P255" s="525" t="str">
        <f t="array" ref="P255">IFERROR(IF(INDEX('Disaggregation Records'!$G$59:$G$92,MATCH(LEFT(L255,255),LEFT('Disaggregation Records'!$D$59:$D$92,255),0))=0,"",INDEX('Disaggregation Records'!$G$59:$G$92,MATCH(LEFT(L255,255),LEFT('Disaggregation Records'!$D$59:$D$92,255),0))),"")</f>
        <v/>
      </c>
      <c r="Q255" s="524" t="s">
        <v>713</v>
      </c>
      <c r="R255" s="49"/>
    </row>
    <row r="256" spans="1:18" ht="47.1" customHeight="1" x14ac:dyDescent="0.25">
      <c r="A256" s="409">
        <v>9</v>
      </c>
      <c r="B256" s="427" t="str">
        <f>IFERROR(VLOOKUP(A256,'Outcome Indicators - Section C'!$A$10:$S$27,19,FALSE),"")</f>
        <v/>
      </c>
      <c r="C256" s="522" t="str">
        <f t="array" ref="C256">IFERROR(IF(INDEX('Disaggregation Records'!$E$59:$E$92,MATCH(LEFT(L256,255),LEFT('Disaggregation Records'!$D$59:$D$92,255),0))=0,"",INDEX('Disaggregation Records'!$E$59:$E$92,MATCH(LEFT(L256,255),LEFT('Disaggregation Records'!$D$59:$D$92,255),0))),"")</f>
        <v/>
      </c>
      <c r="D256" s="522" t="str">
        <f t="array" ref="D256">IFERROR(IF(INDEX('Disaggregation Records'!$F$59:$F$92,MATCH(LEFT(L256,255),LEFT('Disaggregation Records'!$D$59:$D$92,255),0))=0,"",INDEX('Disaggregation Records'!$F$59:$F$92,MATCH(LEFT(L256,255),LEFT('Disaggregation Records'!$D$59:$D$92,255),0))),"")</f>
        <v/>
      </c>
      <c r="E256" s="412" t="str">
        <f t="array" ref="E256">IFERROR(IF(INDEX('Disaggregation Data'!$K$159:$K$310,MATCH(LEFT(M256,255),LEFT('Disaggregation Data'!$J$159:$J$310,255),0))=0,"",INDEX('Disaggregation Data'!$K$159:$K$310,MATCH(LEFT(M256,255),LEFT('Disaggregation Data'!J$159:$J$310,255),0))),"")</f>
        <v/>
      </c>
      <c r="F256" s="412" t="str">
        <f t="array" ref="F256">IFERROR(IF(INDEX('Disaggregation Data'!$L$159:$L$310,MATCH(LEFT(M256,255),LEFT('Disaggregation Data'!$J$159:$J$310,255),0))=0,"",INDEX('Disaggregation Data'!$L$159:$L$310,MATCH(LEFT(M256,255),LEFT('Disaggregation Data'!J$159:$J$310,255),0))),"")</f>
        <v/>
      </c>
      <c r="G256" s="412" t="str">
        <f t="array" ref="G256">IFERROR(IF(INDEX('Disaggregation Data'!$O$159:$O$310,MATCH(LEFT(M256,255),LEFT('Disaggregation Data'!$J$159:$J$310,255),0))=0,"",INDEX('Disaggregation Data'!$O$159:$O$310,MATCH(LEFT(M256,255),LEFT('Disaggregation Data'!J$159:$J$310,255),0))),"")</f>
        <v/>
      </c>
      <c r="H256" s="411" t="str">
        <f t="array" ref="H256">IFERROR(IF(INDEX('Disaggregation Data'!$P$159:$P$310,MATCH(LEFT(M256,255),LEFT('Disaggregation Data'!$J$159:$J$310,255),0))=0,"",INDEX('Disaggregation Data'!$P$159:$P$310,MATCH(LEFT(M256,255),LEFT('Disaggregation Data'!J$159:$J$310,255),0))),"")</f>
        <v/>
      </c>
      <c r="I256" s="411" t="str">
        <f t="array" ref="I256">IFERROR(IF(INDEX('Disaggregation Data'!$M$159:$M$310,MATCH(LEFT(M256,255),LEFT('Disaggregation Data'!$J$159:$J$310,255),0))=0,"",INDEX('Disaggregation Data'!$M$159:$M$310,MATCH(LEFT(M256,255),LEFT('Disaggregation Data'!J$159:$J$310,255),0))),"")</f>
        <v/>
      </c>
      <c r="J256" s="411" t="str">
        <f t="array" ref="J256">IFERROR(IF(INDEX('Disaggregation Data'!$N$159:$N$310,MATCH(LEFT(M256,255),LEFT('Disaggregation Data'!$J$159:$J$310,255),0))=0,"",INDEX('Disaggregation Data'!$N$159:$N$310,MATCH(LEFT(M256,255),LEFT('Disaggregation Data'!J$159:$J$310,255),0))),"")</f>
        <v/>
      </c>
      <c r="K256" s="503">
        <f t="shared" si="16"/>
        <v>8</v>
      </c>
      <c r="L256" s="503" t="str">
        <f t="shared" si="17"/>
        <v/>
      </c>
      <c r="M256" s="503" t="str">
        <f t="shared" si="18"/>
        <v/>
      </c>
      <c r="N256" s="483" t="b">
        <f t="shared" si="19"/>
        <v>0</v>
      </c>
      <c r="O256" s="488" t="s">
        <v>1728</v>
      </c>
      <c r="P256" s="525" t="str">
        <f t="array" ref="P256">IFERROR(IF(INDEX('Disaggregation Records'!$G$59:$G$92,MATCH(LEFT(L256,255),LEFT('Disaggregation Records'!$D$59:$D$92,255),0))=0,"",INDEX('Disaggregation Records'!$G$59:$G$92,MATCH(LEFT(L256,255),LEFT('Disaggregation Records'!$D$59:$D$92,255),0))),"")</f>
        <v/>
      </c>
      <c r="Q256" s="524" t="s">
        <v>713</v>
      </c>
      <c r="R256" s="49"/>
    </row>
    <row r="257" spans="1:18" ht="47.1" customHeight="1" x14ac:dyDescent="0.25">
      <c r="A257" s="409">
        <v>9</v>
      </c>
      <c r="B257" s="427" t="str">
        <f>IFERROR(VLOOKUP(A257,'Outcome Indicators - Section C'!$A$10:$S$27,19,FALSE),"")</f>
        <v/>
      </c>
      <c r="C257" s="522" t="str">
        <f t="array" ref="C257">IFERROR(IF(INDEX('Disaggregation Records'!$E$59:$E$92,MATCH(LEFT(L257,255),LEFT('Disaggregation Records'!$D$59:$D$92,255),0))=0,"",INDEX('Disaggregation Records'!$E$59:$E$92,MATCH(LEFT(L257,255),LEFT('Disaggregation Records'!$D$59:$D$92,255),0))),"")</f>
        <v/>
      </c>
      <c r="D257" s="522" t="str">
        <f t="array" ref="D257">IFERROR(IF(INDEX('Disaggregation Records'!$F$59:$F$92,MATCH(LEFT(L257,255),LEFT('Disaggregation Records'!$D$59:$D$92,255),0))=0,"",INDEX('Disaggregation Records'!$F$59:$F$92,MATCH(LEFT(L257,255),LEFT('Disaggregation Records'!$D$59:$D$92,255),0))),"")</f>
        <v/>
      </c>
      <c r="E257" s="412" t="str">
        <f t="array" ref="E257">IFERROR(IF(INDEX('Disaggregation Data'!$K$159:$K$310,MATCH(LEFT(M257,255),LEFT('Disaggregation Data'!$J$159:$J$310,255),0))=0,"",INDEX('Disaggregation Data'!$K$159:$K$310,MATCH(LEFT(M257,255),LEFT('Disaggregation Data'!J$159:$J$310,255),0))),"")</f>
        <v/>
      </c>
      <c r="F257" s="412" t="str">
        <f t="array" ref="F257">IFERROR(IF(INDEX('Disaggregation Data'!$L$159:$L$310,MATCH(LEFT(M257,255),LEFT('Disaggregation Data'!$J$159:$J$310,255),0))=0,"",INDEX('Disaggregation Data'!$L$159:$L$310,MATCH(LEFT(M257,255),LEFT('Disaggregation Data'!J$159:$J$310,255),0))),"")</f>
        <v/>
      </c>
      <c r="G257" s="412" t="str">
        <f t="array" ref="G257">IFERROR(IF(INDEX('Disaggregation Data'!$O$159:$O$310,MATCH(LEFT(M257,255),LEFT('Disaggregation Data'!$J$159:$J$310,255),0))=0,"",INDEX('Disaggregation Data'!$O$159:$O$310,MATCH(LEFT(M257,255),LEFT('Disaggregation Data'!J$159:$J$310,255),0))),"")</f>
        <v/>
      </c>
      <c r="H257" s="411" t="str">
        <f t="array" ref="H257">IFERROR(IF(INDEX('Disaggregation Data'!$P$159:$P$310,MATCH(LEFT(M257,255),LEFT('Disaggregation Data'!$J$159:$J$310,255),0))=0,"",INDEX('Disaggregation Data'!$P$159:$P$310,MATCH(LEFT(M257,255),LEFT('Disaggregation Data'!J$159:$J$310,255),0))),"")</f>
        <v/>
      </c>
      <c r="I257" s="411" t="str">
        <f t="array" ref="I257">IFERROR(IF(INDEX('Disaggregation Data'!$M$159:$M$310,MATCH(LEFT(M257,255),LEFT('Disaggregation Data'!$J$159:$J$310,255),0))=0,"",INDEX('Disaggregation Data'!$M$159:$M$310,MATCH(LEFT(M257,255),LEFT('Disaggregation Data'!J$159:$J$310,255),0))),"")</f>
        <v/>
      </c>
      <c r="J257" s="411" t="str">
        <f t="array" ref="J257">IFERROR(IF(INDEX('Disaggregation Data'!$N$159:$N$310,MATCH(LEFT(M257,255),LEFT('Disaggregation Data'!$J$159:$J$310,255),0))=0,"",INDEX('Disaggregation Data'!$N$159:$N$310,MATCH(LEFT(M257,255),LEFT('Disaggregation Data'!J$159:$J$310,255),0))),"")</f>
        <v/>
      </c>
      <c r="K257" s="503">
        <f t="shared" si="16"/>
        <v>9</v>
      </c>
      <c r="L257" s="503" t="str">
        <f t="shared" si="17"/>
        <v/>
      </c>
      <c r="M257" s="503" t="str">
        <f t="shared" si="18"/>
        <v/>
      </c>
      <c r="N257" s="483" t="b">
        <f t="shared" si="19"/>
        <v>0</v>
      </c>
      <c r="O257" s="488" t="s">
        <v>1729</v>
      </c>
      <c r="P257" s="525" t="str">
        <f t="array" ref="P257">IFERROR(IF(INDEX('Disaggregation Records'!$G$59:$G$92,MATCH(LEFT(L257,255),LEFT('Disaggregation Records'!$D$59:$D$92,255),0))=0,"",INDEX('Disaggregation Records'!$G$59:$G$92,MATCH(LEFT(L257,255),LEFT('Disaggregation Records'!$D$59:$D$92,255),0))),"")</f>
        <v/>
      </c>
      <c r="Q257" s="524" t="s">
        <v>713</v>
      </c>
      <c r="R257" s="49"/>
    </row>
    <row r="258" spans="1:18" ht="47.1" customHeight="1" x14ac:dyDescent="0.25">
      <c r="A258" s="409">
        <v>10</v>
      </c>
      <c r="B258" s="427" t="str">
        <f>IFERROR(VLOOKUP(A258,'Outcome Indicators - Section C'!$A$10:$S$27,19,FALSE),"")</f>
        <v/>
      </c>
      <c r="C258" s="522" t="str">
        <f t="array" ref="C258">IFERROR(IF(INDEX('Disaggregation Records'!$E$59:$E$92,MATCH(LEFT(L258,255),LEFT('Disaggregation Records'!$D$59:$D$92,255),0))=0,"",INDEX('Disaggregation Records'!$E$59:$E$92,MATCH(LEFT(L258,255),LEFT('Disaggregation Records'!$D$59:$D$92,255),0))),"")</f>
        <v/>
      </c>
      <c r="D258" s="522" t="str">
        <f t="array" ref="D258">IFERROR(IF(INDEX('Disaggregation Records'!$F$59:$F$92,MATCH(LEFT(L258,255),LEFT('Disaggregation Records'!$D$59:$D$92,255),0))=0,"",INDEX('Disaggregation Records'!$F$59:$F$92,MATCH(LEFT(L258,255),LEFT('Disaggregation Records'!$D$59:$D$92,255),0))),"")</f>
        <v/>
      </c>
      <c r="E258" s="412" t="str">
        <f t="array" ref="E258">IFERROR(IF(INDEX('Disaggregation Data'!$K$159:$K$310,MATCH(LEFT(M258,255),LEFT('Disaggregation Data'!$J$159:$J$310,255),0))=0,"",INDEX('Disaggregation Data'!$K$159:$K$310,MATCH(LEFT(M258,255),LEFT('Disaggregation Data'!J$159:$J$310,255),0))),"")</f>
        <v/>
      </c>
      <c r="F258" s="412" t="str">
        <f t="array" ref="F258">IFERROR(IF(INDEX('Disaggregation Data'!$L$159:$L$310,MATCH(LEFT(M258,255),LEFT('Disaggregation Data'!$J$159:$J$310,255),0))=0,"",INDEX('Disaggregation Data'!$L$159:$L$310,MATCH(LEFT(M258,255),LEFT('Disaggregation Data'!J$159:$J$310,255),0))),"")</f>
        <v/>
      </c>
      <c r="G258" s="412" t="str">
        <f t="array" ref="G258">IFERROR(IF(INDEX('Disaggregation Data'!$O$159:$O$310,MATCH(LEFT(M258,255),LEFT('Disaggregation Data'!$J$159:$J$310,255),0))=0,"",INDEX('Disaggregation Data'!$O$159:$O$310,MATCH(LEFT(M258,255),LEFT('Disaggregation Data'!J$159:$J$310,255),0))),"")</f>
        <v/>
      </c>
      <c r="H258" s="411" t="str">
        <f t="array" ref="H258">IFERROR(IF(INDEX('Disaggregation Data'!$P$159:$P$310,MATCH(LEFT(M258,255),LEFT('Disaggregation Data'!$J$159:$J$310,255),0))=0,"",INDEX('Disaggregation Data'!$P$159:$P$310,MATCH(LEFT(M258,255),LEFT('Disaggregation Data'!J$159:$J$310,255),0))),"")</f>
        <v/>
      </c>
      <c r="I258" s="411" t="str">
        <f t="array" ref="I258">IFERROR(IF(INDEX('Disaggregation Data'!$M$159:$M$310,MATCH(LEFT(M258,255),LEFT('Disaggregation Data'!$J$159:$J$310,255),0))=0,"",INDEX('Disaggregation Data'!$M$159:$M$310,MATCH(LEFT(M258,255),LEFT('Disaggregation Data'!J$159:$J$310,255),0))),"")</f>
        <v/>
      </c>
      <c r="J258" s="411" t="str">
        <f t="array" ref="J258">IFERROR(IF(INDEX('Disaggregation Data'!$N$159:$N$310,MATCH(LEFT(M258,255),LEFT('Disaggregation Data'!$J$159:$J$310,255),0))=0,"",INDEX('Disaggregation Data'!$N$159:$N$310,MATCH(LEFT(M258,255),LEFT('Disaggregation Data'!J$159:$J$310,255),0))),"")</f>
        <v/>
      </c>
      <c r="K258" s="503">
        <f t="shared" si="16"/>
        <v>10</v>
      </c>
      <c r="L258" s="503" t="str">
        <f t="shared" si="17"/>
        <v/>
      </c>
      <c r="M258" s="503" t="str">
        <f t="shared" si="18"/>
        <v/>
      </c>
      <c r="N258" s="483" t="b">
        <f t="shared" si="19"/>
        <v>0</v>
      </c>
      <c r="O258" s="488" t="s">
        <v>1730</v>
      </c>
      <c r="P258" s="525" t="str">
        <f t="array" ref="P258">IFERROR(IF(INDEX('Disaggregation Records'!$G$59:$G$92,MATCH(LEFT(L258,255),LEFT('Disaggregation Records'!$D$59:$D$92,255),0))=0,"",INDEX('Disaggregation Records'!$G$59:$G$92,MATCH(LEFT(L258,255),LEFT('Disaggregation Records'!$D$59:$D$92,255),0))),"")</f>
        <v/>
      </c>
      <c r="Q258" s="524" t="s">
        <v>714</v>
      </c>
      <c r="R258" s="49"/>
    </row>
    <row r="259" spans="1:18" ht="47.1" customHeight="1" x14ac:dyDescent="0.25">
      <c r="A259" s="409">
        <v>10</v>
      </c>
      <c r="B259" s="427" t="str">
        <f>IFERROR(VLOOKUP(A259,'Outcome Indicators - Section C'!$A$10:$S$27,19,FALSE),"")</f>
        <v/>
      </c>
      <c r="C259" s="522" t="str">
        <f t="array" ref="C259">IFERROR(IF(INDEX('Disaggregation Records'!$E$59:$E$92,MATCH(LEFT(L259,255),LEFT('Disaggregation Records'!$D$59:$D$92,255),0))=0,"",INDEX('Disaggregation Records'!$E$59:$E$92,MATCH(LEFT(L259,255),LEFT('Disaggregation Records'!$D$59:$D$92,255),0))),"")</f>
        <v/>
      </c>
      <c r="D259" s="522" t="str">
        <f t="array" ref="D259">IFERROR(IF(INDEX('Disaggregation Records'!$F$59:$F$92,MATCH(LEFT(L259,255),LEFT('Disaggregation Records'!$D$59:$D$92,255),0))=0,"",INDEX('Disaggregation Records'!$F$59:$F$92,MATCH(LEFT(L259,255),LEFT('Disaggregation Records'!$D$59:$D$92,255),0))),"")</f>
        <v/>
      </c>
      <c r="E259" s="412" t="str">
        <f t="array" ref="E259">IFERROR(IF(INDEX('Disaggregation Data'!$K$159:$K$310,MATCH(LEFT(M259,255),LEFT('Disaggregation Data'!$J$159:$J$310,255),0))=0,"",INDEX('Disaggregation Data'!$K$159:$K$310,MATCH(LEFT(M259,255),LEFT('Disaggregation Data'!J$159:$J$310,255),0))),"")</f>
        <v/>
      </c>
      <c r="F259" s="412" t="str">
        <f t="array" ref="F259">IFERROR(IF(INDEX('Disaggregation Data'!$L$159:$L$310,MATCH(LEFT(M259,255),LEFT('Disaggregation Data'!$J$159:$J$310,255),0))=0,"",INDEX('Disaggregation Data'!$L$159:$L$310,MATCH(LEFT(M259,255),LEFT('Disaggregation Data'!J$159:$J$310,255),0))),"")</f>
        <v/>
      </c>
      <c r="G259" s="412" t="str">
        <f t="array" ref="G259">IFERROR(IF(INDEX('Disaggregation Data'!$O$159:$O$310,MATCH(LEFT(M259,255),LEFT('Disaggregation Data'!$J$159:$J$310,255),0))=0,"",INDEX('Disaggregation Data'!$O$159:$O$310,MATCH(LEFT(M259,255),LEFT('Disaggregation Data'!J$159:$J$310,255),0))),"")</f>
        <v/>
      </c>
      <c r="H259" s="411" t="str">
        <f t="array" ref="H259">IFERROR(IF(INDEX('Disaggregation Data'!$P$159:$P$310,MATCH(LEFT(M259,255),LEFT('Disaggregation Data'!$J$159:$J$310,255),0))=0,"",INDEX('Disaggregation Data'!$P$159:$P$310,MATCH(LEFT(M259,255),LEFT('Disaggregation Data'!J$159:$J$310,255),0))),"")</f>
        <v/>
      </c>
      <c r="I259" s="411" t="str">
        <f t="array" ref="I259">IFERROR(IF(INDEX('Disaggregation Data'!$M$159:$M$310,MATCH(LEFT(M259,255),LEFT('Disaggregation Data'!$J$159:$J$310,255),0))=0,"",INDEX('Disaggregation Data'!$M$159:$M$310,MATCH(LEFT(M259,255),LEFT('Disaggregation Data'!J$159:$J$310,255),0))),"")</f>
        <v/>
      </c>
      <c r="J259" s="411" t="str">
        <f t="array" ref="J259">IFERROR(IF(INDEX('Disaggregation Data'!$N$159:$N$310,MATCH(LEFT(M259,255),LEFT('Disaggregation Data'!$J$159:$J$310,255),0))=0,"",INDEX('Disaggregation Data'!$N$159:$N$310,MATCH(LEFT(M259,255),LEFT('Disaggregation Data'!J$159:$J$310,255),0))),"")</f>
        <v/>
      </c>
      <c r="K259" s="503">
        <f t="shared" si="16"/>
        <v>11</v>
      </c>
      <c r="L259" s="503" t="str">
        <f t="shared" si="17"/>
        <v/>
      </c>
      <c r="M259" s="503" t="str">
        <f t="shared" si="18"/>
        <v/>
      </c>
      <c r="N259" s="483" t="b">
        <f t="shared" si="19"/>
        <v>0</v>
      </c>
      <c r="O259" s="488" t="s">
        <v>1731</v>
      </c>
      <c r="P259" s="525" t="str">
        <f t="array" ref="P259">IFERROR(IF(INDEX('Disaggregation Records'!$G$59:$G$92,MATCH(LEFT(L259,255),LEFT('Disaggregation Records'!$D$59:$D$92,255),0))=0,"",INDEX('Disaggregation Records'!$G$59:$G$92,MATCH(LEFT(L259,255),LEFT('Disaggregation Records'!$D$59:$D$92,255),0))),"")</f>
        <v/>
      </c>
      <c r="Q259" s="524" t="s">
        <v>714</v>
      </c>
      <c r="R259" s="49"/>
    </row>
    <row r="260" spans="1:18" ht="47.1" customHeight="1" x14ac:dyDescent="0.25">
      <c r="A260" s="409">
        <v>10</v>
      </c>
      <c r="B260" s="427" t="str">
        <f>IFERROR(VLOOKUP(A260,'Outcome Indicators - Section C'!$A$10:$S$27,19,FALSE),"")</f>
        <v/>
      </c>
      <c r="C260" s="522" t="str">
        <f t="array" ref="C260">IFERROR(IF(INDEX('Disaggregation Records'!$E$59:$E$92,MATCH(LEFT(L260,255),LEFT('Disaggregation Records'!$D$59:$D$92,255),0))=0,"",INDEX('Disaggregation Records'!$E$59:$E$92,MATCH(LEFT(L260,255),LEFT('Disaggregation Records'!$D$59:$D$92,255),0))),"")</f>
        <v/>
      </c>
      <c r="D260" s="522" t="str">
        <f t="array" ref="D260">IFERROR(IF(INDEX('Disaggregation Records'!$F$59:$F$92,MATCH(LEFT(L260,255),LEFT('Disaggregation Records'!$D$59:$D$92,255),0))=0,"",INDEX('Disaggregation Records'!$F$59:$F$92,MATCH(LEFT(L260,255),LEFT('Disaggregation Records'!$D$59:$D$92,255),0))),"")</f>
        <v/>
      </c>
      <c r="E260" s="412" t="str">
        <f t="array" ref="E260">IFERROR(IF(INDEX('Disaggregation Data'!$K$159:$K$310,MATCH(LEFT(M260,255),LEFT('Disaggregation Data'!$J$159:$J$310,255),0))=0,"",INDEX('Disaggregation Data'!$K$159:$K$310,MATCH(LEFT(M260,255),LEFT('Disaggregation Data'!J$159:$J$310,255),0))),"")</f>
        <v/>
      </c>
      <c r="F260" s="412" t="str">
        <f t="array" ref="F260">IFERROR(IF(INDEX('Disaggregation Data'!$L$159:$L$310,MATCH(LEFT(M260,255),LEFT('Disaggregation Data'!$J$159:$J$310,255),0))=0,"",INDEX('Disaggregation Data'!$L$159:$L$310,MATCH(LEFT(M260,255),LEFT('Disaggregation Data'!J$159:$J$310,255),0))),"")</f>
        <v/>
      </c>
      <c r="G260" s="412" t="str">
        <f t="array" ref="G260">IFERROR(IF(INDEX('Disaggregation Data'!$O$159:$O$310,MATCH(LEFT(M260,255),LEFT('Disaggregation Data'!$J$159:$J$310,255),0))=0,"",INDEX('Disaggregation Data'!$O$159:$O$310,MATCH(LEFT(M260,255),LEFT('Disaggregation Data'!J$159:$J$310,255),0))),"")</f>
        <v/>
      </c>
      <c r="H260" s="411" t="str">
        <f t="array" ref="H260">IFERROR(IF(INDEX('Disaggregation Data'!$P$159:$P$310,MATCH(LEFT(M260,255),LEFT('Disaggregation Data'!$J$159:$J$310,255),0))=0,"",INDEX('Disaggregation Data'!$P$159:$P$310,MATCH(LEFT(M260,255),LEFT('Disaggregation Data'!J$159:$J$310,255),0))),"")</f>
        <v/>
      </c>
      <c r="I260" s="411" t="str">
        <f t="array" ref="I260">IFERROR(IF(INDEX('Disaggregation Data'!$M$159:$M$310,MATCH(LEFT(M260,255),LEFT('Disaggregation Data'!$J$159:$J$310,255),0))=0,"",INDEX('Disaggregation Data'!$M$159:$M$310,MATCH(LEFT(M260,255),LEFT('Disaggregation Data'!J$159:$J$310,255),0))),"")</f>
        <v/>
      </c>
      <c r="J260" s="411" t="str">
        <f t="array" ref="J260">IFERROR(IF(INDEX('Disaggregation Data'!$N$159:$N$310,MATCH(LEFT(M260,255),LEFT('Disaggregation Data'!$J$159:$J$310,255),0))=0,"",INDEX('Disaggregation Data'!$N$159:$N$310,MATCH(LEFT(M260,255),LEFT('Disaggregation Data'!J$159:$J$310,255),0))),"")</f>
        <v/>
      </c>
      <c r="K260" s="503">
        <f t="shared" si="16"/>
        <v>12</v>
      </c>
      <c r="L260" s="503" t="str">
        <f t="shared" si="17"/>
        <v/>
      </c>
      <c r="M260" s="503" t="str">
        <f t="shared" si="18"/>
        <v/>
      </c>
      <c r="N260" s="483" t="b">
        <f t="shared" si="19"/>
        <v>0</v>
      </c>
      <c r="O260" s="488" t="s">
        <v>1732</v>
      </c>
      <c r="P260" s="525" t="str">
        <f t="array" ref="P260">IFERROR(IF(INDEX('Disaggregation Records'!$G$59:$G$92,MATCH(LEFT(L260,255),LEFT('Disaggregation Records'!$D$59:$D$92,255),0))=0,"",INDEX('Disaggregation Records'!$G$59:$G$92,MATCH(LEFT(L260,255),LEFT('Disaggregation Records'!$D$59:$D$92,255),0))),"")</f>
        <v/>
      </c>
      <c r="Q260" s="524" t="s">
        <v>714</v>
      </c>
      <c r="R260" s="49"/>
    </row>
    <row r="261" spans="1:18" ht="47.1" customHeight="1" x14ac:dyDescent="0.25">
      <c r="A261" s="409">
        <v>10</v>
      </c>
      <c r="B261" s="427" t="str">
        <f>IFERROR(VLOOKUP(A261,'Outcome Indicators - Section C'!$A$10:$S$27,19,FALSE),"")</f>
        <v/>
      </c>
      <c r="C261" s="522" t="str">
        <f t="array" ref="C261">IFERROR(IF(INDEX('Disaggregation Records'!$E$59:$E$92,MATCH(LEFT(L261,255),LEFT('Disaggregation Records'!$D$59:$D$92,255),0))=0,"",INDEX('Disaggregation Records'!$E$59:$E$92,MATCH(LEFT(L261,255),LEFT('Disaggregation Records'!$D$59:$D$92,255),0))),"")</f>
        <v/>
      </c>
      <c r="D261" s="522" t="str">
        <f t="array" ref="D261">IFERROR(IF(INDEX('Disaggregation Records'!$F$59:$F$92,MATCH(LEFT(L261,255),LEFT('Disaggregation Records'!$D$59:$D$92,255),0))=0,"",INDEX('Disaggregation Records'!$F$59:$F$92,MATCH(LEFT(L261,255),LEFT('Disaggregation Records'!$D$59:$D$92,255),0))),"")</f>
        <v/>
      </c>
      <c r="E261" s="412" t="str">
        <f t="array" ref="E261">IFERROR(IF(INDEX('Disaggregation Data'!$K$159:$K$310,MATCH(LEFT(M261,255),LEFT('Disaggregation Data'!$J$159:$J$310,255),0))=0,"",INDEX('Disaggregation Data'!$K$159:$K$310,MATCH(LEFT(M261,255),LEFT('Disaggregation Data'!J$159:$J$310,255),0))),"")</f>
        <v/>
      </c>
      <c r="F261" s="412" t="str">
        <f t="array" ref="F261">IFERROR(IF(INDEX('Disaggregation Data'!$L$159:$L$310,MATCH(LEFT(M261,255),LEFT('Disaggregation Data'!$J$159:$J$310,255),0))=0,"",INDEX('Disaggregation Data'!$L$159:$L$310,MATCH(LEFT(M261,255),LEFT('Disaggregation Data'!J$159:$J$310,255),0))),"")</f>
        <v/>
      </c>
      <c r="G261" s="412" t="str">
        <f t="array" ref="G261">IFERROR(IF(INDEX('Disaggregation Data'!$O$159:$O$310,MATCH(LEFT(M261,255),LEFT('Disaggregation Data'!$J$159:$J$310,255),0))=0,"",INDEX('Disaggregation Data'!$O$159:$O$310,MATCH(LEFT(M261,255),LEFT('Disaggregation Data'!J$159:$J$310,255),0))),"")</f>
        <v/>
      </c>
      <c r="H261" s="411" t="str">
        <f t="array" ref="H261">IFERROR(IF(INDEX('Disaggregation Data'!$P$159:$P$310,MATCH(LEFT(M261,255),LEFT('Disaggregation Data'!$J$159:$J$310,255),0))=0,"",INDEX('Disaggregation Data'!$P$159:$P$310,MATCH(LEFT(M261,255),LEFT('Disaggregation Data'!J$159:$J$310,255),0))),"")</f>
        <v/>
      </c>
      <c r="I261" s="411" t="str">
        <f t="array" ref="I261">IFERROR(IF(INDEX('Disaggregation Data'!$M$159:$M$310,MATCH(LEFT(M261,255),LEFT('Disaggregation Data'!$J$159:$J$310,255),0))=0,"",INDEX('Disaggregation Data'!$M$159:$M$310,MATCH(LEFT(M261,255),LEFT('Disaggregation Data'!J$159:$J$310,255),0))),"")</f>
        <v/>
      </c>
      <c r="J261" s="411" t="str">
        <f t="array" ref="J261">IFERROR(IF(INDEX('Disaggregation Data'!$N$159:$N$310,MATCH(LEFT(M261,255),LEFT('Disaggregation Data'!$J$159:$J$310,255),0))=0,"",INDEX('Disaggregation Data'!$N$159:$N$310,MATCH(LEFT(M261,255),LEFT('Disaggregation Data'!J$159:$J$310,255),0))),"")</f>
        <v/>
      </c>
      <c r="K261" s="503">
        <f t="shared" si="16"/>
        <v>13</v>
      </c>
      <c r="L261" s="503" t="str">
        <f t="shared" si="17"/>
        <v/>
      </c>
      <c r="M261" s="503" t="str">
        <f t="shared" si="18"/>
        <v/>
      </c>
      <c r="N261" s="483" t="b">
        <f t="shared" si="19"/>
        <v>0</v>
      </c>
      <c r="O261" s="488" t="s">
        <v>1733</v>
      </c>
      <c r="P261" s="525" t="str">
        <f t="array" ref="P261">IFERROR(IF(INDEX('Disaggregation Records'!$G$59:$G$92,MATCH(LEFT(L261,255),LEFT('Disaggregation Records'!$D$59:$D$92,255),0))=0,"",INDEX('Disaggregation Records'!$G$59:$G$92,MATCH(LEFT(L261,255),LEFT('Disaggregation Records'!$D$59:$D$92,255),0))),"")</f>
        <v/>
      </c>
      <c r="Q261" s="524" t="s">
        <v>714</v>
      </c>
      <c r="R261" s="49"/>
    </row>
    <row r="262" spans="1:18" ht="47.1" customHeight="1" x14ac:dyDescent="0.25">
      <c r="A262" s="409">
        <v>10</v>
      </c>
      <c r="B262" s="427" t="str">
        <f>IFERROR(VLOOKUP(A262,'Outcome Indicators - Section C'!$A$10:$S$27,19,FALSE),"")</f>
        <v/>
      </c>
      <c r="C262" s="522" t="str">
        <f t="array" ref="C262">IFERROR(IF(INDEX('Disaggregation Records'!$E$59:$E$92,MATCH(LEFT(L262,255),LEFT('Disaggregation Records'!$D$59:$D$92,255),0))=0,"",INDEX('Disaggregation Records'!$E$59:$E$92,MATCH(LEFT(L262,255),LEFT('Disaggregation Records'!$D$59:$D$92,255),0))),"")</f>
        <v/>
      </c>
      <c r="D262" s="522" t="str">
        <f t="array" ref="D262">IFERROR(IF(INDEX('Disaggregation Records'!$F$59:$F$92,MATCH(LEFT(L262,255),LEFT('Disaggregation Records'!$D$59:$D$92,255),0))=0,"",INDEX('Disaggregation Records'!$F$59:$F$92,MATCH(LEFT(L262,255),LEFT('Disaggregation Records'!$D$59:$D$92,255),0))),"")</f>
        <v/>
      </c>
      <c r="E262" s="412" t="str">
        <f t="array" ref="E262">IFERROR(IF(INDEX('Disaggregation Data'!$K$159:$K$310,MATCH(LEFT(M262,255),LEFT('Disaggregation Data'!$J$159:$J$310,255),0))=0,"",INDEX('Disaggregation Data'!$K$159:$K$310,MATCH(LEFT(M262,255),LEFT('Disaggregation Data'!J$159:$J$310,255),0))),"")</f>
        <v/>
      </c>
      <c r="F262" s="412" t="str">
        <f t="array" ref="F262">IFERROR(IF(INDEX('Disaggregation Data'!$L$159:$L$310,MATCH(LEFT(M262,255),LEFT('Disaggregation Data'!$J$159:$J$310,255),0))=0,"",INDEX('Disaggregation Data'!$L$159:$L$310,MATCH(LEFT(M262,255),LEFT('Disaggregation Data'!J$159:$J$310,255),0))),"")</f>
        <v/>
      </c>
      <c r="G262" s="412" t="str">
        <f t="array" ref="G262">IFERROR(IF(INDEX('Disaggregation Data'!$O$159:$O$310,MATCH(LEFT(M262,255),LEFT('Disaggregation Data'!$J$159:$J$310,255),0))=0,"",INDEX('Disaggregation Data'!$O$159:$O$310,MATCH(LEFT(M262,255),LEFT('Disaggregation Data'!J$159:$J$310,255),0))),"")</f>
        <v/>
      </c>
      <c r="H262" s="411" t="str">
        <f t="array" ref="H262">IFERROR(IF(INDEX('Disaggregation Data'!$P$159:$P$310,MATCH(LEFT(M262,255),LEFT('Disaggregation Data'!$J$159:$J$310,255),0))=0,"",INDEX('Disaggregation Data'!$P$159:$P$310,MATCH(LEFT(M262,255),LEFT('Disaggregation Data'!J$159:$J$310,255),0))),"")</f>
        <v/>
      </c>
      <c r="I262" s="411" t="str">
        <f t="array" ref="I262">IFERROR(IF(INDEX('Disaggregation Data'!$M$159:$M$310,MATCH(LEFT(M262,255),LEFT('Disaggregation Data'!$J$159:$J$310,255),0))=0,"",INDEX('Disaggregation Data'!$M$159:$M$310,MATCH(LEFT(M262,255),LEFT('Disaggregation Data'!J$159:$J$310,255),0))),"")</f>
        <v/>
      </c>
      <c r="J262" s="411" t="str">
        <f t="array" ref="J262">IFERROR(IF(INDEX('Disaggregation Data'!$N$159:$N$310,MATCH(LEFT(M262,255),LEFT('Disaggregation Data'!$J$159:$J$310,255),0))=0,"",INDEX('Disaggregation Data'!$N$159:$N$310,MATCH(LEFT(M262,255),LEFT('Disaggregation Data'!J$159:$J$310,255),0))),"")</f>
        <v/>
      </c>
      <c r="K262" s="503">
        <f t="shared" si="16"/>
        <v>14</v>
      </c>
      <c r="L262" s="503" t="str">
        <f t="shared" si="17"/>
        <v/>
      </c>
      <c r="M262" s="503" t="str">
        <f t="shared" si="18"/>
        <v/>
      </c>
      <c r="N262" s="483" t="b">
        <f t="shared" si="19"/>
        <v>0</v>
      </c>
      <c r="O262" s="488" t="s">
        <v>1734</v>
      </c>
      <c r="P262" s="525" t="str">
        <f t="array" ref="P262">IFERROR(IF(INDEX('Disaggregation Records'!$G$59:$G$92,MATCH(LEFT(L262,255),LEFT('Disaggregation Records'!$D$59:$D$92,255),0))=0,"",INDEX('Disaggregation Records'!$G$59:$G$92,MATCH(LEFT(L262,255),LEFT('Disaggregation Records'!$D$59:$D$92,255),0))),"")</f>
        <v/>
      </c>
      <c r="Q262" s="524" t="s">
        <v>714</v>
      </c>
      <c r="R262" s="49"/>
    </row>
    <row r="263" spans="1:18" ht="47.1" customHeight="1" x14ac:dyDescent="0.25">
      <c r="A263" s="409">
        <v>10</v>
      </c>
      <c r="B263" s="427" t="str">
        <f>IFERROR(VLOOKUP(A263,'Outcome Indicators - Section C'!$A$10:$S$27,19,FALSE),"")</f>
        <v/>
      </c>
      <c r="C263" s="522" t="str">
        <f t="array" ref="C263">IFERROR(IF(INDEX('Disaggregation Records'!$E$59:$E$92,MATCH(LEFT(L263,255),LEFT('Disaggregation Records'!$D$59:$D$92,255),0))=0,"",INDEX('Disaggregation Records'!$E$59:$E$92,MATCH(LEFT(L263,255),LEFT('Disaggregation Records'!$D$59:$D$92,255),0))),"")</f>
        <v/>
      </c>
      <c r="D263" s="522" t="str">
        <f t="array" ref="D263">IFERROR(IF(INDEX('Disaggregation Records'!$F$59:$F$92,MATCH(LEFT(L263,255),LEFT('Disaggregation Records'!$D$59:$D$92,255),0))=0,"",INDEX('Disaggregation Records'!$F$59:$F$92,MATCH(LEFT(L263,255),LEFT('Disaggregation Records'!$D$59:$D$92,255),0))),"")</f>
        <v/>
      </c>
      <c r="E263" s="412" t="str">
        <f t="array" ref="E263">IFERROR(IF(INDEX('Disaggregation Data'!$K$159:$K$310,MATCH(LEFT(M263,255),LEFT('Disaggregation Data'!$J$159:$J$310,255),0))=0,"",INDEX('Disaggregation Data'!$K$159:$K$310,MATCH(LEFT(M263,255),LEFT('Disaggregation Data'!J$159:$J$310,255),0))),"")</f>
        <v/>
      </c>
      <c r="F263" s="412" t="str">
        <f t="array" ref="F263">IFERROR(IF(INDEX('Disaggregation Data'!$L$159:$L$310,MATCH(LEFT(M263,255),LEFT('Disaggregation Data'!$J$159:$J$310,255),0))=0,"",INDEX('Disaggregation Data'!$L$159:$L$310,MATCH(LEFT(M263,255),LEFT('Disaggregation Data'!J$159:$J$310,255),0))),"")</f>
        <v/>
      </c>
      <c r="G263" s="412" t="str">
        <f t="array" ref="G263">IFERROR(IF(INDEX('Disaggregation Data'!$O$159:$O$310,MATCH(LEFT(M263,255),LEFT('Disaggregation Data'!$J$159:$J$310,255),0))=0,"",INDEX('Disaggregation Data'!$O$159:$O$310,MATCH(LEFT(M263,255),LEFT('Disaggregation Data'!J$159:$J$310,255),0))),"")</f>
        <v/>
      </c>
      <c r="H263" s="411" t="str">
        <f t="array" ref="H263">IFERROR(IF(INDEX('Disaggregation Data'!$P$159:$P$310,MATCH(LEFT(M263,255),LEFT('Disaggregation Data'!$J$159:$J$310,255),0))=0,"",INDEX('Disaggregation Data'!$P$159:$P$310,MATCH(LEFT(M263,255),LEFT('Disaggregation Data'!J$159:$J$310,255),0))),"")</f>
        <v/>
      </c>
      <c r="I263" s="411" t="str">
        <f t="array" ref="I263">IFERROR(IF(INDEX('Disaggregation Data'!$M$159:$M$310,MATCH(LEFT(M263,255),LEFT('Disaggregation Data'!$J$159:$J$310,255),0))=0,"",INDEX('Disaggregation Data'!$M$159:$M$310,MATCH(LEFT(M263,255),LEFT('Disaggregation Data'!J$159:$J$310,255),0))),"")</f>
        <v/>
      </c>
      <c r="J263" s="411" t="str">
        <f t="array" ref="J263">IFERROR(IF(INDEX('Disaggregation Data'!$N$159:$N$310,MATCH(LEFT(M263,255),LEFT('Disaggregation Data'!$J$159:$J$310,255),0))=0,"",INDEX('Disaggregation Data'!$N$159:$N$310,MATCH(LEFT(M263,255),LEFT('Disaggregation Data'!J$159:$J$310,255),0))),"")</f>
        <v/>
      </c>
      <c r="K263" s="503">
        <f t="shared" si="16"/>
        <v>15</v>
      </c>
      <c r="L263" s="503" t="str">
        <f t="shared" si="17"/>
        <v/>
      </c>
      <c r="M263" s="503" t="str">
        <f t="shared" si="18"/>
        <v/>
      </c>
      <c r="N263" s="483" t="b">
        <f t="shared" si="19"/>
        <v>0</v>
      </c>
      <c r="O263" s="488" t="s">
        <v>1735</v>
      </c>
      <c r="P263" s="525" t="str">
        <f t="array" ref="P263">IFERROR(IF(INDEX('Disaggregation Records'!$G$59:$G$92,MATCH(LEFT(L263,255),LEFT('Disaggregation Records'!$D$59:$D$92,255),0))=0,"",INDEX('Disaggregation Records'!$G$59:$G$92,MATCH(LEFT(L263,255),LEFT('Disaggregation Records'!$D$59:$D$92,255),0))),"")</f>
        <v/>
      </c>
      <c r="Q263" s="524" t="s">
        <v>714</v>
      </c>
      <c r="R263" s="49"/>
    </row>
    <row r="264" spans="1:18" ht="47.1" customHeight="1" x14ac:dyDescent="0.25">
      <c r="A264" s="409">
        <v>10</v>
      </c>
      <c r="B264" s="427" t="str">
        <f>IFERROR(VLOOKUP(A264,'Outcome Indicators - Section C'!$A$10:$S$27,19,FALSE),"")</f>
        <v/>
      </c>
      <c r="C264" s="522" t="str">
        <f t="array" ref="C264">IFERROR(IF(INDEX('Disaggregation Records'!$E$59:$E$92,MATCH(LEFT(L264,255),LEFT('Disaggregation Records'!$D$59:$D$92,255),0))=0,"",INDEX('Disaggregation Records'!$E$59:$E$92,MATCH(LEFT(L264,255),LEFT('Disaggregation Records'!$D$59:$D$92,255),0))),"")</f>
        <v/>
      </c>
      <c r="D264" s="522" t="str">
        <f t="array" ref="D264">IFERROR(IF(INDEX('Disaggregation Records'!$F$59:$F$92,MATCH(LEFT(L264,255),LEFT('Disaggregation Records'!$D$59:$D$92,255),0))=0,"",INDEX('Disaggregation Records'!$F$59:$F$92,MATCH(LEFT(L264,255),LEFT('Disaggregation Records'!$D$59:$D$92,255),0))),"")</f>
        <v/>
      </c>
      <c r="E264" s="412" t="str">
        <f t="array" ref="E264">IFERROR(IF(INDEX('Disaggregation Data'!$K$159:$K$310,MATCH(LEFT(M264,255),LEFT('Disaggregation Data'!$J$159:$J$310,255),0))=0,"",INDEX('Disaggregation Data'!$K$159:$K$310,MATCH(LEFT(M264,255),LEFT('Disaggregation Data'!J$159:$J$310,255),0))),"")</f>
        <v/>
      </c>
      <c r="F264" s="412" t="str">
        <f t="array" ref="F264">IFERROR(IF(INDEX('Disaggregation Data'!$L$159:$L$310,MATCH(LEFT(M264,255),LEFT('Disaggregation Data'!$J$159:$J$310,255),0))=0,"",INDEX('Disaggregation Data'!$L$159:$L$310,MATCH(LEFT(M264,255),LEFT('Disaggregation Data'!J$159:$J$310,255),0))),"")</f>
        <v/>
      </c>
      <c r="G264" s="412" t="str">
        <f t="array" ref="G264">IFERROR(IF(INDEX('Disaggregation Data'!$O$159:$O$310,MATCH(LEFT(M264,255),LEFT('Disaggregation Data'!$J$159:$J$310,255),0))=0,"",INDEX('Disaggregation Data'!$O$159:$O$310,MATCH(LEFT(M264,255),LEFT('Disaggregation Data'!J$159:$J$310,255),0))),"")</f>
        <v/>
      </c>
      <c r="H264" s="411" t="str">
        <f t="array" ref="H264">IFERROR(IF(INDEX('Disaggregation Data'!$P$159:$P$310,MATCH(LEFT(M264,255),LEFT('Disaggregation Data'!$J$159:$J$310,255),0))=0,"",INDEX('Disaggregation Data'!$P$159:$P$310,MATCH(LEFT(M264,255),LEFT('Disaggregation Data'!J$159:$J$310,255),0))),"")</f>
        <v/>
      </c>
      <c r="I264" s="411" t="str">
        <f t="array" ref="I264">IFERROR(IF(INDEX('Disaggregation Data'!$M$159:$M$310,MATCH(LEFT(M264,255),LEFT('Disaggregation Data'!$J$159:$J$310,255),0))=0,"",INDEX('Disaggregation Data'!$M$159:$M$310,MATCH(LEFT(M264,255),LEFT('Disaggregation Data'!J$159:$J$310,255),0))),"")</f>
        <v/>
      </c>
      <c r="J264" s="411" t="str">
        <f t="array" ref="J264">IFERROR(IF(INDEX('Disaggregation Data'!$N$159:$N$310,MATCH(LEFT(M264,255),LEFT('Disaggregation Data'!$J$159:$J$310,255),0))=0,"",INDEX('Disaggregation Data'!$N$159:$N$310,MATCH(LEFT(M264,255),LEFT('Disaggregation Data'!J$159:$J$310,255),0))),"")</f>
        <v/>
      </c>
      <c r="K264" s="503">
        <f t="shared" si="16"/>
        <v>16</v>
      </c>
      <c r="L264" s="503" t="str">
        <f t="shared" si="17"/>
        <v/>
      </c>
      <c r="M264" s="503" t="str">
        <f t="shared" si="18"/>
        <v/>
      </c>
      <c r="N264" s="483" t="b">
        <f t="shared" si="19"/>
        <v>0</v>
      </c>
      <c r="O264" s="488" t="s">
        <v>1736</v>
      </c>
      <c r="P264" s="525" t="str">
        <f t="array" ref="P264">IFERROR(IF(INDEX('Disaggregation Records'!$G$59:$G$92,MATCH(LEFT(L264,255),LEFT('Disaggregation Records'!$D$59:$D$92,255),0))=0,"",INDEX('Disaggregation Records'!$G$59:$G$92,MATCH(LEFT(L264,255),LEFT('Disaggregation Records'!$D$59:$D$92,255),0))),"")</f>
        <v/>
      </c>
      <c r="Q264" s="524" t="s">
        <v>714</v>
      </c>
      <c r="R264" s="49"/>
    </row>
    <row r="265" spans="1:18" ht="47.1" customHeight="1" x14ac:dyDescent="0.25">
      <c r="A265" s="409">
        <v>10</v>
      </c>
      <c r="B265" s="427" t="str">
        <f>IFERROR(VLOOKUP(A265,'Outcome Indicators - Section C'!$A$10:$S$27,19,FALSE),"")</f>
        <v/>
      </c>
      <c r="C265" s="522" t="str">
        <f t="array" ref="C265">IFERROR(IF(INDEX('Disaggregation Records'!$E$59:$E$92,MATCH(LEFT(L265,255),LEFT('Disaggregation Records'!$D$59:$D$92,255),0))=0,"",INDEX('Disaggregation Records'!$E$59:$E$92,MATCH(LEFT(L265,255),LEFT('Disaggregation Records'!$D$59:$D$92,255),0))),"")</f>
        <v/>
      </c>
      <c r="D265" s="522" t="str">
        <f t="array" ref="D265">IFERROR(IF(INDEX('Disaggregation Records'!$F$59:$F$92,MATCH(LEFT(L265,255),LEFT('Disaggregation Records'!$D$59:$D$92,255),0))=0,"",INDEX('Disaggregation Records'!$F$59:$F$92,MATCH(LEFT(L265,255),LEFT('Disaggregation Records'!$D$59:$D$92,255),0))),"")</f>
        <v/>
      </c>
      <c r="E265" s="412" t="str">
        <f t="array" ref="E265">IFERROR(IF(INDEX('Disaggregation Data'!$K$159:$K$310,MATCH(LEFT(M265,255),LEFT('Disaggregation Data'!$J$159:$J$310,255),0))=0,"",INDEX('Disaggregation Data'!$K$159:$K$310,MATCH(LEFT(M265,255),LEFT('Disaggregation Data'!J$159:$J$310,255),0))),"")</f>
        <v/>
      </c>
      <c r="F265" s="412" t="str">
        <f t="array" ref="F265">IFERROR(IF(INDEX('Disaggregation Data'!$L$159:$L$310,MATCH(LEFT(M265,255),LEFT('Disaggregation Data'!$J$159:$J$310,255),0))=0,"",INDEX('Disaggregation Data'!$L$159:$L$310,MATCH(LEFT(M265,255),LEFT('Disaggregation Data'!J$159:$J$310,255),0))),"")</f>
        <v/>
      </c>
      <c r="G265" s="412" t="str">
        <f t="array" ref="G265">IFERROR(IF(INDEX('Disaggregation Data'!$O$159:$O$310,MATCH(LEFT(M265,255),LEFT('Disaggregation Data'!$J$159:$J$310,255),0))=0,"",INDEX('Disaggregation Data'!$O$159:$O$310,MATCH(LEFT(M265,255),LEFT('Disaggregation Data'!J$159:$J$310,255),0))),"")</f>
        <v/>
      </c>
      <c r="H265" s="411" t="str">
        <f t="array" ref="H265">IFERROR(IF(INDEX('Disaggregation Data'!$P$159:$P$310,MATCH(LEFT(M265,255),LEFT('Disaggregation Data'!$J$159:$J$310,255),0))=0,"",INDEX('Disaggregation Data'!$P$159:$P$310,MATCH(LEFT(M265,255),LEFT('Disaggregation Data'!J$159:$J$310,255),0))),"")</f>
        <v/>
      </c>
      <c r="I265" s="411" t="str">
        <f t="array" ref="I265">IFERROR(IF(INDEX('Disaggregation Data'!$M$159:$M$310,MATCH(LEFT(M265,255),LEFT('Disaggregation Data'!$J$159:$J$310,255),0))=0,"",INDEX('Disaggregation Data'!$M$159:$M$310,MATCH(LEFT(M265,255),LEFT('Disaggregation Data'!J$159:$J$310,255),0))),"")</f>
        <v/>
      </c>
      <c r="J265" s="411" t="str">
        <f t="array" ref="J265">IFERROR(IF(INDEX('Disaggregation Data'!$N$159:$N$310,MATCH(LEFT(M265,255),LEFT('Disaggregation Data'!$J$159:$J$310,255),0))=0,"",INDEX('Disaggregation Data'!$N$159:$N$310,MATCH(LEFT(M265,255),LEFT('Disaggregation Data'!J$159:$J$310,255),0))),"")</f>
        <v/>
      </c>
      <c r="K265" s="503">
        <f t="shared" si="16"/>
        <v>17</v>
      </c>
      <c r="L265" s="503" t="str">
        <f t="shared" si="17"/>
        <v/>
      </c>
      <c r="M265" s="503" t="str">
        <f t="shared" si="18"/>
        <v/>
      </c>
      <c r="N265" s="483" t="b">
        <f t="shared" si="19"/>
        <v>0</v>
      </c>
      <c r="O265" s="488" t="s">
        <v>1737</v>
      </c>
      <c r="P265" s="525" t="str">
        <f t="array" ref="P265">IFERROR(IF(INDEX('Disaggregation Records'!$G$59:$G$92,MATCH(LEFT(L265,255),LEFT('Disaggregation Records'!$D$59:$D$92,255),0))=0,"",INDEX('Disaggregation Records'!$G$59:$G$92,MATCH(LEFT(L265,255),LEFT('Disaggregation Records'!$D$59:$D$92,255),0))),"")</f>
        <v/>
      </c>
      <c r="Q265" s="524" t="s">
        <v>714</v>
      </c>
      <c r="R265" s="49"/>
    </row>
    <row r="266" spans="1:18" ht="47.1" customHeight="1" x14ac:dyDescent="0.25">
      <c r="A266" s="409">
        <v>10</v>
      </c>
      <c r="B266" s="427" t="str">
        <f>IFERROR(VLOOKUP(A266,'Outcome Indicators - Section C'!$A$10:$S$27,19,FALSE),"")</f>
        <v/>
      </c>
      <c r="C266" s="522" t="str">
        <f t="array" ref="C266">IFERROR(IF(INDEX('Disaggregation Records'!$E$59:$E$92,MATCH(LEFT(L266,255),LEFT('Disaggregation Records'!$D$59:$D$92,255),0))=0,"",INDEX('Disaggregation Records'!$E$59:$E$92,MATCH(LEFT(L266,255),LEFT('Disaggregation Records'!$D$59:$D$92,255),0))),"")</f>
        <v/>
      </c>
      <c r="D266" s="522" t="str">
        <f t="array" ref="D266">IFERROR(IF(INDEX('Disaggregation Records'!$F$59:$F$92,MATCH(LEFT(L266,255),LEFT('Disaggregation Records'!$D$59:$D$92,255),0))=0,"",INDEX('Disaggregation Records'!$F$59:$F$92,MATCH(LEFT(L266,255),LEFT('Disaggregation Records'!$D$59:$D$92,255),0))),"")</f>
        <v/>
      </c>
      <c r="E266" s="412" t="str">
        <f t="array" ref="E266">IFERROR(IF(INDEX('Disaggregation Data'!$K$159:$K$310,MATCH(LEFT(M266,255),LEFT('Disaggregation Data'!$J$159:$J$310,255),0))=0,"",INDEX('Disaggregation Data'!$K$159:$K$310,MATCH(LEFT(M266,255),LEFT('Disaggregation Data'!J$159:$J$310,255),0))),"")</f>
        <v/>
      </c>
      <c r="F266" s="412" t="str">
        <f t="array" ref="F266">IFERROR(IF(INDEX('Disaggregation Data'!$L$159:$L$310,MATCH(LEFT(M266,255),LEFT('Disaggregation Data'!$J$159:$J$310,255),0))=0,"",INDEX('Disaggregation Data'!$L$159:$L$310,MATCH(LEFT(M266,255),LEFT('Disaggregation Data'!J$159:$J$310,255),0))),"")</f>
        <v/>
      </c>
      <c r="G266" s="412" t="str">
        <f t="array" ref="G266">IFERROR(IF(INDEX('Disaggregation Data'!$O$159:$O$310,MATCH(LEFT(M266,255),LEFT('Disaggregation Data'!$J$159:$J$310,255),0))=0,"",INDEX('Disaggregation Data'!$O$159:$O$310,MATCH(LEFT(M266,255),LEFT('Disaggregation Data'!J$159:$J$310,255),0))),"")</f>
        <v/>
      </c>
      <c r="H266" s="411" t="str">
        <f t="array" ref="H266">IFERROR(IF(INDEX('Disaggregation Data'!$P$159:$P$310,MATCH(LEFT(M266,255),LEFT('Disaggregation Data'!$J$159:$J$310,255),0))=0,"",INDEX('Disaggregation Data'!$P$159:$P$310,MATCH(LEFT(M266,255),LEFT('Disaggregation Data'!J$159:$J$310,255),0))),"")</f>
        <v/>
      </c>
      <c r="I266" s="411" t="str">
        <f t="array" ref="I266">IFERROR(IF(INDEX('Disaggregation Data'!$M$159:$M$310,MATCH(LEFT(M266,255),LEFT('Disaggregation Data'!$J$159:$J$310,255),0))=0,"",INDEX('Disaggregation Data'!$M$159:$M$310,MATCH(LEFT(M266,255),LEFT('Disaggregation Data'!J$159:$J$310,255),0))),"")</f>
        <v/>
      </c>
      <c r="J266" s="411" t="str">
        <f t="array" ref="J266">IFERROR(IF(INDEX('Disaggregation Data'!$N$159:$N$310,MATCH(LEFT(M266,255),LEFT('Disaggregation Data'!$J$159:$J$310,255),0))=0,"",INDEX('Disaggregation Data'!$N$159:$N$310,MATCH(LEFT(M266,255),LEFT('Disaggregation Data'!J$159:$J$310,255),0))),"")</f>
        <v/>
      </c>
      <c r="K266" s="503">
        <f t="shared" si="16"/>
        <v>18</v>
      </c>
      <c r="L266" s="503" t="str">
        <f t="shared" si="17"/>
        <v/>
      </c>
      <c r="M266" s="503" t="str">
        <f t="shared" si="18"/>
        <v/>
      </c>
      <c r="N266" s="483" t="b">
        <f t="shared" si="19"/>
        <v>0</v>
      </c>
      <c r="O266" s="488" t="s">
        <v>1738</v>
      </c>
      <c r="P266" s="525" t="str">
        <f t="array" ref="P266">IFERROR(IF(INDEX('Disaggregation Records'!$G$59:$G$92,MATCH(LEFT(L266,255),LEFT('Disaggregation Records'!$D$59:$D$92,255),0))=0,"",INDEX('Disaggregation Records'!$G$59:$G$92,MATCH(LEFT(L266,255),LEFT('Disaggregation Records'!$D$59:$D$92,255),0))),"")</f>
        <v/>
      </c>
      <c r="Q266" s="524" t="s">
        <v>714</v>
      </c>
      <c r="R266" s="49"/>
    </row>
    <row r="267" spans="1:18" ht="47.1" customHeight="1" x14ac:dyDescent="0.25">
      <c r="A267" s="409">
        <v>10</v>
      </c>
      <c r="B267" s="427" t="str">
        <f>IFERROR(VLOOKUP(A267,'Outcome Indicators - Section C'!$A$10:$S$27,19,FALSE),"")</f>
        <v/>
      </c>
      <c r="C267" s="522" t="str">
        <f t="array" ref="C267">IFERROR(IF(INDEX('Disaggregation Records'!$E$59:$E$92,MATCH(LEFT(L267,255),LEFT('Disaggregation Records'!$D$59:$D$92,255),0))=0,"",INDEX('Disaggregation Records'!$E$59:$E$92,MATCH(LEFT(L267,255),LEFT('Disaggregation Records'!$D$59:$D$92,255),0))),"")</f>
        <v/>
      </c>
      <c r="D267" s="522" t="str">
        <f t="array" ref="D267">IFERROR(IF(INDEX('Disaggregation Records'!$F$59:$F$92,MATCH(LEFT(L267,255),LEFT('Disaggregation Records'!$D$59:$D$92,255),0))=0,"",INDEX('Disaggregation Records'!$F$59:$F$92,MATCH(LEFT(L267,255),LEFT('Disaggregation Records'!$D$59:$D$92,255),0))),"")</f>
        <v/>
      </c>
      <c r="E267" s="412" t="str">
        <f t="array" ref="E267">IFERROR(IF(INDEX('Disaggregation Data'!$K$159:$K$310,MATCH(LEFT(M267,255),LEFT('Disaggregation Data'!$J$159:$J$310,255),0))=0,"",INDEX('Disaggregation Data'!$K$159:$K$310,MATCH(LEFT(M267,255),LEFT('Disaggregation Data'!J$159:$J$310,255),0))),"")</f>
        <v/>
      </c>
      <c r="F267" s="412" t="str">
        <f t="array" ref="F267">IFERROR(IF(INDEX('Disaggregation Data'!$L$159:$L$310,MATCH(LEFT(M267,255),LEFT('Disaggregation Data'!$J$159:$J$310,255),0))=0,"",INDEX('Disaggregation Data'!$L$159:$L$310,MATCH(LEFT(M267,255),LEFT('Disaggregation Data'!J$159:$J$310,255),0))),"")</f>
        <v/>
      </c>
      <c r="G267" s="412" t="str">
        <f t="array" ref="G267">IFERROR(IF(INDEX('Disaggregation Data'!$O$159:$O$310,MATCH(LEFT(M267,255),LEFT('Disaggregation Data'!$J$159:$J$310,255),0))=0,"",INDEX('Disaggregation Data'!$O$159:$O$310,MATCH(LEFT(M267,255),LEFT('Disaggregation Data'!J$159:$J$310,255),0))),"")</f>
        <v/>
      </c>
      <c r="H267" s="411" t="str">
        <f t="array" ref="H267">IFERROR(IF(INDEX('Disaggregation Data'!$P$159:$P$310,MATCH(LEFT(M267,255),LEFT('Disaggregation Data'!$J$159:$J$310,255),0))=0,"",INDEX('Disaggregation Data'!$P$159:$P$310,MATCH(LEFT(M267,255),LEFT('Disaggregation Data'!J$159:$J$310,255),0))),"")</f>
        <v/>
      </c>
      <c r="I267" s="411" t="str">
        <f t="array" ref="I267">IFERROR(IF(INDEX('Disaggregation Data'!$M$159:$M$310,MATCH(LEFT(M267,255),LEFT('Disaggregation Data'!$J$159:$J$310,255),0))=0,"",INDEX('Disaggregation Data'!$M$159:$M$310,MATCH(LEFT(M267,255),LEFT('Disaggregation Data'!J$159:$J$310,255),0))),"")</f>
        <v/>
      </c>
      <c r="J267" s="411" t="str">
        <f t="array" ref="J267">IFERROR(IF(INDEX('Disaggregation Data'!$N$159:$N$310,MATCH(LEFT(M267,255),LEFT('Disaggregation Data'!$J$159:$J$310,255),0))=0,"",INDEX('Disaggregation Data'!$N$159:$N$310,MATCH(LEFT(M267,255),LEFT('Disaggregation Data'!J$159:$J$310,255),0))),"")</f>
        <v/>
      </c>
      <c r="K267" s="503">
        <f t="shared" si="16"/>
        <v>19</v>
      </c>
      <c r="L267" s="503" t="str">
        <f t="shared" si="17"/>
        <v/>
      </c>
      <c r="M267" s="503" t="str">
        <f t="shared" si="18"/>
        <v/>
      </c>
      <c r="N267" s="483" t="b">
        <f t="shared" si="19"/>
        <v>0</v>
      </c>
      <c r="O267" s="488" t="s">
        <v>1739</v>
      </c>
      <c r="P267" s="525" t="str">
        <f t="array" ref="P267">IFERROR(IF(INDEX('Disaggregation Records'!$G$59:$G$92,MATCH(LEFT(L267,255),LEFT('Disaggregation Records'!$D$59:$D$92,255),0))=0,"",INDEX('Disaggregation Records'!$G$59:$G$92,MATCH(LEFT(L267,255),LEFT('Disaggregation Records'!$D$59:$D$92,255),0))),"")</f>
        <v/>
      </c>
      <c r="Q267" s="524" t="s">
        <v>714</v>
      </c>
      <c r="R267" s="49"/>
    </row>
    <row r="268" spans="1:18" ht="47.1" customHeight="1" x14ac:dyDescent="0.25">
      <c r="A268" s="409">
        <v>11</v>
      </c>
      <c r="B268" s="427" t="str">
        <f>IFERROR(VLOOKUP(A268,'Outcome Indicators - Section C'!$A$10:$S$27,19,FALSE),"")</f>
        <v/>
      </c>
      <c r="C268" s="522" t="str">
        <f t="array" ref="C268">IFERROR(IF(INDEX('Disaggregation Records'!$E$59:$E$92,MATCH(LEFT(L268,255),LEFT('Disaggregation Records'!$D$59:$D$92,255),0))=0,"",INDEX('Disaggregation Records'!$E$59:$E$92,MATCH(LEFT(L268,255),LEFT('Disaggregation Records'!$D$59:$D$92,255),0))),"")</f>
        <v/>
      </c>
      <c r="D268" s="522" t="str">
        <f t="array" ref="D268">IFERROR(IF(INDEX('Disaggregation Records'!$F$59:$F$92,MATCH(LEFT(L268,255),LEFT('Disaggregation Records'!$D$59:$D$92,255),0))=0,"",INDEX('Disaggregation Records'!$F$59:$F$92,MATCH(LEFT(L268,255),LEFT('Disaggregation Records'!$D$59:$D$92,255),0))),"")</f>
        <v/>
      </c>
      <c r="E268" s="412" t="str">
        <f t="array" ref="E268">IFERROR(IF(INDEX('Disaggregation Data'!$K$159:$K$310,MATCH(LEFT(M268,255),LEFT('Disaggregation Data'!$J$159:$J$310,255),0))=0,"",INDEX('Disaggregation Data'!$K$159:$K$310,MATCH(LEFT(M268,255),LEFT('Disaggregation Data'!J$159:$J$310,255),0))),"")</f>
        <v/>
      </c>
      <c r="F268" s="412" t="str">
        <f t="array" ref="F268">IFERROR(IF(INDEX('Disaggregation Data'!$L$159:$L$310,MATCH(LEFT(M268,255),LEFT('Disaggregation Data'!$J$159:$J$310,255),0))=0,"",INDEX('Disaggregation Data'!$L$159:$L$310,MATCH(LEFT(M268,255),LEFT('Disaggregation Data'!J$159:$J$310,255),0))),"")</f>
        <v/>
      </c>
      <c r="G268" s="412" t="str">
        <f t="array" ref="G268">IFERROR(IF(INDEX('Disaggregation Data'!$O$159:$O$310,MATCH(LEFT(M268,255),LEFT('Disaggregation Data'!$J$159:$J$310,255),0))=0,"",INDEX('Disaggregation Data'!$O$159:$O$310,MATCH(LEFT(M268,255),LEFT('Disaggregation Data'!J$159:$J$310,255),0))),"")</f>
        <v/>
      </c>
      <c r="H268" s="411" t="str">
        <f t="array" ref="H268">IFERROR(IF(INDEX('Disaggregation Data'!$P$159:$P$310,MATCH(LEFT(M268,255),LEFT('Disaggregation Data'!$J$159:$J$310,255),0))=0,"",INDEX('Disaggregation Data'!$P$159:$P$310,MATCH(LEFT(M268,255),LEFT('Disaggregation Data'!J$159:$J$310,255),0))),"")</f>
        <v/>
      </c>
      <c r="I268" s="411" t="str">
        <f t="array" ref="I268">IFERROR(IF(INDEX('Disaggregation Data'!$M$159:$M$310,MATCH(LEFT(M268,255),LEFT('Disaggregation Data'!$J$159:$J$310,255),0))=0,"",INDEX('Disaggregation Data'!$M$159:$M$310,MATCH(LEFT(M268,255),LEFT('Disaggregation Data'!J$159:$J$310,255),0))),"")</f>
        <v/>
      </c>
      <c r="J268" s="411" t="str">
        <f t="array" ref="J268">IFERROR(IF(INDEX('Disaggregation Data'!$N$159:$N$310,MATCH(LEFT(M268,255),LEFT('Disaggregation Data'!$J$159:$J$310,255),0))=0,"",INDEX('Disaggregation Data'!$N$159:$N$310,MATCH(LEFT(M268,255),LEFT('Disaggregation Data'!J$159:$J$310,255),0))),"")</f>
        <v/>
      </c>
      <c r="K268" s="503">
        <f t="shared" si="16"/>
        <v>20</v>
      </c>
      <c r="L268" s="503" t="str">
        <f t="shared" si="17"/>
        <v/>
      </c>
      <c r="M268" s="503" t="str">
        <f t="shared" si="18"/>
        <v/>
      </c>
      <c r="N268" s="483" t="b">
        <f t="shared" si="19"/>
        <v>0</v>
      </c>
      <c r="O268" s="488" t="s">
        <v>1740</v>
      </c>
      <c r="P268" s="525" t="str">
        <f t="array" ref="P268">IFERROR(IF(INDEX('Disaggregation Records'!$G$59:$G$92,MATCH(LEFT(L268,255),LEFT('Disaggregation Records'!$D$59:$D$92,255),0))=0,"",INDEX('Disaggregation Records'!$G$59:$G$92,MATCH(LEFT(L268,255),LEFT('Disaggregation Records'!$D$59:$D$92,255),0))),"")</f>
        <v/>
      </c>
      <c r="Q268" s="524" t="s">
        <v>715</v>
      </c>
      <c r="R268" s="49"/>
    </row>
    <row r="269" spans="1:18" ht="47.1" customHeight="1" x14ac:dyDescent="0.25">
      <c r="A269" s="409">
        <v>11</v>
      </c>
      <c r="B269" s="427" t="str">
        <f>IFERROR(VLOOKUP(A269,'Outcome Indicators - Section C'!$A$10:$S$27,19,FALSE),"")</f>
        <v/>
      </c>
      <c r="C269" s="522" t="str">
        <f t="array" ref="C269">IFERROR(IF(INDEX('Disaggregation Records'!$E$59:$E$92,MATCH(LEFT(L269,255),LEFT('Disaggregation Records'!$D$59:$D$92,255),0))=0,"",INDEX('Disaggregation Records'!$E$59:$E$92,MATCH(LEFT(L269,255),LEFT('Disaggregation Records'!$D$59:$D$92,255),0))),"")</f>
        <v/>
      </c>
      <c r="D269" s="522" t="str">
        <f t="array" ref="D269">IFERROR(IF(INDEX('Disaggregation Records'!$F$59:$F$92,MATCH(LEFT(L269,255),LEFT('Disaggregation Records'!$D$59:$D$92,255),0))=0,"",INDEX('Disaggregation Records'!$F$59:$F$92,MATCH(LEFT(L269,255),LEFT('Disaggregation Records'!$D$59:$D$92,255),0))),"")</f>
        <v/>
      </c>
      <c r="E269" s="412" t="str">
        <f t="array" ref="E269">IFERROR(IF(INDEX('Disaggregation Data'!$K$159:$K$310,MATCH(LEFT(M269,255),LEFT('Disaggregation Data'!$J$159:$J$310,255),0))=0,"",INDEX('Disaggregation Data'!$K$159:$K$310,MATCH(LEFT(M269,255),LEFT('Disaggregation Data'!J$159:$J$310,255),0))),"")</f>
        <v/>
      </c>
      <c r="F269" s="412" t="str">
        <f t="array" ref="F269">IFERROR(IF(INDEX('Disaggregation Data'!$L$159:$L$310,MATCH(LEFT(M269,255),LEFT('Disaggregation Data'!$J$159:$J$310,255),0))=0,"",INDEX('Disaggregation Data'!$L$159:$L$310,MATCH(LEFT(M269,255),LEFT('Disaggregation Data'!J$159:$J$310,255),0))),"")</f>
        <v/>
      </c>
      <c r="G269" s="412" t="str">
        <f t="array" ref="G269">IFERROR(IF(INDEX('Disaggregation Data'!$O$159:$O$310,MATCH(LEFT(M269,255),LEFT('Disaggregation Data'!$J$159:$J$310,255),0))=0,"",INDEX('Disaggregation Data'!$O$159:$O$310,MATCH(LEFT(M269,255),LEFT('Disaggregation Data'!J$159:$J$310,255),0))),"")</f>
        <v/>
      </c>
      <c r="H269" s="411" t="str">
        <f t="array" ref="H269">IFERROR(IF(INDEX('Disaggregation Data'!$P$159:$P$310,MATCH(LEFT(M269,255),LEFT('Disaggregation Data'!$J$159:$J$310,255),0))=0,"",INDEX('Disaggregation Data'!$P$159:$P$310,MATCH(LEFT(M269,255),LEFT('Disaggregation Data'!J$159:$J$310,255),0))),"")</f>
        <v/>
      </c>
      <c r="I269" s="411" t="str">
        <f t="array" ref="I269">IFERROR(IF(INDEX('Disaggregation Data'!$M$159:$M$310,MATCH(LEFT(M269,255),LEFT('Disaggregation Data'!$J$159:$J$310,255),0))=0,"",INDEX('Disaggregation Data'!$M$159:$M$310,MATCH(LEFT(M269,255),LEFT('Disaggregation Data'!J$159:$J$310,255),0))),"")</f>
        <v/>
      </c>
      <c r="J269" s="411" t="str">
        <f t="array" ref="J269">IFERROR(IF(INDEX('Disaggregation Data'!$N$159:$N$310,MATCH(LEFT(M269,255),LEFT('Disaggregation Data'!$J$159:$J$310,255),0))=0,"",INDEX('Disaggregation Data'!$N$159:$N$310,MATCH(LEFT(M269,255),LEFT('Disaggregation Data'!J$159:$J$310,255),0))),"")</f>
        <v/>
      </c>
      <c r="K269" s="503">
        <f t="shared" si="16"/>
        <v>21</v>
      </c>
      <c r="L269" s="503" t="str">
        <f t="shared" si="17"/>
        <v/>
      </c>
      <c r="M269" s="503" t="str">
        <f t="shared" si="18"/>
        <v/>
      </c>
      <c r="N269" s="483" t="b">
        <f t="shared" si="19"/>
        <v>0</v>
      </c>
      <c r="O269" s="488" t="s">
        <v>1741</v>
      </c>
      <c r="P269" s="525" t="str">
        <f t="array" ref="P269">IFERROR(IF(INDEX('Disaggregation Records'!$G$59:$G$92,MATCH(LEFT(L269,255),LEFT('Disaggregation Records'!$D$59:$D$92,255),0))=0,"",INDEX('Disaggregation Records'!$G$59:$G$92,MATCH(LEFT(L269,255),LEFT('Disaggregation Records'!$D$59:$D$92,255),0))),"")</f>
        <v/>
      </c>
      <c r="Q269" s="524" t="s">
        <v>715</v>
      </c>
      <c r="R269" s="49"/>
    </row>
    <row r="270" spans="1:18" ht="47.1" customHeight="1" x14ac:dyDescent="0.25">
      <c r="A270" s="409">
        <v>11</v>
      </c>
      <c r="B270" s="427" t="str">
        <f>IFERROR(VLOOKUP(A270,'Outcome Indicators - Section C'!$A$10:$S$27,19,FALSE),"")</f>
        <v/>
      </c>
      <c r="C270" s="522" t="str">
        <f t="array" ref="C270">IFERROR(IF(INDEX('Disaggregation Records'!$E$59:$E$92,MATCH(LEFT(L270,255),LEFT('Disaggregation Records'!$D$59:$D$92,255),0))=0,"",INDEX('Disaggregation Records'!$E$59:$E$92,MATCH(LEFT(L270,255),LEFT('Disaggregation Records'!$D$59:$D$92,255),0))),"")</f>
        <v/>
      </c>
      <c r="D270" s="522" t="str">
        <f t="array" ref="D270">IFERROR(IF(INDEX('Disaggregation Records'!$F$59:$F$92,MATCH(LEFT(L270,255),LEFT('Disaggregation Records'!$D$59:$D$92,255),0))=0,"",INDEX('Disaggregation Records'!$F$59:$F$92,MATCH(LEFT(L270,255),LEFT('Disaggregation Records'!$D$59:$D$92,255),0))),"")</f>
        <v/>
      </c>
      <c r="E270" s="412" t="str">
        <f t="array" ref="E270">IFERROR(IF(INDEX('Disaggregation Data'!$K$159:$K$310,MATCH(LEFT(M270,255),LEFT('Disaggregation Data'!$J$159:$J$310,255),0))=0,"",INDEX('Disaggregation Data'!$K$159:$K$310,MATCH(LEFT(M270,255),LEFT('Disaggregation Data'!J$159:$J$310,255),0))),"")</f>
        <v/>
      </c>
      <c r="F270" s="412" t="str">
        <f t="array" ref="F270">IFERROR(IF(INDEX('Disaggregation Data'!$L$159:$L$310,MATCH(LEFT(M270,255),LEFT('Disaggregation Data'!$J$159:$J$310,255),0))=0,"",INDEX('Disaggregation Data'!$L$159:$L$310,MATCH(LEFT(M270,255),LEFT('Disaggregation Data'!J$159:$J$310,255),0))),"")</f>
        <v/>
      </c>
      <c r="G270" s="412" t="str">
        <f t="array" ref="G270">IFERROR(IF(INDEX('Disaggregation Data'!$O$159:$O$310,MATCH(LEFT(M270,255),LEFT('Disaggregation Data'!$J$159:$J$310,255),0))=0,"",INDEX('Disaggregation Data'!$O$159:$O$310,MATCH(LEFT(M270,255),LEFT('Disaggregation Data'!J$159:$J$310,255),0))),"")</f>
        <v/>
      </c>
      <c r="H270" s="411" t="str">
        <f t="array" ref="H270">IFERROR(IF(INDEX('Disaggregation Data'!$P$159:$P$310,MATCH(LEFT(M270,255),LEFT('Disaggregation Data'!$J$159:$J$310,255),0))=0,"",INDEX('Disaggregation Data'!$P$159:$P$310,MATCH(LEFT(M270,255),LEFT('Disaggregation Data'!J$159:$J$310,255),0))),"")</f>
        <v/>
      </c>
      <c r="I270" s="411" t="str">
        <f t="array" ref="I270">IFERROR(IF(INDEX('Disaggregation Data'!$M$159:$M$310,MATCH(LEFT(M270,255),LEFT('Disaggregation Data'!$J$159:$J$310,255),0))=0,"",INDEX('Disaggregation Data'!$M$159:$M$310,MATCH(LEFT(M270,255),LEFT('Disaggregation Data'!J$159:$J$310,255),0))),"")</f>
        <v/>
      </c>
      <c r="J270" s="411" t="str">
        <f t="array" ref="J270">IFERROR(IF(INDEX('Disaggregation Data'!$N$159:$N$310,MATCH(LEFT(M270,255),LEFT('Disaggregation Data'!$J$159:$J$310,255),0))=0,"",INDEX('Disaggregation Data'!$N$159:$N$310,MATCH(LEFT(M270,255),LEFT('Disaggregation Data'!J$159:$J$310,255),0))),"")</f>
        <v/>
      </c>
      <c r="K270" s="503">
        <f t="shared" si="16"/>
        <v>22</v>
      </c>
      <c r="L270" s="503" t="str">
        <f t="shared" si="17"/>
        <v/>
      </c>
      <c r="M270" s="503" t="str">
        <f t="shared" si="18"/>
        <v/>
      </c>
      <c r="N270" s="483" t="b">
        <f t="shared" si="19"/>
        <v>0</v>
      </c>
      <c r="O270" s="488" t="s">
        <v>1742</v>
      </c>
      <c r="P270" s="525" t="str">
        <f t="array" ref="P270">IFERROR(IF(INDEX('Disaggregation Records'!$G$59:$G$92,MATCH(LEFT(L270,255),LEFT('Disaggregation Records'!$D$59:$D$92,255),0))=0,"",INDEX('Disaggregation Records'!$G$59:$G$92,MATCH(LEFT(L270,255),LEFT('Disaggregation Records'!$D$59:$D$92,255),0))),"")</f>
        <v/>
      </c>
      <c r="Q270" s="524" t="s">
        <v>715</v>
      </c>
      <c r="R270" s="49"/>
    </row>
    <row r="271" spans="1:18" ht="47.1" customHeight="1" x14ac:dyDescent="0.25">
      <c r="A271" s="409">
        <v>11</v>
      </c>
      <c r="B271" s="427" t="str">
        <f>IFERROR(VLOOKUP(A271,'Outcome Indicators - Section C'!$A$10:$S$27,19,FALSE),"")</f>
        <v/>
      </c>
      <c r="C271" s="522" t="str">
        <f t="array" ref="C271">IFERROR(IF(INDEX('Disaggregation Records'!$E$59:$E$92,MATCH(LEFT(L271,255),LEFT('Disaggregation Records'!$D$59:$D$92,255),0))=0,"",INDEX('Disaggregation Records'!$E$59:$E$92,MATCH(LEFT(L271,255),LEFT('Disaggregation Records'!$D$59:$D$92,255),0))),"")</f>
        <v/>
      </c>
      <c r="D271" s="522" t="str">
        <f t="array" ref="D271">IFERROR(IF(INDEX('Disaggregation Records'!$F$59:$F$92,MATCH(LEFT(L271,255),LEFT('Disaggregation Records'!$D$59:$D$92,255),0))=0,"",INDEX('Disaggregation Records'!$F$59:$F$92,MATCH(LEFT(L271,255),LEFT('Disaggregation Records'!$D$59:$D$92,255),0))),"")</f>
        <v/>
      </c>
      <c r="E271" s="412" t="str">
        <f t="array" ref="E271">IFERROR(IF(INDEX('Disaggregation Data'!$K$159:$K$310,MATCH(LEFT(M271,255),LEFT('Disaggregation Data'!$J$159:$J$310,255),0))=0,"",INDEX('Disaggregation Data'!$K$159:$K$310,MATCH(LEFT(M271,255),LEFT('Disaggregation Data'!J$159:$J$310,255),0))),"")</f>
        <v/>
      </c>
      <c r="F271" s="412" t="str">
        <f t="array" ref="F271">IFERROR(IF(INDEX('Disaggregation Data'!$L$159:$L$310,MATCH(LEFT(M271,255),LEFT('Disaggregation Data'!$J$159:$J$310,255),0))=0,"",INDEX('Disaggregation Data'!$L$159:$L$310,MATCH(LEFT(M271,255),LEFT('Disaggregation Data'!J$159:$J$310,255),0))),"")</f>
        <v/>
      </c>
      <c r="G271" s="412" t="str">
        <f t="array" ref="G271">IFERROR(IF(INDEX('Disaggregation Data'!$O$159:$O$310,MATCH(LEFT(M271,255),LEFT('Disaggregation Data'!$J$159:$J$310,255),0))=0,"",INDEX('Disaggregation Data'!$O$159:$O$310,MATCH(LEFT(M271,255),LEFT('Disaggregation Data'!J$159:$J$310,255),0))),"")</f>
        <v/>
      </c>
      <c r="H271" s="411" t="str">
        <f t="array" ref="H271">IFERROR(IF(INDEX('Disaggregation Data'!$P$159:$P$310,MATCH(LEFT(M271,255),LEFT('Disaggregation Data'!$J$159:$J$310,255),0))=0,"",INDEX('Disaggregation Data'!$P$159:$P$310,MATCH(LEFT(M271,255),LEFT('Disaggregation Data'!J$159:$J$310,255),0))),"")</f>
        <v/>
      </c>
      <c r="I271" s="411" t="str">
        <f t="array" ref="I271">IFERROR(IF(INDEX('Disaggregation Data'!$M$159:$M$310,MATCH(LEFT(M271,255),LEFT('Disaggregation Data'!$J$159:$J$310,255),0))=0,"",INDEX('Disaggregation Data'!$M$159:$M$310,MATCH(LEFT(M271,255),LEFT('Disaggregation Data'!J$159:$J$310,255),0))),"")</f>
        <v/>
      </c>
      <c r="J271" s="411" t="str">
        <f t="array" ref="J271">IFERROR(IF(INDEX('Disaggregation Data'!$N$159:$N$310,MATCH(LEFT(M271,255),LEFT('Disaggregation Data'!$J$159:$J$310,255),0))=0,"",INDEX('Disaggregation Data'!$N$159:$N$310,MATCH(LEFT(M271,255),LEFT('Disaggregation Data'!J$159:$J$310,255),0))),"")</f>
        <v/>
      </c>
      <c r="K271" s="503">
        <f t="shared" si="16"/>
        <v>23</v>
      </c>
      <c r="L271" s="503" t="str">
        <f t="shared" si="17"/>
        <v/>
      </c>
      <c r="M271" s="503" t="str">
        <f t="shared" si="18"/>
        <v/>
      </c>
      <c r="N271" s="483" t="b">
        <f t="shared" si="19"/>
        <v>0</v>
      </c>
      <c r="O271" s="488" t="s">
        <v>1743</v>
      </c>
      <c r="P271" s="525" t="str">
        <f t="array" ref="P271">IFERROR(IF(INDEX('Disaggregation Records'!$G$59:$G$92,MATCH(LEFT(L271,255),LEFT('Disaggregation Records'!$D$59:$D$92,255),0))=0,"",INDEX('Disaggregation Records'!$G$59:$G$92,MATCH(LEFT(L271,255),LEFT('Disaggregation Records'!$D$59:$D$92,255),0))),"")</f>
        <v/>
      </c>
      <c r="Q271" s="524" t="s">
        <v>715</v>
      </c>
      <c r="R271" s="49"/>
    </row>
    <row r="272" spans="1:18" ht="47.1" customHeight="1" x14ac:dyDescent="0.25">
      <c r="A272" s="409">
        <v>11</v>
      </c>
      <c r="B272" s="427" t="str">
        <f>IFERROR(VLOOKUP(A272,'Outcome Indicators - Section C'!$A$10:$S$27,19,FALSE),"")</f>
        <v/>
      </c>
      <c r="C272" s="522" t="str">
        <f t="array" ref="C272">IFERROR(IF(INDEX('Disaggregation Records'!$E$59:$E$92,MATCH(LEFT(L272,255),LEFT('Disaggregation Records'!$D$59:$D$92,255),0))=0,"",INDEX('Disaggregation Records'!$E$59:$E$92,MATCH(LEFT(L272,255),LEFT('Disaggregation Records'!$D$59:$D$92,255),0))),"")</f>
        <v/>
      </c>
      <c r="D272" s="522" t="str">
        <f t="array" ref="D272">IFERROR(IF(INDEX('Disaggregation Records'!$F$59:$F$92,MATCH(LEFT(L272,255),LEFT('Disaggregation Records'!$D$59:$D$92,255),0))=0,"",INDEX('Disaggregation Records'!$F$59:$F$92,MATCH(LEFT(L272,255),LEFT('Disaggregation Records'!$D$59:$D$92,255),0))),"")</f>
        <v/>
      </c>
      <c r="E272" s="412" t="str">
        <f t="array" ref="E272">IFERROR(IF(INDEX('Disaggregation Data'!$K$159:$K$310,MATCH(LEFT(M272,255),LEFT('Disaggregation Data'!$J$159:$J$310,255),0))=0,"",INDEX('Disaggregation Data'!$K$159:$K$310,MATCH(LEFT(M272,255),LEFT('Disaggregation Data'!J$159:$J$310,255),0))),"")</f>
        <v/>
      </c>
      <c r="F272" s="412" t="str">
        <f t="array" ref="F272">IFERROR(IF(INDEX('Disaggregation Data'!$L$159:$L$310,MATCH(LEFT(M272,255),LEFT('Disaggregation Data'!$J$159:$J$310,255),0))=0,"",INDEX('Disaggregation Data'!$L$159:$L$310,MATCH(LEFT(M272,255),LEFT('Disaggregation Data'!J$159:$J$310,255),0))),"")</f>
        <v/>
      </c>
      <c r="G272" s="412" t="str">
        <f t="array" ref="G272">IFERROR(IF(INDEX('Disaggregation Data'!$O$159:$O$310,MATCH(LEFT(M272,255),LEFT('Disaggregation Data'!$J$159:$J$310,255),0))=0,"",INDEX('Disaggregation Data'!$O$159:$O$310,MATCH(LEFT(M272,255),LEFT('Disaggregation Data'!J$159:$J$310,255),0))),"")</f>
        <v/>
      </c>
      <c r="H272" s="411" t="str">
        <f t="array" ref="H272">IFERROR(IF(INDEX('Disaggregation Data'!$P$159:$P$310,MATCH(LEFT(M272,255),LEFT('Disaggregation Data'!$J$159:$J$310,255),0))=0,"",INDEX('Disaggregation Data'!$P$159:$P$310,MATCH(LEFT(M272,255),LEFT('Disaggregation Data'!J$159:$J$310,255),0))),"")</f>
        <v/>
      </c>
      <c r="I272" s="411" t="str">
        <f t="array" ref="I272">IFERROR(IF(INDEX('Disaggregation Data'!$M$159:$M$310,MATCH(LEFT(M272,255),LEFT('Disaggregation Data'!$J$159:$J$310,255),0))=0,"",INDEX('Disaggregation Data'!$M$159:$M$310,MATCH(LEFT(M272,255),LEFT('Disaggregation Data'!J$159:$J$310,255),0))),"")</f>
        <v/>
      </c>
      <c r="J272" s="411" t="str">
        <f t="array" ref="J272">IFERROR(IF(INDEX('Disaggregation Data'!$N$159:$N$310,MATCH(LEFT(M272,255),LEFT('Disaggregation Data'!$J$159:$J$310,255),0))=0,"",INDEX('Disaggregation Data'!$N$159:$N$310,MATCH(LEFT(M272,255),LEFT('Disaggregation Data'!J$159:$J$310,255),0))),"")</f>
        <v/>
      </c>
      <c r="K272" s="503">
        <f t="shared" si="16"/>
        <v>24</v>
      </c>
      <c r="L272" s="503" t="str">
        <f t="shared" si="17"/>
        <v/>
      </c>
      <c r="M272" s="503" t="str">
        <f t="shared" si="18"/>
        <v/>
      </c>
      <c r="N272" s="483" t="b">
        <f t="shared" si="19"/>
        <v>0</v>
      </c>
      <c r="O272" s="488" t="s">
        <v>1744</v>
      </c>
      <c r="P272" s="525" t="str">
        <f t="array" ref="P272">IFERROR(IF(INDEX('Disaggregation Records'!$G$59:$G$92,MATCH(LEFT(L272,255),LEFT('Disaggregation Records'!$D$59:$D$92,255),0))=0,"",INDEX('Disaggregation Records'!$G$59:$G$92,MATCH(LEFT(L272,255),LEFT('Disaggregation Records'!$D$59:$D$92,255),0))),"")</f>
        <v/>
      </c>
      <c r="Q272" s="524" t="s">
        <v>715</v>
      </c>
      <c r="R272" s="49"/>
    </row>
    <row r="273" spans="1:18" ht="47.1" customHeight="1" x14ac:dyDescent="0.25">
      <c r="A273" s="409">
        <v>11</v>
      </c>
      <c r="B273" s="427" t="str">
        <f>IFERROR(VLOOKUP(A273,'Outcome Indicators - Section C'!$A$10:$S$27,19,FALSE),"")</f>
        <v/>
      </c>
      <c r="C273" s="522" t="str">
        <f t="array" ref="C273">IFERROR(IF(INDEX('Disaggregation Records'!$E$59:$E$92,MATCH(LEFT(L273,255),LEFT('Disaggregation Records'!$D$59:$D$92,255),0))=0,"",INDEX('Disaggregation Records'!$E$59:$E$92,MATCH(LEFT(L273,255),LEFT('Disaggregation Records'!$D$59:$D$92,255),0))),"")</f>
        <v/>
      </c>
      <c r="D273" s="522" t="str">
        <f t="array" ref="D273">IFERROR(IF(INDEX('Disaggregation Records'!$F$59:$F$92,MATCH(LEFT(L273,255),LEFT('Disaggregation Records'!$D$59:$D$92,255),0))=0,"",INDEX('Disaggregation Records'!$F$59:$F$92,MATCH(LEFT(L273,255),LEFT('Disaggregation Records'!$D$59:$D$92,255),0))),"")</f>
        <v/>
      </c>
      <c r="E273" s="412" t="str">
        <f t="array" ref="E273">IFERROR(IF(INDEX('Disaggregation Data'!$K$159:$K$310,MATCH(LEFT(M273,255),LEFT('Disaggregation Data'!$J$159:$J$310,255),0))=0,"",INDEX('Disaggregation Data'!$K$159:$K$310,MATCH(LEFT(M273,255),LEFT('Disaggregation Data'!J$159:$J$310,255),0))),"")</f>
        <v/>
      </c>
      <c r="F273" s="412" t="str">
        <f t="array" ref="F273">IFERROR(IF(INDEX('Disaggregation Data'!$L$159:$L$310,MATCH(LEFT(M273,255),LEFT('Disaggregation Data'!$J$159:$J$310,255),0))=0,"",INDEX('Disaggregation Data'!$L$159:$L$310,MATCH(LEFT(M273,255),LEFT('Disaggregation Data'!J$159:$J$310,255),0))),"")</f>
        <v/>
      </c>
      <c r="G273" s="412" t="str">
        <f t="array" ref="G273">IFERROR(IF(INDEX('Disaggregation Data'!$O$159:$O$310,MATCH(LEFT(M273,255),LEFT('Disaggregation Data'!$J$159:$J$310,255),0))=0,"",INDEX('Disaggregation Data'!$O$159:$O$310,MATCH(LEFT(M273,255),LEFT('Disaggregation Data'!J$159:$J$310,255),0))),"")</f>
        <v/>
      </c>
      <c r="H273" s="411" t="str">
        <f t="array" ref="H273">IFERROR(IF(INDEX('Disaggregation Data'!$P$159:$P$310,MATCH(LEFT(M273,255),LEFT('Disaggregation Data'!$J$159:$J$310,255),0))=0,"",INDEX('Disaggregation Data'!$P$159:$P$310,MATCH(LEFT(M273,255),LEFT('Disaggregation Data'!J$159:$J$310,255),0))),"")</f>
        <v/>
      </c>
      <c r="I273" s="411" t="str">
        <f t="array" ref="I273">IFERROR(IF(INDEX('Disaggregation Data'!$M$159:$M$310,MATCH(LEFT(M273,255),LEFT('Disaggregation Data'!$J$159:$J$310,255),0))=0,"",INDEX('Disaggregation Data'!$M$159:$M$310,MATCH(LEFT(M273,255),LEFT('Disaggregation Data'!J$159:$J$310,255),0))),"")</f>
        <v/>
      </c>
      <c r="J273" s="411" t="str">
        <f t="array" ref="J273">IFERROR(IF(INDEX('Disaggregation Data'!$N$159:$N$310,MATCH(LEFT(M273,255),LEFT('Disaggregation Data'!$J$159:$J$310,255),0))=0,"",INDEX('Disaggregation Data'!$N$159:$N$310,MATCH(LEFT(M273,255),LEFT('Disaggregation Data'!J$159:$J$310,255),0))),"")</f>
        <v/>
      </c>
      <c r="K273" s="503">
        <f t="shared" si="16"/>
        <v>25</v>
      </c>
      <c r="L273" s="503" t="str">
        <f t="shared" si="17"/>
        <v/>
      </c>
      <c r="M273" s="503" t="str">
        <f t="shared" si="18"/>
        <v/>
      </c>
      <c r="N273" s="483" t="b">
        <f t="shared" si="19"/>
        <v>0</v>
      </c>
      <c r="O273" s="488" t="s">
        <v>1745</v>
      </c>
      <c r="P273" s="525" t="str">
        <f t="array" ref="P273">IFERROR(IF(INDEX('Disaggregation Records'!$G$59:$G$92,MATCH(LEFT(L273,255),LEFT('Disaggregation Records'!$D$59:$D$92,255),0))=0,"",INDEX('Disaggregation Records'!$G$59:$G$92,MATCH(LEFT(L273,255),LEFT('Disaggregation Records'!$D$59:$D$92,255),0))),"")</f>
        <v/>
      </c>
      <c r="Q273" s="524" t="s">
        <v>715</v>
      </c>
      <c r="R273" s="49"/>
    </row>
    <row r="274" spans="1:18" ht="47.1" customHeight="1" x14ac:dyDescent="0.25">
      <c r="A274" s="409">
        <v>11</v>
      </c>
      <c r="B274" s="427" t="str">
        <f>IFERROR(VLOOKUP(A274,'Outcome Indicators - Section C'!$A$10:$S$27,19,FALSE),"")</f>
        <v/>
      </c>
      <c r="C274" s="522" t="str">
        <f t="array" ref="C274">IFERROR(IF(INDEX('Disaggregation Records'!$E$59:$E$92,MATCH(LEFT(L274,255),LEFT('Disaggregation Records'!$D$59:$D$92,255),0))=0,"",INDEX('Disaggregation Records'!$E$59:$E$92,MATCH(LEFT(L274,255),LEFT('Disaggregation Records'!$D$59:$D$92,255),0))),"")</f>
        <v/>
      </c>
      <c r="D274" s="522" t="str">
        <f t="array" ref="D274">IFERROR(IF(INDEX('Disaggregation Records'!$F$59:$F$92,MATCH(LEFT(L274,255),LEFT('Disaggregation Records'!$D$59:$D$92,255),0))=0,"",INDEX('Disaggregation Records'!$F$59:$F$92,MATCH(LEFT(L274,255),LEFT('Disaggregation Records'!$D$59:$D$92,255),0))),"")</f>
        <v/>
      </c>
      <c r="E274" s="412" t="str">
        <f t="array" ref="E274">IFERROR(IF(INDEX('Disaggregation Data'!$K$159:$K$310,MATCH(LEFT(M274,255),LEFT('Disaggregation Data'!$J$159:$J$310,255),0))=0,"",INDEX('Disaggregation Data'!$K$159:$K$310,MATCH(LEFT(M274,255),LEFT('Disaggregation Data'!J$159:$J$310,255),0))),"")</f>
        <v/>
      </c>
      <c r="F274" s="412" t="str">
        <f t="array" ref="F274">IFERROR(IF(INDEX('Disaggregation Data'!$L$159:$L$310,MATCH(LEFT(M274,255),LEFT('Disaggregation Data'!$J$159:$J$310,255),0))=0,"",INDEX('Disaggregation Data'!$L$159:$L$310,MATCH(LEFT(M274,255),LEFT('Disaggregation Data'!J$159:$J$310,255),0))),"")</f>
        <v/>
      </c>
      <c r="G274" s="412" t="str">
        <f t="array" ref="G274">IFERROR(IF(INDEX('Disaggregation Data'!$O$159:$O$310,MATCH(LEFT(M274,255),LEFT('Disaggregation Data'!$J$159:$J$310,255),0))=0,"",INDEX('Disaggregation Data'!$O$159:$O$310,MATCH(LEFT(M274,255),LEFT('Disaggregation Data'!J$159:$J$310,255),0))),"")</f>
        <v/>
      </c>
      <c r="H274" s="411" t="str">
        <f t="array" ref="H274">IFERROR(IF(INDEX('Disaggregation Data'!$P$159:$P$310,MATCH(LEFT(M274,255),LEFT('Disaggregation Data'!$J$159:$J$310,255),0))=0,"",INDEX('Disaggregation Data'!$P$159:$P$310,MATCH(LEFT(M274,255),LEFT('Disaggregation Data'!J$159:$J$310,255),0))),"")</f>
        <v/>
      </c>
      <c r="I274" s="411" t="str">
        <f t="array" ref="I274">IFERROR(IF(INDEX('Disaggregation Data'!$M$159:$M$310,MATCH(LEFT(M274,255),LEFT('Disaggregation Data'!$J$159:$J$310,255),0))=0,"",INDEX('Disaggregation Data'!$M$159:$M$310,MATCH(LEFT(M274,255),LEFT('Disaggregation Data'!J$159:$J$310,255),0))),"")</f>
        <v/>
      </c>
      <c r="J274" s="411" t="str">
        <f t="array" ref="J274">IFERROR(IF(INDEX('Disaggregation Data'!$N$159:$N$310,MATCH(LEFT(M274,255),LEFT('Disaggregation Data'!$J$159:$J$310,255),0))=0,"",INDEX('Disaggregation Data'!$N$159:$N$310,MATCH(LEFT(M274,255),LEFT('Disaggregation Data'!J$159:$J$310,255),0))),"")</f>
        <v/>
      </c>
      <c r="K274" s="503">
        <f t="shared" si="16"/>
        <v>26</v>
      </c>
      <c r="L274" s="503" t="str">
        <f t="shared" si="17"/>
        <v/>
      </c>
      <c r="M274" s="503" t="str">
        <f t="shared" si="18"/>
        <v/>
      </c>
      <c r="N274" s="483" t="b">
        <f t="shared" si="19"/>
        <v>0</v>
      </c>
      <c r="O274" s="488" t="s">
        <v>1746</v>
      </c>
      <c r="P274" s="525" t="str">
        <f t="array" ref="P274">IFERROR(IF(INDEX('Disaggregation Records'!$G$59:$G$92,MATCH(LEFT(L274,255),LEFT('Disaggregation Records'!$D$59:$D$92,255),0))=0,"",INDEX('Disaggregation Records'!$G$59:$G$92,MATCH(LEFT(L274,255),LEFT('Disaggregation Records'!$D$59:$D$92,255),0))),"")</f>
        <v/>
      </c>
      <c r="Q274" s="524" t="s">
        <v>715</v>
      </c>
      <c r="R274" s="49"/>
    </row>
    <row r="275" spans="1:18" ht="47.1" customHeight="1" x14ac:dyDescent="0.25">
      <c r="A275" s="409">
        <v>11</v>
      </c>
      <c r="B275" s="427" t="str">
        <f>IFERROR(VLOOKUP(A275,'Outcome Indicators - Section C'!$A$10:$S$27,19,FALSE),"")</f>
        <v/>
      </c>
      <c r="C275" s="522" t="str">
        <f t="array" ref="C275">IFERROR(IF(INDEX('Disaggregation Records'!$E$59:$E$92,MATCH(LEFT(L275,255),LEFT('Disaggregation Records'!$D$59:$D$92,255),0))=0,"",INDEX('Disaggregation Records'!$E$59:$E$92,MATCH(LEFT(L275,255),LEFT('Disaggregation Records'!$D$59:$D$92,255),0))),"")</f>
        <v/>
      </c>
      <c r="D275" s="522" t="str">
        <f t="array" ref="D275">IFERROR(IF(INDEX('Disaggregation Records'!$F$59:$F$92,MATCH(LEFT(L275,255),LEFT('Disaggregation Records'!$D$59:$D$92,255),0))=0,"",INDEX('Disaggregation Records'!$F$59:$F$92,MATCH(LEFT(L275,255),LEFT('Disaggregation Records'!$D$59:$D$92,255),0))),"")</f>
        <v/>
      </c>
      <c r="E275" s="412" t="str">
        <f t="array" ref="E275">IFERROR(IF(INDEX('Disaggregation Data'!$K$159:$K$310,MATCH(LEFT(M275,255),LEFT('Disaggregation Data'!$J$159:$J$310,255),0))=0,"",INDEX('Disaggregation Data'!$K$159:$K$310,MATCH(LEFT(M275,255),LEFT('Disaggregation Data'!J$159:$J$310,255),0))),"")</f>
        <v/>
      </c>
      <c r="F275" s="412" t="str">
        <f t="array" ref="F275">IFERROR(IF(INDEX('Disaggregation Data'!$L$159:$L$310,MATCH(LEFT(M275,255),LEFT('Disaggregation Data'!$J$159:$J$310,255),0))=0,"",INDEX('Disaggregation Data'!$L$159:$L$310,MATCH(LEFT(M275,255),LEFT('Disaggregation Data'!J$159:$J$310,255),0))),"")</f>
        <v/>
      </c>
      <c r="G275" s="412" t="str">
        <f t="array" ref="G275">IFERROR(IF(INDEX('Disaggregation Data'!$O$159:$O$310,MATCH(LEFT(M275,255),LEFT('Disaggregation Data'!$J$159:$J$310,255),0))=0,"",INDEX('Disaggregation Data'!$O$159:$O$310,MATCH(LEFT(M275,255),LEFT('Disaggregation Data'!J$159:$J$310,255),0))),"")</f>
        <v/>
      </c>
      <c r="H275" s="411" t="str">
        <f t="array" ref="H275">IFERROR(IF(INDEX('Disaggregation Data'!$P$159:$P$310,MATCH(LEFT(M275,255),LEFT('Disaggregation Data'!$J$159:$J$310,255),0))=0,"",INDEX('Disaggregation Data'!$P$159:$P$310,MATCH(LEFT(M275,255),LEFT('Disaggregation Data'!J$159:$J$310,255),0))),"")</f>
        <v/>
      </c>
      <c r="I275" s="411" t="str">
        <f t="array" ref="I275">IFERROR(IF(INDEX('Disaggregation Data'!$M$159:$M$310,MATCH(LEFT(M275,255),LEFT('Disaggregation Data'!$J$159:$J$310,255),0))=0,"",INDEX('Disaggregation Data'!$M$159:$M$310,MATCH(LEFT(M275,255),LEFT('Disaggregation Data'!J$159:$J$310,255),0))),"")</f>
        <v/>
      </c>
      <c r="J275" s="411" t="str">
        <f t="array" ref="J275">IFERROR(IF(INDEX('Disaggregation Data'!$N$159:$N$310,MATCH(LEFT(M275,255),LEFT('Disaggregation Data'!$J$159:$J$310,255),0))=0,"",INDEX('Disaggregation Data'!$N$159:$N$310,MATCH(LEFT(M275,255),LEFT('Disaggregation Data'!J$159:$J$310,255),0))),"")</f>
        <v/>
      </c>
      <c r="K275" s="503">
        <f t="shared" si="16"/>
        <v>27</v>
      </c>
      <c r="L275" s="503" t="str">
        <f t="shared" si="17"/>
        <v/>
      </c>
      <c r="M275" s="503" t="str">
        <f t="shared" si="18"/>
        <v/>
      </c>
      <c r="N275" s="483" t="b">
        <f t="shared" si="19"/>
        <v>0</v>
      </c>
      <c r="O275" s="488" t="s">
        <v>1747</v>
      </c>
      <c r="P275" s="525" t="str">
        <f t="array" ref="P275">IFERROR(IF(INDEX('Disaggregation Records'!$G$59:$G$92,MATCH(LEFT(L275,255),LEFT('Disaggregation Records'!$D$59:$D$92,255),0))=0,"",INDEX('Disaggregation Records'!$G$59:$G$92,MATCH(LEFT(L275,255),LEFT('Disaggregation Records'!$D$59:$D$92,255),0))),"")</f>
        <v/>
      </c>
      <c r="Q275" s="524" t="s">
        <v>715</v>
      </c>
      <c r="R275" s="49"/>
    </row>
    <row r="276" spans="1:18" ht="47.1" customHeight="1" x14ac:dyDescent="0.25">
      <c r="A276" s="409">
        <v>11</v>
      </c>
      <c r="B276" s="427" t="str">
        <f>IFERROR(VLOOKUP(A276,'Outcome Indicators - Section C'!$A$10:$S$27,19,FALSE),"")</f>
        <v/>
      </c>
      <c r="C276" s="522" t="str">
        <f t="array" ref="C276">IFERROR(IF(INDEX('Disaggregation Records'!$E$59:$E$92,MATCH(LEFT(L276,255),LEFT('Disaggregation Records'!$D$59:$D$92,255),0))=0,"",INDEX('Disaggregation Records'!$E$59:$E$92,MATCH(LEFT(L276,255),LEFT('Disaggregation Records'!$D$59:$D$92,255),0))),"")</f>
        <v/>
      </c>
      <c r="D276" s="522" t="str">
        <f t="array" ref="D276">IFERROR(IF(INDEX('Disaggregation Records'!$F$59:$F$92,MATCH(LEFT(L276,255),LEFT('Disaggregation Records'!$D$59:$D$92,255),0))=0,"",INDEX('Disaggregation Records'!$F$59:$F$92,MATCH(LEFT(L276,255),LEFT('Disaggregation Records'!$D$59:$D$92,255),0))),"")</f>
        <v/>
      </c>
      <c r="E276" s="412" t="str">
        <f t="array" ref="E276">IFERROR(IF(INDEX('Disaggregation Data'!$K$159:$K$310,MATCH(LEFT(M276,255),LEFT('Disaggregation Data'!$J$159:$J$310,255),0))=0,"",INDEX('Disaggregation Data'!$K$159:$K$310,MATCH(LEFT(M276,255),LEFT('Disaggregation Data'!J$159:$J$310,255),0))),"")</f>
        <v/>
      </c>
      <c r="F276" s="412" t="str">
        <f t="array" ref="F276">IFERROR(IF(INDEX('Disaggregation Data'!$L$159:$L$310,MATCH(LEFT(M276,255),LEFT('Disaggregation Data'!$J$159:$J$310,255),0))=0,"",INDEX('Disaggregation Data'!$L$159:$L$310,MATCH(LEFT(M276,255),LEFT('Disaggregation Data'!J$159:$J$310,255),0))),"")</f>
        <v/>
      </c>
      <c r="G276" s="412" t="str">
        <f t="array" ref="G276">IFERROR(IF(INDEX('Disaggregation Data'!$O$159:$O$310,MATCH(LEFT(M276,255),LEFT('Disaggregation Data'!$J$159:$J$310,255),0))=0,"",INDEX('Disaggregation Data'!$O$159:$O$310,MATCH(LEFT(M276,255),LEFT('Disaggregation Data'!J$159:$J$310,255),0))),"")</f>
        <v/>
      </c>
      <c r="H276" s="411" t="str">
        <f t="array" ref="H276">IFERROR(IF(INDEX('Disaggregation Data'!$P$159:$P$310,MATCH(LEFT(M276,255),LEFT('Disaggregation Data'!$J$159:$J$310,255),0))=0,"",INDEX('Disaggregation Data'!$P$159:$P$310,MATCH(LEFT(M276,255),LEFT('Disaggregation Data'!J$159:$J$310,255),0))),"")</f>
        <v/>
      </c>
      <c r="I276" s="411" t="str">
        <f t="array" ref="I276">IFERROR(IF(INDEX('Disaggregation Data'!$M$159:$M$310,MATCH(LEFT(M276,255),LEFT('Disaggregation Data'!$J$159:$J$310,255),0))=0,"",INDEX('Disaggregation Data'!$M$159:$M$310,MATCH(LEFT(M276,255),LEFT('Disaggregation Data'!J$159:$J$310,255),0))),"")</f>
        <v/>
      </c>
      <c r="J276" s="411" t="str">
        <f t="array" ref="J276">IFERROR(IF(INDEX('Disaggregation Data'!$N$159:$N$310,MATCH(LEFT(M276,255),LEFT('Disaggregation Data'!$J$159:$J$310,255),0))=0,"",INDEX('Disaggregation Data'!$N$159:$N$310,MATCH(LEFT(M276,255),LEFT('Disaggregation Data'!J$159:$J$310,255),0))),"")</f>
        <v/>
      </c>
      <c r="K276" s="503">
        <f t="shared" si="16"/>
        <v>28</v>
      </c>
      <c r="L276" s="503" t="str">
        <f t="shared" si="17"/>
        <v/>
      </c>
      <c r="M276" s="503" t="str">
        <f t="shared" si="18"/>
        <v/>
      </c>
      <c r="N276" s="483" t="b">
        <f t="shared" si="19"/>
        <v>0</v>
      </c>
      <c r="O276" s="488" t="s">
        <v>1748</v>
      </c>
      <c r="P276" s="525" t="str">
        <f t="array" ref="P276">IFERROR(IF(INDEX('Disaggregation Records'!$G$59:$G$92,MATCH(LEFT(L276,255),LEFT('Disaggregation Records'!$D$59:$D$92,255),0))=0,"",INDEX('Disaggregation Records'!$G$59:$G$92,MATCH(LEFT(L276,255),LEFT('Disaggregation Records'!$D$59:$D$92,255),0))),"")</f>
        <v/>
      </c>
      <c r="Q276" s="524" t="s">
        <v>715</v>
      </c>
      <c r="R276" s="49"/>
    </row>
    <row r="277" spans="1:18" ht="47.1" customHeight="1" x14ac:dyDescent="0.25">
      <c r="A277" s="409">
        <v>11</v>
      </c>
      <c r="B277" s="427" t="str">
        <f>IFERROR(VLOOKUP(A277,'Outcome Indicators - Section C'!$A$10:$S$27,19,FALSE),"")</f>
        <v/>
      </c>
      <c r="C277" s="522" t="str">
        <f t="array" ref="C277">IFERROR(IF(INDEX('Disaggregation Records'!$E$59:$E$92,MATCH(LEFT(L277,255),LEFT('Disaggregation Records'!$D$59:$D$92,255),0))=0,"",INDEX('Disaggregation Records'!$E$59:$E$92,MATCH(LEFT(L277,255),LEFT('Disaggregation Records'!$D$59:$D$92,255),0))),"")</f>
        <v/>
      </c>
      <c r="D277" s="522" t="str">
        <f t="array" ref="D277">IFERROR(IF(INDEX('Disaggregation Records'!$F$59:$F$92,MATCH(LEFT(L277,255),LEFT('Disaggregation Records'!$D$59:$D$92,255),0))=0,"",INDEX('Disaggregation Records'!$F$59:$F$92,MATCH(LEFT(L277,255),LEFT('Disaggregation Records'!$D$59:$D$92,255),0))),"")</f>
        <v/>
      </c>
      <c r="E277" s="412" t="str">
        <f t="array" ref="E277">IFERROR(IF(INDEX('Disaggregation Data'!$K$159:$K$310,MATCH(LEFT(M277,255),LEFT('Disaggregation Data'!$J$159:$J$310,255),0))=0,"",INDEX('Disaggregation Data'!$K$159:$K$310,MATCH(LEFT(M277,255),LEFT('Disaggregation Data'!J$159:$J$310,255),0))),"")</f>
        <v/>
      </c>
      <c r="F277" s="412" t="str">
        <f t="array" ref="F277">IFERROR(IF(INDEX('Disaggregation Data'!$L$159:$L$310,MATCH(LEFT(M277,255),LEFT('Disaggregation Data'!$J$159:$J$310,255),0))=0,"",INDEX('Disaggregation Data'!$L$159:$L$310,MATCH(LEFT(M277,255),LEFT('Disaggregation Data'!J$159:$J$310,255),0))),"")</f>
        <v/>
      </c>
      <c r="G277" s="412" t="str">
        <f t="array" ref="G277">IFERROR(IF(INDEX('Disaggregation Data'!$O$159:$O$310,MATCH(LEFT(M277,255),LEFT('Disaggregation Data'!$J$159:$J$310,255),0))=0,"",INDEX('Disaggregation Data'!$O$159:$O$310,MATCH(LEFT(M277,255),LEFT('Disaggregation Data'!J$159:$J$310,255),0))),"")</f>
        <v/>
      </c>
      <c r="H277" s="411" t="str">
        <f t="array" ref="H277">IFERROR(IF(INDEX('Disaggregation Data'!$P$159:$P$310,MATCH(LEFT(M277,255),LEFT('Disaggregation Data'!$J$159:$J$310,255),0))=0,"",INDEX('Disaggregation Data'!$P$159:$P$310,MATCH(LEFT(M277,255),LEFT('Disaggregation Data'!J$159:$J$310,255),0))),"")</f>
        <v/>
      </c>
      <c r="I277" s="411" t="str">
        <f t="array" ref="I277">IFERROR(IF(INDEX('Disaggregation Data'!$M$159:$M$310,MATCH(LEFT(M277,255),LEFT('Disaggregation Data'!$J$159:$J$310,255),0))=0,"",INDEX('Disaggregation Data'!$M$159:$M$310,MATCH(LEFT(M277,255),LEFT('Disaggregation Data'!J$159:$J$310,255),0))),"")</f>
        <v/>
      </c>
      <c r="J277" s="411" t="str">
        <f t="array" ref="J277">IFERROR(IF(INDEX('Disaggregation Data'!$N$159:$N$310,MATCH(LEFT(M277,255),LEFT('Disaggregation Data'!$J$159:$J$310,255),0))=0,"",INDEX('Disaggregation Data'!$N$159:$N$310,MATCH(LEFT(M277,255),LEFT('Disaggregation Data'!J$159:$J$310,255),0))),"")</f>
        <v/>
      </c>
      <c r="K277" s="503">
        <f t="shared" si="16"/>
        <v>29</v>
      </c>
      <c r="L277" s="503" t="str">
        <f t="shared" si="17"/>
        <v/>
      </c>
      <c r="M277" s="503" t="str">
        <f t="shared" si="18"/>
        <v/>
      </c>
      <c r="N277" s="483" t="b">
        <f t="shared" si="19"/>
        <v>0</v>
      </c>
      <c r="O277" s="488" t="s">
        <v>1749</v>
      </c>
      <c r="P277" s="525" t="str">
        <f t="array" ref="P277">IFERROR(IF(INDEX('Disaggregation Records'!$G$59:$G$92,MATCH(LEFT(L277,255),LEFT('Disaggregation Records'!$D$59:$D$92,255),0))=0,"",INDEX('Disaggregation Records'!$G$59:$G$92,MATCH(LEFT(L277,255),LEFT('Disaggregation Records'!$D$59:$D$92,255),0))),"")</f>
        <v/>
      </c>
      <c r="Q277" s="524" t="s">
        <v>715</v>
      </c>
      <c r="R277" s="49"/>
    </row>
    <row r="278" spans="1:18" ht="47.1" customHeight="1" x14ac:dyDescent="0.25">
      <c r="A278" s="409">
        <v>12</v>
      </c>
      <c r="B278" s="427" t="str">
        <f>IFERROR(VLOOKUP(A278,'Outcome Indicators - Section C'!$A$10:$S$27,19,FALSE),"")</f>
        <v/>
      </c>
      <c r="C278" s="522" t="str">
        <f t="array" ref="C278">IFERROR(IF(INDEX('Disaggregation Records'!$E$59:$E$92,MATCH(LEFT(L278,255),LEFT('Disaggregation Records'!$D$59:$D$92,255),0))=0,"",INDEX('Disaggregation Records'!$E$59:$E$92,MATCH(LEFT(L278,255),LEFT('Disaggregation Records'!$D$59:$D$92,255),0))),"")</f>
        <v/>
      </c>
      <c r="D278" s="522" t="str">
        <f t="array" ref="D278">IFERROR(IF(INDEX('Disaggregation Records'!$F$59:$F$92,MATCH(LEFT(L278,255),LEFT('Disaggregation Records'!$D$59:$D$92,255),0))=0,"",INDEX('Disaggregation Records'!$F$59:$F$92,MATCH(LEFT(L278,255),LEFT('Disaggregation Records'!$D$59:$D$92,255),0))),"")</f>
        <v/>
      </c>
      <c r="E278" s="412" t="str">
        <f t="array" ref="E278">IFERROR(IF(INDEX('Disaggregation Data'!$K$159:$K$310,MATCH(LEFT(M278,255),LEFT('Disaggregation Data'!$J$159:$J$310,255),0))=0,"",INDEX('Disaggregation Data'!$K$159:$K$310,MATCH(LEFT(M278,255),LEFT('Disaggregation Data'!J$159:$J$310,255),0))),"")</f>
        <v/>
      </c>
      <c r="F278" s="412" t="str">
        <f t="array" ref="F278">IFERROR(IF(INDEX('Disaggregation Data'!$L$159:$L$310,MATCH(LEFT(M278,255),LEFT('Disaggregation Data'!$J$159:$J$310,255),0))=0,"",INDEX('Disaggregation Data'!$L$159:$L$310,MATCH(LEFT(M278,255),LEFT('Disaggregation Data'!J$159:$J$310,255),0))),"")</f>
        <v/>
      </c>
      <c r="G278" s="412" t="str">
        <f t="array" ref="G278">IFERROR(IF(INDEX('Disaggregation Data'!$O$159:$O$310,MATCH(LEFT(M278,255),LEFT('Disaggregation Data'!$J$159:$J$310,255),0))=0,"",INDEX('Disaggregation Data'!$O$159:$O$310,MATCH(LEFT(M278,255),LEFT('Disaggregation Data'!J$159:$J$310,255),0))),"")</f>
        <v/>
      </c>
      <c r="H278" s="411" t="str">
        <f t="array" ref="H278">IFERROR(IF(INDEX('Disaggregation Data'!$P$159:$P$310,MATCH(LEFT(M278,255),LEFT('Disaggregation Data'!$J$159:$J$310,255),0))=0,"",INDEX('Disaggregation Data'!$P$159:$P$310,MATCH(LEFT(M278,255),LEFT('Disaggregation Data'!J$159:$J$310,255),0))),"")</f>
        <v/>
      </c>
      <c r="I278" s="411" t="str">
        <f t="array" ref="I278">IFERROR(IF(INDEX('Disaggregation Data'!$M$159:$M$310,MATCH(LEFT(M278,255),LEFT('Disaggregation Data'!$J$159:$J$310,255),0))=0,"",INDEX('Disaggregation Data'!$M$159:$M$310,MATCH(LEFT(M278,255),LEFT('Disaggregation Data'!J$159:$J$310,255),0))),"")</f>
        <v/>
      </c>
      <c r="J278" s="411" t="str">
        <f t="array" ref="J278">IFERROR(IF(INDEX('Disaggregation Data'!$N$159:$N$310,MATCH(LEFT(M278,255),LEFT('Disaggregation Data'!$J$159:$J$310,255),0))=0,"",INDEX('Disaggregation Data'!$N$159:$N$310,MATCH(LEFT(M278,255),LEFT('Disaggregation Data'!J$159:$J$310,255),0))),"")</f>
        <v/>
      </c>
      <c r="K278" s="503">
        <f t="shared" si="16"/>
        <v>30</v>
      </c>
      <c r="L278" s="503" t="str">
        <f t="shared" si="17"/>
        <v/>
      </c>
      <c r="M278" s="503" t="str">
        <f t="shared" si="18"/>
        <v/>
      </c>
      <c r="N278" s="483" t="b">
        <f t="shared" si="19"/>
        <v>0</v>
      </c>
      <c r="O278" s="488" t="s">
        <v>1750</v>
      </c>
      <c r="P278" s="525" t="str">
        <f t="array" ref="P278">IFERROR(IF(INDEX('Disaggregation Records'!$G$59:$G$92,MATCH(LEFT(L278,255),LEFT('Disaggregation Records'!$D$59:$D$92,255),0))=0,"",INDEX('Disaggregation Records'!$G$59:$G$92,MATCH(LEFT(L278,255),LEFT('Disaggregation Records'!$D$59:$D$92,255),0))),"")</f>
        <v/>
      </c>
      <c r="Q278" s="524" t="s">
        <v>716</v>
      </c>
      <c r="R278" s="49"/>
    </row>
    <row r="279" spans="1:18" ht="47.1" customHeight="1" x14ac:dyDescent="0.25">
      <c r="A279" s="409">
        <v>12</v>
      </c>
      <c r="B279" s="427" t="str">
        <f>IFERROR(VLOOKUP(A279,'Outcome Indicators - Section C'!$A$10:$S$27,19,FALSE),"")</f>
        <v/>
      </c>
      <c r="C279" s="522" t="str">
        <f t="array" ref="C279">IFERROR(IF(INDEX('Disaggregation Records'!$E$59:$E$92,MATCH(LEFT(L279,255),LEFT('Disaggregation Records'!$D$59:$D$92,255),0))=0,"",INDEX('Disaggregation Records'!$E$59:$E$92,MATCH(LEFT(L279,255),LEFT('Disaggregation Records'!$D$59:$D$92,255),0))),"")</f>
        <v/>
      </c>
      <c r="D279" s="522" t="str">
        <f t="array" ref="D279">IFERROR(IF(INDEX('Disaggregation Records'!$F$59:$F$92,MATCH(LEFT(L279,255),LEFT('Disaggregation Records'!$D$59:$D$92,255),0))=0,"",INDEX('Disaggregation Records'!$F$59:$F$92,MATCH(LEFT(L279,255),LEFT('Disaggregation Records'!$D$59:$D$92,255),0))),"")</f>
        <v/>
      </c>
      <c r="E279" s="412" t="str">
        <f t="array" ref="E279">IFERROR(IF(INDEX('Disaggregation Data'!$K$159:$K$310,MATCH(LEFT(M279,255),LEFT('Disaggregation Data'!$J$159:$J$310,255),0))=0,"",INDEX('Disaggregation Data'!$K$159:$K$310,MATCH(LEFT(M279,255),LEFT('Disaggregation Data'!J$159:$J$310,255),0))),"")</f>
        <v/>
      </c>
      <c r="F279" s="412" t="str">
        <f t="array" ref="F279">IFERROR(IF(INDEX('Disaggregation Data'!$L$159:$L$310,MATCH(LEFT(M279,255),LEFT('Disaggregation Data'!$J$159:$J$310,255),0))=0,"",INDEX('Disaggregation Data'!$L$159:$L$310,MATCH(LEFT(M279,255),LEFT('Disaggregation Data'!J$159:$J$310,255),0))),"")</f>
        <v/>
      </c>
      <c r="G279" s="412" t="str">
        <f t="array" ref="G279">IFERROR(IF(INDEX('Disaggregation Data'!$O$159:$O$310,MATCH(LEFT(M279,255),LEFT('Disaggregation Data'!$J$159:$J$310,255),0))=0,"",INDEX('Disaggregation Data'!$O$159:$O$310,MATCH(LEFT(M279,255),LEFT('Disaggregation Data'!J$159:$J$310,255),0))),"")</f>
        <v/>
      </c>
      <c r="H279" s="411" t="str">
        <f t="array" ref="H279">IFERROR(IF(INDEX('Disaggregation Data'!$P$159:$P$310,MATCH(LEFT(M279,255),LEFT('Disaggregation Data'!$J$159:$J$310,255),0))=0,"",INDEX('Disaggregation Data'!$P$159:$P$310,MATCH(LEFT(M279,255),LEFT('Disaggregation Data'!J$159:$J$310,255),0))),"")</f>
        <v/>
      </c>
      <c r="I279" s="411" t="str">
        <f t="array" ref="I279">IFERROR(IF(INDEX('Disaggregation Data'!$M$159:$M$310,MATCH(LEFT(M279,255),LEFT('Disaggregation Data'!$J$159:$J$310,255),0))=0,"",INDEX('Disaggregation Data'!$M$159:$M$310,MATCH(LEFT(M279,255),LEFT('Disaggregation Data'!J$159:$J$310,255),0))),"")</f>
        <v/>
      </c>
      <c r="J279" s="411" t="str">
        <f t="array" ref="J279">IFERROR(IF(INDEX('Disaggregation Data'!$N$159:$N$310,MATCH(LEFT(M279,255),LEFT('Disaggregation Data'!$J$159:$J$310,255),0))=0,"",INDEX('Disaggregation Data'!$N$159:$N$310,MATCH(LEFT(M279,255),LEFT('Disaggregation Data'!J$159:$J$310,255),0))),"")</f>
        <v/>
      </c>
      <c r="K279" s="503">
        <f t="shared" si="16"/>
        <v>31</v>
      </c>
      <c r="L279" s="503" t="str">
        <f t="shared" si="17"/>
        <v/>
      </c>
      <c r="M279" s="503" t="str">
        <f t="shared" si="18"/>
        <v/>
      </c>
      <c r="N279" s="483" t="b">
        <f t="shared" si="19"/>
        <v>0</v>
      </c>
      <c r="O279" s="488" t="s">
        <v>1751</v>
      </c>
      <c r="P279" s="525" t="str">
        <f t="array" ref="P279">IFERROR(IF(INDEX('Disaggregation Records'!$G$59:$G$92,MATCH(LEFT(L279,255),LEFT('Disaggregation Records'!$D$59:$D$92,255),0))=0,"",INDEX('Disaggregation Records'!$G$59:$G$92,MATCH(LEFT(L279,255),LEFT('Disaggregation Records'!$D$59:$D$92,255),0))),"")</f>
        <v/>
      </c>
      <c r="Q279" s="524" t="s">
        <v>716</v>
      </c>
      <c r="R279" s="49"/>
    </row>
    <row r="280" spans="1:18" ht="47.1" customHeight="1" x14ac:dyDescent="0.25">
      <c r="A280" s="409">
        <v>12</v>
      </c>
      <c r="B280" s="427" t="str">
        <f>IFERROR(VLOOKUP(A280,'Outcome Indicators - Section C'!$A$10:$S$27,19,FALSE),"")</f>
        <v/>
      </c>
      <c r="C280" s="522" t="str">
        <f t="array" ref="C280">IFERROR(IF(INDEX('Disaggregation Records'!$E$59:$E$92,MATCH(LEFT(L280,255),LEFT('Disaggregation Records'!$D$59:$D$92,255),0))=0,"",INDEX('Disaggregation Records'!$E$59:$E$92,MATCH(LEFT(L280,255),LEFT('Disaggregation Records'!$D$59:$D$92,255),0))),"")</f>
        <v/>
      </c>
      <c r="D280" s="522" t="str">
        <f t="array" ref="D280">IFERROR(IF(INDEX('Disaggregation Records'!$F$59:$F$92,MATCH(LEFT(L280,255),LEFT('Disaggregation Records'!$D$59:$D$92,255),0))=0,"",INDEX('Disaggregation Records'!$F$59:$F$92,MATCH(LEFT(L280,255),LEFT('Disaggregation Records'!$D$59:$D$92,255),0))),"")</f>
        <v/>
      </c>
      <c r="E280" s="412" t="str">
        <f t="array" ref="E280">IFERROR(IF(INDEX('Disaggregation Data'!$K$159:$K$310,MATCH(LEFT(M280,255),LEFT('Disaggregation Data'!$J$159:$J$310,255),0))=0,"",INDEX('Disaggregation Data'!$K$159:$K$310,MATCH(LEFT(M280,255),LEFT('Disaggregation Data'!J$159:$J$310,255),0))),"")</f>
        <v/>
      </c>
      <c r="F280" s="412" t="str">
        <f t="array" ref="F280">IFERROR(IF(INDEX('Disaggregation Data'!$L$159:$L$310,MATCH(LEFT(M280,255),LEFT('Disaggregation Data'!$J$159:$J$310,255),0))=0,"",INDEX('Disaggregation Data'!$L$159:$L$310,MATCH(LEFT(M280,255),LEFT('Disaggregation Data'!J$159:$J$310,255),0))),"")</f>
        <v/>
      </c>
      <c r="G280" s="412" t="str">
        <f t="array" ref="G280">IFERROR(IF(INDEX('Disaggregation Data'!$O$159:$O$310,MATCH(LEFT(M280,255),LEFT('Disaggregation Data'!$J$159:$J$310,255),0))=0,"",INDEX('Disaggregation Data'!$O$159:$O$310,MATCH(LEFT(M280,255),LEFT('Disaggregation Data'!J$159:$J$310,255),0))),"")</f>
        <v/>
      </c>
      <c r="H280" s="411" t="str">
        <f t="array" ref="H280">IFERROR(IF(INDEX('Disaggregation Data'!$P$159:$P$310,MATCH(LEFT(M280,255),LEFT('Disaggregation Data'!$J$159:$J$310,255),0))=0,"",INDEX('Disaggregation Data'!$P$159:$P$310,MATCH(LEFT(M280,255),LEFT('Disaggregation Data'!J$159:$J$310,255),0))),"")</f>
        <v/>
      </c>
      <c r="I280" s="411" t="str">
        <f t="array" ref="I280">IFERROR(IF(INDEX('Disaggregation Data'!$M$159:$M$310,MATCH(LEFT(M280,255),LEFT('Disaggregation Data'!$J$159:$J$310,255),0))=0,"",INDEX('Disaggregation Data'!$M$159:$M$310,MATCH(LEFT(M280,255),LEFT('Disaggregation Data'!J$159:$J$310,255),0))),"")</f>
        <v/>
      </c>
      <c r="J280" s="411" t="str">
        <f t="array" ref="J280">IFERROR(IF(INDEX('Disaggregation Data'!$N$159:$N$310,MATCH(LEFT(M280,255),LEFT('Disaggregation Data'!$J$159:$J$310,255),0))=0,"",INDEX('Disaggregation Data'!$N$159:$N$310,MATCH(LEFT(M280,255),LEFT('Disaggregation Data'!J$159:$J$310,255),0))),"")</f>
        <v/>
      </c>
      <c r="K280" s="503">
        <f t="shared" si="16"/>
        <v>32</v>
      </c>
      <c r="L280" s="503" t="str">
        <f t="shared" si="17"/>
        <v/>
      </c>
      <c r="M280" s="503" t="str">
        <f t="shared" si="18"/>
        <v/>
      </c>
      <c r="N280" s="483" t="b">
        <f t="shared" si="19"/>
        <v>0</v>
      </c>
      <c r="O280" s="488" t="s">
        <v>1752</v>
      </c>
      <c r="P280" s="525" t="str">
        <f t="array" ref="P280">IFERROR(IF(INDEX('Disaggregation Records'!$G$59:$G$92,MATCH(LEFT(L280,255),LEFT('Disaggregation Records'!$D$59:$D$92,255),0))=0,"",INDEX('Disaggregation Records'!$G$59:$G$92,MATCH(LEFT(L280,255),LEFT('Disaggregation Records'!$D$59:$D$92,255),0))),"")</f>
        <v/>
      </c>
      <c r="Q280" s="524" t="s">
        <v>716</v>
      </c>
      <c r="R280" s="49"/>
    </row>
    <row r="281" spans="1:18" ht="47.1" customHeight="1" x14ac:dyDescent="0.25">
      <c r="A281" s="409">
        <v>12</v>
      </c>
      <c r="B281" s="427" t="str">
        <f>IFERROR(VLOOKUP(A281,'Outcome Indicators - Section C'!$A$10:$S$27,19,FALSE),"")</f>
        <v/>
      </c>
      <c r="C281" s="522" t="str">
        <f t="array" ref="C281">IFERROR(IF(INDEX('Disaggregation Records'!$E$59:$E$92,MATCH(LEFT(L281,255),LEFT('Disaggregation Records'!$D$59:$D$92,255),0))=0,"",INDEX('Disaggregation Records'!$E$59:$E$92,MATCH(LEFT(L281,255),LEFT('Disaggregation Records'!$D$59:$D$92,255),0))),"")</f>
        <v/>
      </c>
      <c r="D281" s="522" t="str">
        <f t="array" ref="D281">IFERROR(IF(INDEX('Disaggregation Records'!$F$59:$F$92,MATCH(LEFT(L281,255),LEFT('Disaggregation Records'!$D$59:$D$92,255),0))=0,"",INDEX('Disaggregation Records'!$F$59:$F$92,MATCH(LEFT(L281,255),LEFT('Disaggregation Records'!$D$59:$D$92,255),0))),"")</f>
        <v/>
      </c>
      <c r="E281" s="412" t="str">
        <f t="array" ref="E281">IFERROR(IF(INDEX('Disaggregation Data'!$K$159:$K$310,MATCH(LEFT(M281,255),LEFT('Disaggregation Data'!$J$159:$J$310,255),0))=0,"",INDEX('Disaggregation Data'!$K$159:$K$310,MATCH(LEFT(M281,255),LEFT('Disaggregation Data'!J$159:$J$310,255),0))),"")</f>
        <v/>
      </c>
      <c r="F281" s="412" t="str">
        <f t="array" ref="F281">IFERROR(IF(INDEX('Disaggregation Data'!$L$159:$L$310,MATCH(LEFT(M281,255),LEFT('Disaggregation Data'!$J$159:$J$310,255),0))=0,"",INDEX('Disaggregation Data'!$L$159:$L$310,MATCH(LEFT(M281,255),LEFT('Disaggregation Data'!J$159:$J$310,255),0))),"")</f>
        <v/>
      </c>
      <c r="G281" s="412" t="str">
        <f t="array" ref="G281">IFERROR(IF(INDEX('Disaggregation Data'!$O$159:$O$310,MATCH(LEFT(M281,255),LEFT('Disaggregation Data'!$J$159:$J$310,255),0))=0,"",INDEX('Disaggregation Data'!$O$159:$O$310,MATCH(LEFT(M281,255),LEFT('Disaggregation Data'!J$159:$J$310,255),0))),"")</f>
        <v/>
      </c>
      <c r="H281" s="411" t="str">
        <f t="array" ref="H281">IFERROR(IF(INDEX('Disaggregation Data'!$P$159:$P$310,MATCH(LEFT(M281,255),LEFT('Disaggregation Data'!$J$159:$J$310,255),0))=0,"",INDEX('Disaggregation Data'!$P$159:$P$310,MATCH(LEFT(M281,255),LEFT('Disaggregation Data'!J$159:$J$310,255),0))),"")</f>
        <v/>
      </c>
      <c r="I281" s="411" t="str">
        <f t="array" ref="I281">IFERROR(IF(INDEX('Disaggregation Data'!$M$159:$M$310,MATCH(LEFT(M281,255),LEFT('Disaggregation Data'!$J$159:$J$310,255),0))=0,"",INDEX('Disaggregation Data'!$M$159:$M$310,MATCH(LEFT(M281,255),LEFT('Disaggregation Data'!J$159:$J$310,255),0))),"")</f>
        <v/>
      </c>
      <c r="J281" s="411" t="str">
        <f t="array" ref="J281">IFERROR(IF(INDEX('Disaggregation Data'!$N$159:$N$310,MATCH(LEFT(M281,255),LEFT('Disaggregation Data'!$J$159:$J$310,255),0))=0,"",INDEX('Disaggregation Data'!$N$159:$N$310,MATCH(LEFT(M281,255),LEFT('Disaggregation Data'!J$159:$J$310,255),0))),"")</f>
        <v/>
      </c>
      <c r="K281" s="503">
        <f t="shared" si="16"/>
        <v>33</v>
      </c>
      <c r="L281" s="503" t="str">
        <f t="shared" si="17"/>
        <v/>
      </c>
      <c r="M281" s="503" t="str">
        <f t="shared" si="18"/>
        <v/>
      </c>
      <c r="N281" s="483" t="b">
        <f t="shared" si="19"/>
        <v>0</v>
      </c>
      <c r="O281" s="488" t="s">
        <v>1753</v>
      </c>
      <c r="P281" s="525" t="str">
        <f t="array" ref="P281">IFERROR(IF(INDEX('Disaggregation Records'!$G$59:$G$92,MATCH(LEFT(L281,255),LEFT('Disaggregation Records'!$D$59:$D$92,255),0))=0,"",INDEX('Disaggregation Records'!$G$59:$G$92,MATCH(LEFT(L281,255),LEFT('Disaggregation Records'!$D$59:$D$92,255),0))),"")</f>
        <v/>
      </c>
      <c r="Q281" s="524" t="s">
        <v>716</v>
      </c>
      <c r="R281" s="49"/>
    </row>
    <row r="282" spans="1:18" ht="47.1" customHeight="1" x14ac:dyDescent="0.25">
      <c r="A282" s="409">
        <v>12</v>
      </c>
      <c r="B282" s="427" t="str">
        <f>IFERROR(VLOOKUP(A282,'Outcome Indicators - Section C'!$A$10:$S$27,19,FALSE),"")</f>
        <v/>
      </c>
      <c r="C282" s="522" t="str">
        <f t="array" ref="C282">IFERROR(IF(INDEX('Disaggregation Records'!$E$59:$E$92,MATCH(LEFT(L282,255),LEFT('Disaggregation Records'!$D$59:$D$92,255),0))=0,"",INDEX('Disaggregation Records'!$E$59:$E$92,MATCH(LEFT(L282,255),LEFT('Disaggregation Records'!$D$59:$D$92,255),0))),"")</f>
        <v/>
      </c>
      <c r="D282" s="522" t="str">
        <f t="array" ref="D282">IFERROR(IF(INDEX('Disaggregation Records'!$F$59:$F$92,MATCH(LEFT(L282,255),LEFT('Disaggregation Records'!$D$59:$D$92,255),0))=0,"",INDEX('Disaggregation Records'!$F$59:$F$92,MATCH(LEFT(L282,255),LEFT('Disaggregation Records'!$D$59:$D$92,255),0))),"")</f>
        <v/>
      </c>
      <c r="E282" s="412" t="str">
        <f t="array" ref="E282">IFERROR(IF(INDEX('Disaggregation Data'!$K$159:$K$310,MATCH(LEFT(M282,255),LEFT('Disaggregation Data'!$J$159:$J$310,255),0))=0,"",INDEX('Disaggregation Data'!$K$159:$K$310,MATCH(LEFT(M282,255),LEFT('Disaggregation Data'!J$159:$J$310,255),0))),"")</f>
        <v/>
      </c>
      <c r="F282" s="412" t="str">
        <f t="array" ref="F282">IFERROR(IF(INDEX('Disaggregation Data'!$L$159:$L$310,MATCH(LEFT(M282,255),LEFT('Disaggregation Data'!$J$159:$J$310,255),0))=0,"",INDEX('Disaggregation Data'!$L$159:$L$310,MATCH(LEFT(M282,255),LEFT('Disaggregation Data'!J$159:$J$310,255),0))),"")</f>
        <v/>
      </c>
      <c r="G282" s="412" t="str">
        <f t="array" ref="G282">IFERROR(IF(INDEX('Disaggregation Data'!$O$159:$O$310,MATCH(LEFT(M282,255),LEFT('Disaggregation Data'!$J$159:$J$310,255),0))=0,"",INDEX('Disaggregation Data'!$O$159:$O$310,MATCH(LEFT(M282,255),LEFT('Disaggregation Data'!J$159:$J$310,255),0))),"")</f>
        <v/>
      </c>
      <c r="H282" s="411" t="str">
        <f t="array" ref="H282">IFERROR(IF(INDEX('Disaggregation Data'!$P$159:$P$310,MATCH(LEFT(M282,255),LEFT('Disaggregation Data'!$J$159:$J$310,255),0))=0,"",INDEX('Disaggregation Data'!$P$159:$P$310,MATCH(LEFT(M282,255),LEFT('Disaggregation Data'!J$159:$J$310,255),0))),"")</f>
        <v/>
      </c>
      <c r="I282" s="411" t="str">
        <f t="array" ref="I282">IFERROR(IF(INDEX('Disaggregation Data'!$M$159:$M$310,MATCH(LEFT(M282,255),LEFT('Disaggregation Data'!$J$159:$J$310,255),0))=0,"",INDEX('Disaggregation Data'!$M$159:$M$310,MATCH(LEFT(M282,255),LEFT('Disaggregation Data'!J$159:$J$310,255),0))),"")</f>
        <v/>
      </c>
      <c r="J282" s="411" t="str">
        <f t="array" ref="J282">IFERROR(IF(INDEX('Disaggregation Data'!$N$159:$N$310,MATCH(LEFT(M282,255),LEFT('Disaggregation Data'!$J$159:$J$310,255),0))=0,"",INDEX('Disaggregation Data'!$N$159:$N$310,MATCH(LEFT(M282,255),LEFT('Disaggregation Data'!J$159:$J$310,255),0))),"")</f>
        <v/>
      </c>
      <c r="K282" s="503">
        <f t="shared" si="16"/>
        <v>34</v>
      </c>
      <c r="L282" s="503" t="str">
        <f t="shared" si="17"/>
        <v/>
      </c>
      <c r="M282" s="503" t="str">
        <f t="shared" si="18"/>
        <v/>
      </c>
      <c r="N282" s="483" t="b">
        <f t="shared" si="19"/>
        <v>0</v>
      </c>
      <c r="O282" s="488" t="s">
        <v>1754</v>
      </c>
      <c r="P282" s="525" t="str">
        <f t="array" ref="P282">IFERROR(IF(INDEX('Disaggregation Records'!$G$59:$G$92,MATCH(LEFT(L282,255),LEFT('Disaggregation Records'!$D$59:$D$92,255),0))=0,"",INDEX('Disaggregation Records'!$G$59:$G$92,MATCH(LEFT(L282,255),LEFT('Disaggregation Records'!$D$59:$D$92,255),0))),"")</f>
        <v/>
      </c>
      <c r="Q282" s="524" t="s">
        <v>716</v>
      </c>
      <c r="R282" s="49"/>
    </row>
    <row r="283" spans="1:18" ht="47.1" customHeight="1" x14ac:dyDescent="0.25">
      <c r="A283" s="409">
        <v>12</v>
      </c>
      <c r="B283" s="427" t="str">
        <f>IFERROR(VLOOKUP(A283,'Outcome Indicators - Section C'!$A$10:$S$27,19,FALSE),"")</f>
        <v/>
      </c>
      <c r="C283" s="522" t="str">
        <f t="array" ref="C283">IFERROR(IF(INDEX('Disaggregation Records'!$E$59:$E$92,MATCH(LEFT(L283,255),LEFT('Disaggregation Records'!$D$59:$D$92,255),0))=0,"",INDEX('Disaggregation Records'!$E$59:$E$92,MATCH(LEFT(L283,255),LEFT('Disaggregation Records'!$D$59:$D$92,255),0))),"")</f>
        <v/>
      </c>
      <c r="D283" s="522" t="str">
        <f t="array" ref="D283">IFERROR(IF(INDEX('Disaggregation Records'!$F$59:$F$92,MATCH(LEFT(L283,255),LEFT('Disaggregation Records'!$D$59:$D$92,255),0))=0,"",INDEX('Disaggregation Records'!$F$59:$F$92,MATCH(LEFT(L283,255),LEFT('Disaggregation Records'!$D$59:$D$92,255),0))),"")</f>
        <v/>
      </c>
      <c r="E283" s="412" t="str">
        <f t="array" ref="E283">IFERROR(IF(INDEX('Disaggregation Data'!$K$159:$K$310,MATCH(LEFT(M283,255),LEFT('Disaggregation Data'!$J$159:$J$310,255),0))=0,"",INDEX('Disaggregation Data'!$K$159:$K$310,MATCH(LEFT(M283,255),LEFT('Disaggregation Data'!J$159:$J$310,255),0))),"")</f>
        <v/>
      </c>
      <c r="F283" s="412" t="str">
        <f t="array" ref="F283">IFERROR(IF(INDEX('Disaggregation Data'!$L$159:$L$310,MATCH(LEFT(M283,255),LEFT('Disaggregation Data'!$J$159:$J$310,255),0))=0,"",INDEX('Disaggregation Data'!$L$159:$L$310,MATCH(LEFT(M283,255),LEFT('Disaggregation Data'!J$159:$J$310,255),0))),"")</f>
        <v/>
      </c>
      <c r="G283" s="412" t="str">
        <f t="array" ref="G283">IFERROR(IF(INDEX('Disaggregation Data'!$O$159:$O$310,MATCH(LEFT(M283,255),LEFT('Disaggregation Data'!$J$159:$J$310,255),0))=0,"",INDEX('Disaggregation Data'!$O$159:$O$310,MATCH(LEFT(M283,255),LEFT('Disaggregation Data'!J$159:$J$310,255),0))),"")</f>
        <v/>
      </c>
      <c r="H283" s="411" t="str">
        <f t="array" ref="H283">IFERROR(IF(INDEX('Disaggregation Data'!$P$159:$P$310,MATCH(LEFT(M283,255),LEFT('Disaggregation Data'!$J$159:$J$310,255),0))=0,"",INDEX('Disaggregation Data'!$P$159:$P$310,MATCH(LEFT(M283,255),LEFT('Disaggregation Data'!J$159:$J$310,255),0))),"")</f>
        <v/>
      </c>
      <c r="I283" s="411" t="str">
        <f t="array" ref="I283">IFERROR(IF(INDEX('Disaggregation Data'!$M$159:$M$310,MATCH(LEFT(M283,255),LEFT('Disaggregation Data'!$J$159:$J$310,255),0))=0,"",INDEX('Disaggregation Data'!$M$159:$M$310,MATCH(LEFT(M283,255),LEFT('Disaggregation Data'!J$159:$J$310,255),0))),"")</f>
        <v/>
      </c>
      <c r="J283" s="411" t="str">
        <f t="array" ref="J283">IFERROR(IF(INDEX('Disaggregation Data'!$N$159:$N$310,MATCH(LEFT(M283,255),LEFT('Disaggregation Data'!$J$159:$J$310,255),0))=0,"",INDEX('Disaggregation Data'!$N$159:$N$310,MATCH(LEFT(M283,255),LEFT('Disaggregation Data'!J$159:$J$310,255),0))),"")</f>
        <v/>
      </c>
      <c r="K283" s="503">
        <f t="shared" si="16"/>
        <v>35</v>
      </c>
      <c r="L283" s="503" t="str">
        <f t="shared" si="17"/>
        <v/>
      </c>
      <c r="M283" s="503" t="str">
        <f t="shared" si="18"/>
        <v/>
      </c>
      <c r="N283" s="483" t="b">
        <f t="shared" si="19"/>
        <v>0</v>
      </c>
      <c r="O283" s="488" t="s">
        <v>1755</v>
      </c>
      <c r="P283" s="525" t="str">
        <f t="array" ref="P283">IFERROR(IF(INDEX('Disaggregation Records'!$G$59:$G$92,MATCH(LEFT(L283,255),LEFT('Disaggregation Records'!$D$59:$D$92,255),0))=0,"",INDEX('Disaggregation Records'!$G$59:$G$92,MATCH(LEFT(L283,255),LEFT('Disaggregation Records'!$D$59:$D$92,255),0))),"")</f>
        <v/>
      </c>
      <c r="Q283" s="524" t="s">
        <v>716</v>
      </c>
      <c r="R283" s="49"/>
    </row>
    <row r="284" spans="1:18" ht="47.1" customHeight="1" x14ac:dyDescent="0.25">
      <c r="A284" s="409">
        <v>12</v>
      </c>
      <c r="B284" s="427" t="str">
        <f>IFERROR(VLOOKUP(A284,'Outcome Indicators - Section C'!$A$10:$S$27,19,FALSE),"")</f>
        <v/>
      </c>
      <c r="C284" s="522" t="str">
        <f t="array" ref="C284">IFERROR(IF(INDEX('Disaggregation Records'!$E$59:$E$92,MATCH(LEFT(L284,255),LEFT('Disaggregation Records'!$D$59:$D$92,255),0))=0,"",INDEX('Disaggregation Records'!$E$59:$E$92,MATCH(LEFT(L284,255),LEFT('Disaggregation Records'!$D$59:$D$92,255),0))),"")</f>
        <v/>
      </c>
      <c r="D284" s="522" t="str">
        <f t="array" ref="D284">IFERROR(IF(INDEX('Disaggregation Records'!$F$59:$F$92,MATCH(LEFT(L284,255),LEFT('Disaggregation Records'!$D$59:$D$92,255),0))=0,"",INDEX('Disaggregation Records'!$F$59:$F$92,MATCH(LEFT(L284,255),LEFT('Disaggregation Records'!$D$59:$D$92,255),0))),"")</f>
        <v/>
      </c>
      <c r="E284" s="412" t="str">
        <f t="array" ref="E284">IFERROR(IF(INDEX('Disaggregation Data'!$K$159:$K$310,MATCH(LEFT(M284,255),LEFT('Disaggregation Data'!$J$159:$J$310,255),0))=0,"",INDEX('Disaggregation Data'!$K$159:$K$310,MATCH(LEFT(M284,255),LEFT('Disaggregation Data'!J$159:$J$310,255),0))),"")</f>
        <v/>
      </c>
      <c r="F284" s="412" t="str">
        <f t="array" ref="F284">IFERROR(IF(INDEX('Disaggregation Data'!$L$159:$L$310,MATCH(LEFT(M284,255),LEFT('Disaggregation Data'!$J$159:$J$310,255),0))=0,"",INDEX('Disaggregation Data'!$L$159:$L$310,MATCH(LEFT(M284,255),LEFT('Disaggregation Data'!J$159:$J$310,255),0))),"")</f>
        <v/>
      </c>
      <c r="G284" s="412" t="str">
        <f t="array" ref="G284">IFERROR(IF(INDEX('Disaggregation Data'!$O$159:$O$310,MATCH(LEFT(M284,255),LEFT('Disaggregation Data'!$J$159:$J$310,255),0))=0,"",INDEX('Disaggregation Data'!$O$159:$O$310,MATCH(LEFT(M284,255),LEFT('Disaggregation Data'!J$159:$J$310,255),0))),"")</f>
        <v/>
      </c>
      <c r="H284" s="411" t="str">
        <f t="array" ref="H284">IFERROR(IF(INDEX('Disaggregation Data'!$P$159:$P$310,MATCH(LEFT(M284,255),LEFT('Disaggregation Data'!$J$159:$J$310,255),0))=0,"",INDEX('Disaggregation Data'!$P$159:$P$310,MATCH(LEFT(M284,255),LEFT('Disaggregation Data'!J$159:$J$310,255),0))),"")</f>
        <v/>
      </c>
      <c r="I284" s="411" t="str">
        <f t="array" ref="I284">IFERROR(IF(INDEX('Disaggregation Data'!$M$159:$M$310,MATCH(LEFT(M284,255),LEFT('Disaggregation Data'!$J$159:$J$310,255),0))=0,"",INDEX('Disaggregation Data'!$M$159:$M$310,MATCH(LEFT(M284,255),LEFT('Disaggregation Data'!J$159:$J$310,255),0))),"")</f>
        <v/>
      </c>
      <c r="J284" s="411" t="str">
        <f t="array" ref="J284">IFERROR(IF(INDEX('Disaggregation Data'!$N$159:$N$310,MATCH(LEFT(M284,255),LEFT('Disaggregation Data'!$J$159:$J$310,255),0))=0,"",INDEX('Disaggregation Data'!$N$159:$N$310,MATCH(LEFT(M284,255),LEFT('Disaggregation Data'!J$159:$J$310,255),0))),"")</f>
        <v/>
      </c>
      <c r="K284" s="503">
        <f t="shared" si="16"/>
        <v>36</v>
      </c>
      <c r="L284" s="503" t="str">
        <f t="shared" si="17"/>
        <v/>
      </c>
      <c r="M284" s="503" t="str">
        <f t="shared" si="18"/>
        <v/>
      </c>
      <c r="N284" s="483" t="b">
        <f t="shared" si="19"/>
        <v>0</v>
      </c>
      <c r="O284" s="488" t="s">
        <v>1756</v>
      </c>
      <c r="P284" s="525" t="str">
        <f t="array" ref="P284">IFERROR(IF(INDEX('Disaggregation Records'!$G$59:$G$92,MATCH(LEFT(L284,255),LEFT('Disaggregation Records'!$D$59:$D$92,255),0))=0,"",INDEX('Disaggregation Records'!$G$59:$G$92,MATCH(LEFT(L284,255),LEFT('Disaggregation Records'!$D$59:$D$92,255),0))),"")</f>
        <v/>
      </c>
      <c r="Q284" s="524" t="s">
        <v>716</v>
      </c>
      <c r="R284" s="49"/>
    </row>
    <row r="285" spans="1:18" ht="47.1" customHeight="1" x14ac:dyDescent="0.25">
      <c r="A285" s="409">
        <v>12</v>
      </c>
      <c r="B285" s="427" t="str">
        <f>IFERROR(VLOOKUP(A285,'Outcome Indicators - Section C'!$A$10:$S$27,19,FALSE),"")</f>
        <v/>
      </c>
      <c r="C285" s="522" t="str">
        <f t="array" ref="C285">IFERROR(IF(INDEX('Disaggregation Records'!$E$59:$E$92,MATCH(LEFT(L285,255),LEFT('Disaggregation Records'!$D$59:$D$92,255),0))=0,"",INDEX('Disaggregation Records'!$E$59:$E$92,MATCH(LEFT(L285,255),LEFT('Disaggregation Records'!$D$59:$D$92,255),0))),"")</f>
        <v/>
      </c>
      <c r="D285" s="522" t="str">
        <f t="array" ref="D285">IFERROR(IF(INDEX('Disaggregation Records'!$F$59:$F$92,MATCH(LEFT(L285,255),LEFT('Disaggregation Records'!$D$59:$D$92,255),0))=0,"",INDEX('Disaggregation Records'!$F$59:$F$92,MATCH(LEFT(L285,255),LEFT('Disaggregation Records'!$D$59:$D$92,255),0))),"")</f>
        <v/>
      </c>
      <c r="E285" s="412" t="str">
        <f t="array" ref="E285">IFERROR(IF(INDEX('Disaggregation Data'!$K$159:$K$310,MATCH(LEFT(M285,255),LEFT('Disaggregation Data'!$J$159:$J$310,255),0))=0,"",INDEX('Disaggregation Data'!$K$159:$K$310,MATCH(LEFT(M285,255),LEFT('Disaggregation Data'!J$159:$J$310,255),0))),"")</f>
        <v/>
      </c>
      <c r="F285" s="412" t="str">
        <f t="array" ref="F285">IFERROR(IF(INDEX('Disaggregation Data'!$L$159:$L$310,MATCH(LEFT(M285,255),LEFT('Disaggregation Data'!$J$159:$J$310,255),0))=0,"",INDEX('Disaggregation Data'!$L$159:$L$310,MATCH(LEFT(M285,255),LEFT('Disaggregation Data'!J$159:$J$310,255),0))),"")</f>
        <v/>
      </c>
      <c r="G285" s="412" t="str">
        <f t="array" ref="G285">IFERROR(IF(INDEX('Disaggregation Data'!$O$159:$O$310,MATCH(LEFT(M285,255),LEFT('Disaggregation Data'!$J$159:$J$310,255),0))=0,"",INDEX('Disaggregation Data'!$O$159:$O$310,MATCH(LEFT(M285,255),LEFT('Disaggregation Data'!J$159:$J$310,255),0))),"")</f>
        <v/>
      </c>
      <c r="H285" s="411" t="str">
        <f t="array" ref="H285">IFERROR(IF(INDEX('Disaggregation Data'!$P$159:$P$310,MATCH(LEFT(M285,255),LEFT('Disaggregation Data'!$J$159:$J$310,255),0))=0,"",INDEX('Disaggregation Data'!$P$159:$P$310,MATCH(LEFT(M285,255),LEFT('Disaggregation Data'!J$159:$J$310,255),0))),"")</f>
        <v/>
      </c>
      <c r="I285" s="411" t="str">
        <f t="array" ref="I285">IFERROR(IF(INDEX('Disaggregation Data'!$M$159:$M$310,MATCH(LEFT(M285,255),LEFT('Disaggregation Data'!$J$159:$J$310,255),0))=0,"",INDEX('Disaggregation Data'!$M$159:$M$310,MATCH(LEFT(M285,255),LEFT('Disaggregation Data'!J$159:$J$310,255),0))),"")</f>
        <v/>
      </c>
      <c r="J285" s="411" t="str">
        <f t="array" ref="J285">IFERROR(IF(INDEX('Disaggregation Data'!$N$159:$N$310,MATCH(LEFT(M285,255),LEFT('Disaggregation Data'!$J$159:$J$310,255),0))=0,"",INDEX('Disaggregation Data'!$N$159:$N$310,MATCH(LEFT(M285,255),LEFT('Disaggregation Data'!J$159:$J$310,255),0))),"")</f>
        <v/>
      </c>
      <c r="K285" s="503">
        <f t="shared" si="16"/>
        <v>37</v>
      </c>
      <c r="L285" s="503" t="str">
        <f t="shared" si="17"/>
        <v/>
      </c>
      <c r="M285" s="503" t="str">
        <f t="shared" si="18"/>
        <v/>
      </c>
      <c r="N285" s="483" t="b">
        <f t="shared" si="19"/>
        <v>0</v>
      </c>
      <c r="O285" s="488" t="s">
        <v>1757</v>
      </c>
      <c r="P285" s="525" t="str">
        <f t="array" ref="P285">IFERROR(IF(INDEX('Disaggregation Records'!$G$59:$G$92,MATCH(LEFT(L285,255),LEFT('Disaggregation Records'!$D$59:$D$92,255),0))=0,"",INDEX('Disaggregation Records'!$G$59:$G$92,MATCH(LEFT(L285,255),LEFT('Disaggregation Records'!$D$59:$D$92,255),0))),"")</f>
        <v/>
      </c>
      <c r="Q285" s="524" t="s">
        <v>716</v>
      </c>
      <c r="R285" s="49"/>
    </row>
    <row r="286" spans="1:18" ht="47.1" customHeight="1" x14ac:dyDescent="0.25">
      <c r="A286" s="409">
        <v>12</v>
      </c>
      <c r="B286" s="427" t="str">
        <f>IFERROR(VLOOKUP(A286,'Outcome Indicators - Section C'!$A$10:$S$27,19,FALSE),"")</f>
        <v/>
      </c>
      <c r="C286" s="522" t="str">
        <f t="array" ref="C286">IFERROR(IF(INDEX('Disaggregation Records'!$E$59:$E$92,MATCH(LEFT(L286,255),LEFT('Disaggregation Records'!$D$59:$D$92,255),0))=0,"",INDEX('Disaggregation Records'!$E$59:$E$92,MATCH(LEFT(L286,255),LEFT('Disaggregation Records'!$D$59:$D$92,255),0))),"")</f>
        <v/>
      </c>
      <c r="D286" s="522" t="str">
        <f t="array" ref="D286">IFERROR(IF(INDEX('Disaggregation Records'!$F$59:$F$92,MATCH(LEFT(L286,255),LEFT('Disaggregation Records'!$D$59:$D$92,255),0))=0,"",INDEX('Disaggregation Records'!$F$59:$F$92,MATCH(LEFT(L286,255),LEFT('Disaggregation Records'!$D$59:$D$92,255),0))),"")</f>
        <v/>
      </c>
      <c r="E286" s="412" t="str">
        <f t="array" ref="E286">IFERROR(IF(INDEX('Disaggregation Data'!$K$159:$K$310,MATCH(LEFT(M286,255),LEFT('Disaggregation Data'!$J$159:$J$310,255),0))=0,"",INDEX('Disaggregation Data'!$K$159:$K$310,MATCH(LEFT(M286,255),LEFT('Disaggregation Data'!J$159:$J$310,255),0))),"")</f>
        <v/>
      </c>
      <c r="F286" s="412" t="str">
        <f t="array" ref="F286">IFERROR(IF(INDEX('Disaggregation Data'!$L$159:$L$310,MATCH(LEFT(M286,255),LEFT('Disaggregation Data'!$J$159:$J$310,255),0))=0,"",INDEX('Disaggregation Data'!$L$159:$L$310,MATCH(LEFT(M286,255),LEFT('Disaggregation Data'!J$159:$J$310,255),0))),"")</f>
        <v/>
      </c>
      <c r="G286" s="412" t="str">
        <f t="array" ref="G286">IFERROR(IF(INDEX('Disaggregation Data'!$O$159:$O$310,MATCH(LEFT(M286,255),LEFT('Disaggregation Data'!$J$159:$J$310,255),0))=0,"",INDEX('Disaggregation Data'!$O$159:$O$310,MATCH(LEFT(M286,255),LEFT('Disaggregation Data'!J$159:$J$310,255),0))),"")</f>
        <v/>
      </c>
      <c r="H286" s="411" t="str">
        <f t="array" ref="H286">IFERROR(IF(INDEX('Disaggregation Data'!$P$159:$P$310,MATCH(LEFT(M286,255),LEFT('Disaggregation Data'!$J$159:$J$310,255),0))=0,"",INDEX('Disaggregation Data'!$P$159:$P$310,MATCH(LEFT(M286,255),LEFT('Disaggregation Data'!J$159:$J$310,255),0))),"")</f>
        <v/>
      </c>
      <c r="I286" s="411" t="str">
        <f t="array" ref="I286">IFERROR(IF(INDEX('Disaggregation Data'!$M$159:$M$310,MATCH(LEFT(M286,255),LEFT('Disaggregation Data'!$J$159:$J$310,255),0))=0,"",INDEX('Disaggregation Data'!$M$159:$M$310,MATCH(LEFT(M286,255),LEFT('Disaggregation Data'!J$159:$J$310,255),0))),"")</f>
        <v/>
      </c>
      <c r="J286" s="411" t="str">
        <f t="array" ref="J286">IFERROR(IF(INDEX('Disaggregation Data'!$N$159:$N$310,MATCH(LEFT(M286,255),LEFT('Disaggregation Data'!$J$159:$J$310,255),0))=0,"",INDEX('Disaggregation Data'!$N$159:$N$310,MATCH(LEFT(M286,255),LEFT('Disaggregation Data'!J$159:$J$310,255),0))),"")</f>
        <v/>
      </c>
      <c r="K286" s="503">
        <f t="shared" si="16"/>
        <v>38</v>
      </c>
      <c r="L286" s="503" t="str">
        <f t="shared" si="17"/>
        <v/>
      </c>
      <c r="M286" s="503" t="str">
        <f t="shared" si="18"/>
        <v/>
      </c>
      <c r="N286" s="483" t="b">
        <f t="shared" si="19"/>
        <v>0</v>
      </c>
      <c r="O286" s="488" t="s">
        <v>1758</v>
      </c>
      <c r="P286" s="525" t="str">
        <f t="array" ref="P286">IFERROR(IF(INDEX('Disaggregation Records'!$G$59:$G$92,MATCH(LEFT(L286,255),LEFT('Disaggregation Records'!$D$59:$D$92,255),0))=0,"",INDEX('Disaggregation Records'!$G$59:$G$92,MATCH(LEFT(L286,255),LEFT('Disaggregation Records'!$D$59:$D$92,255),0))),"")</f>
        <v/>
      </c>
      <c r="Q286" s="524" t="s">
        <v>716</v>
      </c>
      <c r="R286" s="49"/>
    </row>
    <row r="287" spans="1:18" ht="47.1" customHeight="1" x14ac:dyDescent="0.25">
      <c r="A287" s="409">
        <v>12</v>
      </c>
      <c r="B287" s="427" t="str">
        <f>IFERROR(VLOOKUP(A287,'Outcome Indicators - Section C'!$A$10:$S$27,19,FALSE),"")</f>
        <v/>
      </c>
      <c r="C287" s="522" t="str">
        <f t="array" ref="C287">IFERROR(IF(INDEX('Disaggregation Records'!$E$59:$E$92,MATCH(LEFT(L287,255),LEFT('Disaggregation Records'!$D$59:$D$92,255),0))=0,"",INDEX('Disaggregation Records'!$E$59:$E$92,MATCH(LEFT(L287,255),LEFT('Disaggregation Records'!$D$59:$D$92,255),0))),"")</f>
        <v/>
      </c>
      <c r="D287" s="522" t="str">
        <f t="array" ref="D287">IFERROR(IF(INDEX('Disaggregation Records'!$F$59:$F$92,MATCH(LEFT(L287,255),LEFT('Disaggregation Records'!$D$59:$D$92,255),0))=0,"",INDEX('Disaggregation Records'!$F$59:$F$92,MATCH(LEFT(L287,255),LEFT('Disaggregation Records'!$D$59:$D$92,255),0))),"")</f>
        <v/>
      </c>
      <c r="E287" s="412" t="str">
        <f t="array" ref="E287">IFERROR(IF(INDEX('Disaggregation Data'!$K$159:$K$310,MATCH(LEFT(M287,255),LEFT('Disaggregation Data'!$J$159:$J$310,255),0))=0,"",INDEX('Disaggregation Data'!$K$159:$K$310,MATCH(LEFT(M287,255),LEFT('Disaggregation Data'!J$159:$J$310,255),0))),"")</f>
        <v/>
      </c>
      <c r="F287" s="412" t="str">
        <f t="array" ref="F287">IFERROR(IF(INDEX('Disaggregation Data'!$L$159:$L$310,MATCH(LEFT(M287,255),LEFT('Disaggregation Data'!$J$159:$J$310,255),0))=0,"",INDEX('Disaggregation Data'!$L$159:$L$310,MATCH(LEFT(M287,255),LEFT('Disaggregation Data'!J$159:$J$310,255),0))),"")</f>
        <v/>
      </c>
      <c r="G287" s="412" t="str">
        <f t="array" ref="G287">IFERROR(IF(INDEX('Disaggregation Data'!$O$159:$O$310,MATCH(LEFT(M287,255),LEFT('Disaggregation Data'!$J$159:$J$310,255),0))=0,"",INDEX('Disaggregation Data'!$O$159:$O$310,MATCH(LEFT(M287,255),LEFT('Disaggregation Data'!J$159:$J$310,255),0))),"")</f>
        <v/>
      </c>
      <c r="H287" s="411" t="str">
        <f t="array" ref="H287">IFERROR(IF(INDEX('Disaggregation Data'!$P$159:$P$310,MATCH(LEFT(M287,255),LEFT('Disaggregation Data'!$J$159:$J$310,255),0))=0,"",INDEX('Disaggregation Data'!$P$159:$P$310,MATCH(LEFT(M287,255),LEFT('Disaggregation Data'!J$159:$J$310,255),0))),"")</f>
        <v/>
      </c>
      <c r="I287" s="411" t="str">
        <f t="array" ref="I287">IFERROR(IF(INDEX('Disaggregation Data'!$M$159:$M$310,MATCH(LEFT(M287,255),LEFT('Disaggregation Data'!$J$159:$J$310,255),0))=0,"",INDEX('Disaggregation Data'!$M$159:$M$310,MATCH(LEFT(M287,255),LEFT('Disaggregation Data'!J$159:$J$310,255),0))),"")</f>
        <v/>
      </c>
      <c r="J287" s="411" t="str">
        <f t="array" ref="J287">IFERROR(IF(INDEX('Disaggregation Data'!$N$159:$N$310,MATCH(LEFT(M287,255),LEFT('Disaggregation Data'!$J$159:$J$310,255),0))=0,"",INDEX('Disaggregation Data'!$N$159:$N$310,MATCH(LEFT(M287,255),LEFT('Disaggregation Data'!J$159:$J$310,255),0))),"")</f>
        <v/>
      </c>
      <c r="K287" s="503">
        <f t="shared" si="16"/>
        <v>39</v>
      </c>
      <c r="L287" s="503" t="str">
        <f t="shared" si="17"/>
        <v/>
      </c>
      <c r="M287" s="503" t="str">
        <f t="shared" si="18"/>
        <v/>
      </c>
      <c r="N287" s="483" t="b">
        <f t="shared" si="19"/>
        <v>0</v>
      </c>
      <c r="O287" s="488" t="s">
        <v>1759</v>
      </c>
      <c r="P287" s="525" t="str">
        <f t="array" ref="P287">IFERROR(IF(INDEX('Disaggregation Records'!$G$59:$G$92,MATCH(LEFT(L287,255),LEFT('Disaggregation Records'!$D$59:$D$92,255),0))=0,"",INDEX('Disaggregation Records'!$G$59:$G$92,MATCH(LEFT(L287,255),LEFT('Disaggregation Records'!$D$59:$D$92,255),0))),"")</f>
        <v/>
      </c>
      <c r="Q287" s="524" t="s">
        <v>716</v>
      </c>
      <c r="R287" s="49"/>
    </row>
    <row r="288" spans="1:18" ht="47.1" customHeight="1" x14ac:dyDescent="0.25">
      <c r="A288" s="409">
        <v>13</v>
      </c>
      <c r="B288" s="427" t="str">
        <f>IFERROR(VLOOKUP(A288,'Outcome Indicators - Section C'!$A$10:$S$27,19,FALSE),"")</f>
        <v/>
      </c>
      <c r="C288" s="522" t="str">
        <f t="array" ref="C288">IFERROR(IF(INDEX('Disaggregation Records'!$E$59:$E$92,MATCH(LEFT(L288,255),LEFT('Disaggregation Records'!$D$59:$D$92,255),0))=0,"",INDEX('Disaggregation Records'!$E$59:$E$92,MATCH(LEFT(L288,255),LEFT('Disaggregation Records'!$D$59:$D$92,255),0))),"")</f>
        <v/>
      </c>
      <c r="D288" s="522" t="str">
        <f t="array" ref="D288">IFERROR(IF(INDEX('Disaggregation Records'!$F$59:$F$92,MATCH(LEFT(L288,255),LEFT('Disaggregation Records'!$D$59:$D$92,255),0))=0,"",INDEX('Disaggregation Records'!$F$59:$F$92,MATCH(LEFT(L288,255),LEFT('Disaggregation Records'!$D$59:$D$92,255),0))),"")</f>
        <v/>
      </c>
      <c r="E288" s="412" t="str">
        <f t="array" ref="E288">IFERROR(IF(INDEX('Disaggregation Data'!$K$159:$K$310,MATCH(LEFT(M288,255),LEFT('Disaggregation Data'!$J$159:$J$310,255),0))=0,"",INDEX('Disaggregation Data'!$K$159:$K$310,MATCH(LEFT(M288,255),LEFT('Disaggregation Data'!J$159:$J$310,255),0))),"")</f>
        <v/>
      </c>
      <c r="F288" s="412" t="str">
        <f t="array" ref="F288">IFERROR(IF(INDEX('Disaggregation Data'!$L$159:$L$310,MATCH(LEFT(M288,255),LEFT('Disaggregation Data'!$J$159:$J$310,255),0))=0,"",INDEX('Disaggregation Data'!$L$159:$L$310,MATCH(LEFT(M288,255),LEFT('Disaggregation Data'!J$159:$J$310,255),0))),"")</f>
        <v/>
      </c>
      <c r="G288" s="412" t="str">
        <f t="array" ref="G288">IFERROR(IF(INDEX('Disaggregation Data'!$O$159:$O$310,MATCH(LEFT(M288,255),LEFT('Disaggregation Data'!$J$159:$J$310,255),0))=0,"",INDEX('Disaggregation Data'!$O$159:$O$310,MATCH(LEFT(M288,255),LEFT('Disaggregation Data'!J$159:$J$310,255),0))),"")</f>
        <v/>
      </c>
      <c r="H288" s="411" t="str">
        <f t="array" ref="H288">IFERROR(IF(INDEX('Disaggregation Data'!$P$159:$P$310,MATCH(LEFT(M288,255),LEFT('Disaggregation Data'!$J$159:$J$310,255),0))=0,"",INDEX('Disaggregation Data'!$P$159:$P$310,MATCH(LEFT(M288,255),LEFT('Disaggregation Data'!J$159:$J$310,255),0))),"")</f>
        <v/>
      </c>
      <c r="I288" s="411" t="str">
        <f t="array" ref="I288">IFERROR(IF(INDEX('Disaggregation Data'!$M$159:$M$310,MATCH(LEFT(M288,255),LEFT('Disaggregation Data'!$J$159:$J$310,255),0))=0,"",INDEX('Disaggregation Data'!$M$159:$M$310,MATCH(LEFT(M288,255),LEFT('Disaggregation Data'!J$159:$J$310,255),0))),"")</f>
        <v/>
      </c>
      <c r="J288" s="411" t="str">
        <f t="array" ref="J288">IFERROR(IF(INDEX('Disaggregation Data'!$N$159:$N$310,MATCH(LEFT(M288,255),LEFT('Disaggregation Data'!$J$159:$J$310,255),0))=0,"",INDEX('Disaggregation Data'!$N$159:$N$310,MATCH(LEFT(M288,255),LEFT('Disaggregation Data'!J$159:$J$310,255),0))),"")</f>
        <v/>
      </c>
      <c r="K288" s="503">
        <f t="shared" si="16"/>
        <v>40</v>
      </c>
      <c r="L288" s="503" t="str">
        <f t="shared" si="17"/>
        <v/>
      </c>
      <c r="M288" s="503" t="str">
        <f t="shared" si="18"/>
        <v/>
      </c>
      <c r="N288" s="483" t="b">
        <f t="shared" si="19"/>
        <v>0</v>
      </c>
      <c r="O288" s="488" t="s">
        <v>1760</v>
      </c>
      <c r="P288" s="525" t="str">
        <f t="array" ref="P288">IFERROR(IF(INDEX('Disaggregation Records'!$G$59:$G$92,MATCH(LEFT(L288,255),LEFT('Disaggregation Records'!$D$59:$D$92,255),0))=0,"",INDEX('Disaggregation Records'!$G$59:$G$92,MATCH(LEFT(L288,255),LEFT('Disaggregation Records'!$D$59:$D$92,255),0))),"")</f>
        <v/>
      </c>
      <c r="Q288" s="524" t="s">
        <v>717</v>
      </c>
      <c r="R288" s="49"/>
    </row>
    <row r="289" spans="1:18" ht="47.1" customHeight="1" x14ac:dyDescent="0.25">
      <c r="A289" s="409">
        <v>13</v>
      </c>
      <c r="B289" s="427" t="str">
        <f>IFERROR(VLOOKUP(A289,'Outcome Indicators - Section C'!$A$10:$S$27,19,FALSE),"")</f>
        <v/>
      </c>
      <c r="C289" s="522" t="str">
        <f t="array" ref="C289">IFERROR(IF(INDEX('Disaggregation Records'!$E$59:$E$92,MATCH(LEFT(L289,255),LEFT('Disaggregation Records'!$D$59:$D$92,255),0))=0,"",INDEX('Disaggregation Records'!$E$59:$E$92,MATCH(LEFT(L289,255),LEFT('Disaggregation Records'!$D$59:$D$92,255),0))),"")</f>
        <v/>
      </c>
      <c r="D289" s="522" t="str">
        <f t="array" ref="D289">IFERROR(IF(INDEX('Disaggregation Records'!$F$59:$F$92,MATCH(LEFT(L289,255),LEFT('Disaggregation Records'!$D$59:$D$92,255),0))=0,"",INDEX('Disaggregation Records'!$F$59:$F$92,MATCH(LEFT(L289,255),LEFT('Disaggregation Records'!$D$59:$D$92,255),0))),"")</f>
        <v/>
      </c>
      <c r="E289" s="412" t="str">
        <f t="array" ref="E289">IFERROR(IF(INDEX('Disaggregation Data'!$K$159:$K$310,MATCH(LEFT(M289,255),LEFT('Disaggregation Data'!$J$159:$J$310,255),0))=0,"",INDEX('Disaggregation Data'!$K$159:$K$310,MATCH(LEFT(M289,255),LEFT('Disaggregation Data'!J$159:$J$310,255),0))),"")</f>
        <v/>
      </c>
      <c r="F289" s="412" t="str">
        <f t="array" ref="F289">IFERROR(IF(INDEX('Disaggregation Data'!$L$159:$L$310,MATCH(LEFT(M289,255),LEFT('Disaggregation Data'!$J$159:$J$310,255),0))=0,"",INDEX('Disaggregation Data'!$L$159:$L$310,MATCH(LEFT(M289,255),LEFT('Disaggregation Data'!J$159:$J$310,255),0))),"")</f>
        <v/>
      </c>
      <c r="G289" s="412" t="str">
        <f t="array" ref="G289">IFERROR(IF(INDEX('Disaggregation Data'!$O$159:$O$310,MATCH(LEFT(M289,255),LEFT('Disaggregation Data'!$J$159:$J$310,255),0))=0,"",INDEX('Disaggregation Data'!$O$159:$O$310,MATCH(LEFT(M289,255),LEFT('Disaggregation Data'!J$159:$J$310,255),0))),"")</f>
        <v/>
      </c>
      <c r="H289" s="411" t="str">
        <f t="array" ref="H289">IFERROR(IF(INDEX('Disaggregation Data'!$P$159:$P$310,MATCH(LEFT(M289,255),LEFT('Disaggregation Data'!$J$159:$J$310,255),0))=0,"",INDEX('Disaggregation Data'!$P$159:$P$310,MATCH(LEFT(M289,255),LEFT('Disaggregation Data'!J$159:$J$310,255),0))),"")</f>
        <v/>
      </c>
      <c r="I289" s="411" t="str">
        <f t="array" ref="I289">IFERROR(IF(INDEX('Disaggregation Data'!$M$159:$M$310,MATCH(LEFT(M289,255),LEFT('Disaggregation Data'!$J$159:$J$310,255),0))=0,"",INDEX('Disaggregation Data'!$M$159:$M$310,MATCH(LEFT(M289,255),LEFT('Disaggregation Data'!J$159:$J$310,255),0))),"")</f>
        <v/>
      </c>
      <c r="J289" s="411" t="str">
        <f t="array" ref="J289">IFERROR(IF(INDEX('Disaggregation Data'!$N$159:$N$310,MATCH(LEFT(M289,255),LEFT('Disaggregation Data'!$J$159:$J$310,255),0))=0,"",INDEX('Disaggregation Data'!$N$159:$N$310,MATCH(LEFT(M289,255),LEFT('Disaggregation Data'!J$159:$J$310,255),0))),"")</f>
        <v/>
      </c>
      <c r="K289" s="503">
        <f t="shared" si="16"/>
        <v>41</v>
      </c>
      <c r="L289" s="503" t="str">
        <f t="shared" si="17"/>
        <v/>
      </c>
      <c r="M289" s="503" t="str">
        <f t="shared" si="18"/>
        <v/>
      </c>
      <c r="N289" s="483" t="b">
        <f t="shared" si="19"/>
        <v>0</v>
      </c>
      <c r="O289" s="488" t="s">
        <v>1761</v>
      </c>
      <c r="P289" s="525" t="str">
        <f t="array" ref="P289">IFERROR(IF(INDEX('Disaggregation Records'!$G$59:$G$92,MATCH(LEFT(L289,255),LEFT('Disaggregation Records'!$D$59:$D$92,255),0))=0,"",INDEX('Disaggregation Records'!$G$59:$G$92,MATCH(LEFT(L289,255),LEFT('Disaggregation Records'!$D$59:$D$92,255),0))),"")</f>
        <v/>
      </c>
      <c r="Q289" s="524" t="s">
        <v>717</v>
      </c>
      <c r="R289" s="49"/>
    </row>
    <row r="290" spans="1:18" ht="47.1" customHeight="1" x14ac:dyDescent="0.25">
      <c r="A290" s="409">
        <v>13</v>
      </c>
      <c r="B290" s="427" t="str">
        <f>IFERROR(VLOOKUP(A290,'Outcome Indicators - Section C'!$A$10:$S$27,19,FALSE),"")</f>
        <v/>
      </c>
      <c r="C290" s="522" t="str">
        <f t="array" ref="C290">IFERROR(IF(INDEX('Disaggregation Records'!$E$59:$E$92,MATCH(LEFT(L290,255),LEFT('Disaggregation Records'!$D$59:$D$92,255),0))=0,"",INDEX('Disaggregation Records'!$E$59:$E$92,MATCH(LEFT(L290,255),LEFT('Disaggregation Records'!$D$59:$D$92,255),0))),"")</f>
        <v/>
      </c>
      <c r="D290" s="522" t="str">
        <f t="array" ref="D290">IFERROR(IF(INDEX('Disaggregation Records'!$F$59:$F$92,MATCH(LEFT(L290,255),LEFT('Disaggregation Records'!$D$59:$D$92,255),0))=0,"",INDEX('Disaggregation Records'!$F$59:$F$92,MATCH(LEFT(L290,255),LEFT('Disaggregation Records'!$D$59:$D$92,255),0))),"")</f>
        <v/>
      </c>
      <c r="E290" s="412" t="str">
        <f t="array" ref="E290">IFERROR(IF(INDEX('Disaggregation Data'!$K$159:$K$310,MATCH(LEFT(M290,255),LEFT('Disaggregation Data'!$J$159:$J$310,255),0))=0,"",INDEX('Disaggregation Data'!$K$159:$K$310,MATCH(LEFT(M290,255),LEFT('Disaggregation Data'!J$159:$J$310,255),0))),"")</f>
        <v/>
      </c>
      <c r="F290" s="412" t="str">
        <f t="array" ref="F290">IFERROR(IF(INDEX('Disaggregation Data'!$L$159:$L$310,MATCH(LEFT(M290,255),LEFT('Disaggregation Data'!$J$159:$J$310,255),0))=0,"",INDEX('Disaggregation Data'!$L$159:$L$310,MATCH(LEFT(M290,255),LEFT('Disaggregation Data'!J$159:$J$310,255),0))),"")</f>
        <v/>
      </c>
      <c r="G290" s="412" t="str">
        <f t="array" ref="G290">IFERROR(IF(INDEX('Disaggregation Data'!$O$159:$O$310,MATCH(LEFT(M290,255),LEFT('Disaggregation Data'!$J$159:$J$310,255),0))=0,"",INDEX('Disaggregation Data'!$O$159:$O$310,MATCH(LEFT(M290,255),LEFT('Disaggregation Data'!J$159:$J$310,255),0))),"")</f>
        <v/>
      </c>
      <c r="H290" s="411" t="str">
        <f t="array" ref="H290">IFERROR(IF(INDEX('Disaggregation Data'!$P$159:$P$310,MATCH(LEFT(M290,255),LEFT('Disaggregation Data'!$J$159:$J$310,255),0))=0,"",INDEX('Disaggregation Data'!$P$159:$P$310,MATCH(LEFT(M290,255),LEFT('Disaggregation Data'!J$159:$J$310,255),0))),"")</f>
        <v/>
      </c>
      <c r="I290" s="411" t="str">
        <f t="array" ref="I290">IFERROR(IF(INDEX('Disaggregation Data'!$M$159:$M$310,MATCH(LEFT(M290,255),LEFT('Disaggregation Data'!$J$159:$J$310,255),0))=0,"",INDEX('Disaggregation Data'!$M$159:$M$310,MATCH(LEFT(M290,255),LEFT('Disaggregation Data'!J$159:$J$310,255),0))),"")</f>
        <v/>
      </c>
      <c r="J290" s="411" t="str">
        <f t="array" ref="J290">IFERROR(IF(INDEX('Disaggregation Data'!$N$159:$N$310,MATCH(LEFT(M290,255),LEFT('Disaggregation Data'!$J$159:$J$310,255),0))=0,"",INDEX('Disaggregation Data'!$N$159:$N$310,MATCH(LEFT(M290,255),LEFT('Disaggregation Data'!J$159:$J$310,255),0))),"")</f>
        <v/>
      </c>
      <c r="K290" s="503">
        <f t="shared" si="16"/>
        <v>42</v>
      </c>
      <c r="L290" s="503" t="str">
        <f t="shared" si="17"/>
        <v/>
      </c>
      <c r="M290" s="503" t="str">
        <f t="shared" si="18"/>
        <v/>
      </c>
      <c r="N290" s="483" t="b">
        <f t="shared" si="19"/>
        <v>0</v>
      </c>
      <c r="O290" s="488" t="s">
        <v>1762</v>
      </c>
      <c r="P290" s="525" t="str">
        <f t="array" ref="P290">IFERROR(IF(INDEX('Disaggregation Records'!$G$59:$G$92,MATCH(LEFT(L290,255),LEFT('Disaggregation Records'!$D$59:$D$92,255),0))=0,"",INDEX('Disaggregation Records'!$G$59:$G$92,MATCH(LEFT(L290,255),LEFT('Disaggregation Records'!$D$59:$D$92,255),0))),"")</f>
        <v/>
      </c>
      <c r="Q290" s="524" t="s">
        <v>717</v>
      </c>
      <c r="R290" s="49"/>
    </row>
    <row r="291" spans="1:18" ht="47.1" customHeight="1" x14ac:dyDescent="0.25">
      <c r="A291" s="409">
        <v>13</v>
      </c>
      <c r="B291" s="427" t="str">
        <f>IFERROR(VLOOKUP(A291,'Outcome Indicators - Section C'!$A$10:$S$27,19,FALSE),"")</f>
        <v/>
      </c>
      <c r="C291" s="522" t="str">
        <f t="array" ref="C291">IFERROR(IF(INDEX('Disaggregation Records'!$E$59:$E$92,MATCH(LEFT(L291,255),LEFT('Disaggregation Records'!$D$59:$D$92,255),0))=0,"",INDEX('Disaggregation Records'!$E$59:$E$92,MATCH(LEFT(L291,255),LEFT('Disaggregation Records'!$D$59:$D$92,255),0))),"")</f>
        <v/>
      </c>
      <c r="D291" s="522" t="str">
        <f t="array" ref="D291">IFERROR(IF(INDEX('Disaggregation Records'!$F$59:$F$92,MATCH(LEFT(L291,255),LEFT('Disaggregation Records'!$D$59:$D$92,255),0))=0,"",INDEX('Disaggregation Records'!$F$59:$F$92,MATCH(LEFT(L291,255),LEFT('Disaggregation Records'!$D$59:$D$92,255),0))),"")</f>
        <v/>
      </c>
      <c r="E291" s="412" t="str">
        <f t="array" ref="E291">IFERROR(IF(INDEX('Disaggregation Data'!$K$159:$K$310,MATCH(LEFT(M291,255),LEFT('Disaggregation Data'!$J$159:$J$310,255),0))=0,"",INDEX('Disaggregation Data'!$K$159:$K$310,MATCH(LEFT(M291,255),LEFT('Disaggregation Data'!J$159:$J$310,255),0))),"")</f>
        <v/>
      </c>
      <c r="F291" s="412" t="str">
        <f t="array" ref="F291">IFERROR(IF(INDEX('Disaggregation Data'!$L$159:$L$310,MATCH(LEFT(M291,255),LEFT('Disaggregation Data'!$J$159:$J$310,255),0))=0,"",INDEX('Disaggregation Data'!$L$159:$L$310,MATCH(LEFT(M291,255),LEFT('Disaggregation Data'!J$159:$J$310,255),0))),"")</f>
        <v/>
      </c>
      <c r="G291" s="412" t="str">
        <f t="array" ref="G291">IFERROR(IF(INDEX('Disaggregation Data'!$O$159:$O$310,MATCH(LEFT(M291,255),LEFT('Disaggregation Data'!$J$159:$J$310,255),0))=0,"",INDEX('Disaggregation Data'!$O$159:$O$310,MATCH(LEFT(M291,255),LEFT('Disaggregation Data'!J$159:$J$310,255),0))),"")</f>
        <v/>
      </c>
      <c r="H291" s="411" t="str">
        <f t="array" ref="H291">IFERROR(IF(INDEX('Disaggregation Data'!$P$159:$P$310,MATCH(LEFT(M291,255),LEFT('Disaggregation Data'!$J$159:$J$310,255),0))=0,"",INDEX('Disaggregation Data'!$P$159:$P$310,MATCH(LEFT(M291,255),LEFT('Disaggregation Data'!J$159:$J$310,255),0))),"")</f>
        <v/>
      </c>
      <c r="I291" s="411" t="str">
        <f t="array" ref="I291">IFERROR(IF(INDEX('Disaggregation Data'!$M$159:$M$310,MATCH(LEFT(M291,255),LEFT('Disaggregation Data'!$J$159:$J$310,255),0))=0,"",INDEX('Disaggregation Data'!$M$159:$M$310,MATCH(LEFT(M291,255),LEFT('Disaggregation Data'!J$159:$J$310,255),0))),"")</f>
        <v/>
      </c>
      <c r="J291" s="411" t="str">
        <f t="array" ref="J291">IFERROR(IF(INDEX('Disaggregation Data'!$N$159:$N$310,MATCH(LEFT(M291,255),LEFT('Disaggregation Data'!$J$159:$J$310,255),0))=0,"",INDEX('Disaggregation Data'!$N$159:$N$310,MATCH(LEFT(M291,255),LEFT('Disaggregation Data'!J$159:$J$310,255),0))),"")</f>
        <v/>
      </c>
      <c r="K291" s="503">
        <f t="shared" si="16"/>
        <v>43</v>
      </c>
      <c r="L291" s="503" t="str">
        <f t="shared" si="17"/>
        <v/>
      </c>
      <c r="M291" s="503" t="str">
        <f t="shared" si="18"/>
        <v/>
      </c>
      <c r="N291" s="483" t="b">
        <f t="shared" si="19"/>
        <v>0</v>
      </c>
      <c r="O291" s="488" t="s">
        <v>1763</v>
      </c>
      <c r="P291" s="525" t="str">
        <f t="array" ref="P291">IFERROR(IF(INDEX('Disaggregation Records'!$G$59:$G$92,MATCH(LEFT(L291,255),LEFT('Disaggregation Records'!$D$59:$D$92,255),0))=0,"",INDEX('Disaggregation Records'!$G$59:$G$92,MATCH(LEFT(L291,255),LEFT('Disaggregation Records'!$D$59:$D$92,255),0))),"")</f>
        <v/>
      </c>
      <c r="Q291" s="524" t="s">
        <v>717</v>
      </c>
      <c r="R291" s="49"/>
    </row>
    <row r="292" spans="1:18" ht="47.1" customHeight="1" x14ac:dyDescent="0.25">
      <c r="A292" s="409">
        <v>13</v>
      </c>
      <c r="B292" s="427" t="str">
        <f>IFERROR(VLOOKUP(A292,'Outcome Indicators - Section C'!$A$10:$S$27,19,FALSE),"")</f>
        <v/>
      </c>
      <c r="C292" s="522" t="str">
        <f t="array" ref="C292">IFERROR(IF(INDEX('Disaggregation Records'!$E$59:$E$92,MATCH(LEFT(L292,255),LEFT('Disaggregation Records'!$D$59:$D$92,255),0))=0,"",INDEX('Disaggregation Records'!$E$59:$E$92,MATCH(LEFT(L292,255),LEFT('Disaggregation Records'!$D$59:$D$92,255),0))),"")</f>
        <v/>
      </c>
      <c r="D292" s="522" t="str">
        <f t="array" ref="D292">IFERROR(IF(INDEX('Disaggregation Records'!$F$59:$F$92,MATCH(LEFT(L292,255),LEFT('Disaggregation Records'!$D$59:$D$92,255),0))=0,"",INDEX('Disaggregation Records'!$F$59:$F$92,MATCH(LEFT(L292,255),LEFT('Disaggregation Records'!$D$59:$D$92,255),0))),"")</f>
        <v/>
      </c>
      <c r="E292" s="412" t="str">
        <f t="array" ref="E292">IFERROR(IF(INDEX('Disaggregation Data'!$K$159:$K$310,MATCH(LEFT(M292,255),LEFT('Disaggregation Data'!$J$159:$J$310,255),0))=0,"",INDEX('Disaggregation Data'!$K$159:$K$310,MATCH(LEFT(M292,255),LEFT('Disaggregation Data'!J$159:$J$310,255),0))),"")</f>
        <v/>
      </c>
      <c r="F292" s="412" t="str">
        <f t="array" ref="F292">IFERROR(IF(INDEX('Disaggregation Data'!$L$159:$L$310,MATCH(LEFT(M292,255),LEFT('Disaggregation Data'!$J$159:$J$310,255),0))=0,"",INDEX('Disaggregation Data'!$L$159:$L$310,MATCH(LEFT(M292,255),LEFT('Disaggregation Data'!J$159:$J$310,255),0))),"")</f>
        <v/>
      </c>
      <c r="G292" s="412" t="str">
        <f t="array" ref="G292">IFERROR(IF(INDEX('Disaggregation Data'!$O$159:$O$310,MATCH(LEFT(M292,255),LEFT('Disaggregation Data'!$J$159:$J$310,255),0))=0,"",INDEX('Disaggregation Data'!$O$159:$O$310,MATCH(LEFT(M292,255),LEFT('Disaggregation Data'!J$159:$J$310,255),0))),"")</f>
        <v/>
      </c>
      <c r="H292" s="411" t="str">
        <f t="array" ref="H292">IFERROR(IF(INDEX('Disaggregation Data'!$P$159:$P$310,MATCH(LEFT(M292,255),LEFT('Disaggregation Data'!$J$159:$J$310,255),0))=0,"",INDEX('Disaggregation Data'!$P$159:$P$310,MATCH(LEFT(M292,255),LEFT('Disaggregation Data'!J$159:$J$310,255),0))),"")</f>
        <v/>
      </c>
      <c r="I292" s="411" t="str">
        <f t="array" ref="I292">IFERROR(IF(INDEX('Disaggregation Data'!$M$159:$M$310,MATCH(LEFT(M292,255),LEFT('Disaggregation Data'!$J$159:$J$310,255),0))=0,"",INDEX('Disaggregation Data'!$M$159:$M$310,MATCH(LEFT(M292,255),LEFT('Disaggregation Data'!J$159:$J$310,255),0))),"")</f>
        <v/>
      </c>
      <c r="J292" s="411" t="str">
        <f t="array" ref="J292">IFERROR(IF(INDEX('Disaggregation Data'!$N$159:$N$310,MATCH(LEFT(M292,255),LEFT('Disaggregation Data'!$J$159:$J$310,255),0))=0,"",INDEX('Disaggregation Data'!$N$159:$N$310,MATCH(LEFT(M292,255),LEFT('Disaggregation Data'!J$159:$J$310,255),0))),"")</f>
        <v/>
      </c>
      <c r="K292" s="503">
        <f t="shared" si="16"/>
        <v>44</v>
      </c>
      <c r="L292" s="503" t="str">
        <f t="shared" si="17"/>
        <v/>
      </c>
      <c r="M292" s="503" t="str">
        <f t="shared" si="18"/>
        <v/>
      </c>
      <c r="N292" s="483" t="b">
        <f t="shared" si="19"/>
        <v>0</v>
      </c>
      <c r="O292" s="488" t="s">
        <v>1764</v>
      </c>
      <c r="P292" s="525" t="str">
        <f t="array" ref="P292">IFERROR(IF(INDEX('Disaggregation Records'!$G$59:$G$92,MATCH(LEFT(L292,255),LEFT('Disaggregation Records'!$D$59:$D$92,255),0))=0,"",INDEX('Disaggregation Records'!$G$59:$G$92,MATCH(LEFT(L292,255),LEFT('Disaggregation Records'!$D$59:$D$92,255),0))),"")</f>
        <v/>
      </c>
      <c r="Q292" s="524" t="s">
        <v>717</v>
      </c>
      <c r="R292" s="49"/>
    </row>
    <row r="293" spans="1:18" ht="47.1" customHeight="1" x14ac:dyDescent="0.25">
      <c r="A293" s="409">
        <v>13</v>
      </c>
      <c r="B293" s="427" t="str">
        <f>IFERROR(VLOOKUP(A293,'Outcome Indicators - Section C'!$A$10:$S$27,19,FALSE),"")</f>
        <v/>
      </c>
      <c r="C293" s="522" t="str">
        <f t="array" ref="C293">IFERROR(IF(INDEX('Disaggregation Records'!$E$59:$E$92,MATCH(LEFT(L293,255),LEFT('Disaggregation Records'!$D$59:$D$92,255),0))=0,"",INDEX('Disaggregation Records'!$E$59:$E$92,MATCH(LEFT(L293,255),LEFT('Disaggregation Records'!$D$59:$D$92,255),0))),"")</f>
        <v/>
      </c>
      <c r="D293" s="522" t="str">
        <f t="array" ref="D293">IFERROR(IF(INDEX('Disaggregation Records'!$F$59:$F$92,MATCH(LEFT(L293,255),LEFT('Disaggregation Records'!$D$59:$D$92,255),0))=0,"",INDEX('Disaggregation Records'!$F$59:$F$92,MATCH(LEFT(L293,255),LEFT('Disaggregation Records'!$D$59:$D$92,255),0))),"")</f>
        <v/>
      </c>
      <c r="E293" s="412" t="str">
        <f t="array" ref="E293">IFERROR(IF(INDEX('Disaggregation Data'!$K$159:$K$310,MATCH(LEFT(M293,255),LEFT('Disaggregation Data'!$J$159:$J$310,255),0))=0,"",INDEX('Disaggregation Data'!$K$159:$K$310,MATCH(LEFT(M293,255),LEFT('Disaggregation Data'!J$159:$J$310,255),0))),"")</f>
        <v/>
      </c>
      <c r="F293" s="412" t="str">
        <f t="array" ref="F293">IFERROR(IF(INDEX('Disaggregation Data'!$L$159:$L$310,MATCH(LEFT(M293,255),LEFT('Disaggregation Data'!$J$159:$J$310,255),0))=0,"",INDEX('Disaggregation Data'!$L$159:$L$310,MATCH(LEFT(M293,255),LEFT('Disaggregation Data'!J$159:$J$310,255),0))),"")</f>
        <v/>
      </c>
      <c r="G293" s="412" t="str">
        <f t="array" ref="G293">IFERROR(IF(INDEX('Disaggregation Data'!$O$159:$O$310,MATCH(LEFT(M293,255),LEFT('Disaggregation Data'!$J$159:$J$310,255),0))=0,"",INDEX('Disaggregation Data'!$O$159:$O$310,MATCH(LEFT(M293,255),LEFT('Disaggregation Data'!J$159:$J$310,255),0))),"")</f>
        <v/>
      </c>
      <c r="H293" s="411" t="str">
        <f t="array" ref="H293">IFERROR(IF(INDEX('Disaggregation Data'!$P$159:$P$310,MATCH(LEFT(M293,255),LEFT('Disaggregation Data'!$J$159:$J$310,255),0))=0,"",INDEX('Disaggregation Data'!$P$159:$P$310,MATCH(LEFT(M293,255),LEFT('Disaggregation Data'!J$159:$J$310,255),0))),"")</f>
        <v/>
      </c>
      <c r="I293" s="411" t="str">
        <f t="array" ref="I293">IFERROR(IF(INDEX('Disaggregation Data'!$M$159:$M$310,MATCH(LEFT(M293,255),LEFT('Disaggregation Data'!$J$159:$J$310,255),0))=0,"",INDEX('Disaggregation Data'!$M$159:$M$310,MATCH(LEFT(M293,255),LEFT('Disaggregation Data'!J$159:$J$310,255),0))),"")</f>
        <v/>
      </c>
      <c r="J293" s="411" t="str">
        <f t="array" ref="J293">IFERROR(IF(INDEX('Disaggregation Data'!$N$159:$N$310,MATCH(LEFT(M293,255),LEFT('Disaggregation Data'!$J$159:$J$310,255),0))=0,"",INDEX('Disaggregation Data'!$N$159:$N$310,MATCH(LEFT(M293,255),LEFT('Disaggregation Data'!J$159:$J$310,255),0))),"")</f>
        <v/>
      </c>
      <c r="K293" s="503">
        <f t="shared" si="16"/>
        <v>45</v>
      </c>
      <c r="L293" s="503" t="str">
        <f t="shared" si="17"/>
        <v/>
      </c>
      <c r="M293" s="503" t="str">
        <f t="shared" si="18"/>
        <v/>
      </c>
      <c r="N293" s="483" t="b">
        <f t="shared" si="19"/>
        <v>0</v>
      </c>
      <c r="O293" s="488" t="s">
        <v>1765</v>
      </c>
      <c r="P293" s="525" t="str">
        <f t="array" ref="P293">IFERROR(IF(INDEX('Disaggregation Records'!$G$59:$G$92,MATCH(LEFT(L293,255),LEFT('Disaggregation Records'!$D$59:$D$92,255),0))=0,"",INDEX('Disaggregation Records'!$G$59:$G$92,MATCH(LEFT(L293,255),LEFT('Disaggregation Records'!$D$59:$D$92,255),0))),"")</f>
        <v/>
      </c>
      <c r="Q293" s="524" t="s">
        <v>717</v>
      </c>
      <c r="R293" s="49"/>
    </row>
    <row r="294" spans="1:18" ht="47.1" customHeight="1" x14ac:dyDescent="0.25">
      <c r="A294" s="409">
        <v>13</v>
      </c>
      <c r="B294" s="427" t="str">
        <f>IFERROR(VLOOKUP(A294,'Outcome Indicators - Section C'!$A$10:$S$27,19,FALSE),"")</f>
        <v/>
      </c>
      <c r="C294" s="522" t="str">
        <f t="array" ref="C294">IFERROR(IF(INDEX('Disaggregation Records'!$E$59:$E$92,MATCH(LEFT(L294,255),LEFT('Disaggregation Records'!$D$59:$D$92,255),0))=0,"",INDEX('Disaggregation Records'!$E$59:$E$92,MATCH(LEFT(L294,255),LEFT('Disaggregation Records'!$D$59:$D$92,255),0))),"")</f>
        <v/>
      </c>
      <c r="D294" s="522" t="str">
        <f t="array" ref="D294">IFERROR(IF(INDEX('Disaggregation Records'!$F$59:$F$92,MATCH(LEFT(L294,255),LEFT('Disaggregation Records'!$D$59:$D$92,255),0))=0,"",INDEX('Disaggregation Records'!$F$59:$F$92,MATCH(LEFT(L294,255),LEFT('Disaggregation Records'!$D$59:$D$92,255),0))),"")</f>
        <v/>
      </c>
      <c r="E294" s="412" t="str">
        <f t="array" ref="E294">IFERROR(IF(INDEX('Disaggregation Data'!$K$159:$K$310,MATCH(LEFT(M294,255),LEFT('Disaggregation Data'!$J$159:$J$310,255),0))=0,"",INDEX('Disaggregation Data'!$K$159:$K$310,MATCH(LEFT(M294,255),LEFT('Disaggregation Data'!J$159:$J$310,255),0))),"")</f>
        <v/>
      </c>
      <c r="F294" s="412" t="str">
        <f t="array" ref="F294">IFERROR(IF(INDEX('Disaggregation Data'!$L$159:$L$310,MATCH(LEFT(M294,255),LEFT('Disaggregation Data'!$J$159:$J$310,255),0))=0,"",INDEX('Disaggregation Data'!$L$159:$L$310,MATCH(LEFT(M294,255),LEFT('Disaggregation Data'!J$159:$J$310,255),0))),"")</f>
        <v/>
      </c>
      <c r="G294" s="412" t="str">
        <f t="array" ref="G294">IFERROR(IF(INDEX('Disaggregation Data'!$O$159:$O$310,MATCH(LEFT(M294,255),LEFT('Disaggregation Data'!$J$159:$J$310,255),0))=0,"",INDEX('Disaggregation Data'!$O$159:$O$310,MATCH(LEFT(M294,255),LEFT('Disaggregation Data'!J$159:$J$310,255),0))),"")</f>
        <v/>
      </c>
      <c r="H294" s="411" t="str">
        <f t="array" ref="H294">IFERROR(IF(INDEX('Disaggregation Data'!$P$159:$P$310,MATCH(LEFT(M294,255),LEFT('Disaggregation Data'!$J$159:$J$310,255),0))=0,"",INDEX('Disaggregation Data'!$P$159:$P$310,MATCH(LEFT(M294,255),LEFT('Disaggregation Data'!J$159:$J$310,255),0))),"")</f>
        <v/>
      </c>
      <c r="I294" s="411" t="str">
        <f t="array" ref="I294">IFERROR(IF(INDEX('Disaggregation Data'!$M$159:$M$310,MATCH(LEFT(M294,255),LEFT('Disaggregation Data'!$J$159:$J$310,255),0))=0,"",INDEX('Disaggregation Data'!$M$159:$M$310,MATCH(LEFT(M294,255),LEFT('Disaggregation Data'!J$159:$J$310,255),0))),"")</f>
        <v/>
      </c>
      <c r="J294" s="411" t="str">
        <f t="array" ref="J294">IFERROR(IF(INDEX('Disaggregation Data'!$N$159:$N$310,MATCH(LEFT(M294,255),LEFT('Disaggregation Data'!$J$159:$J$310,255),0))=0,"",INDEX('Disaggregation Data'!$N$159:$N$310,MATCH(LEFT(M294,255),LEFT('Disaggregation Data'!J$159:$J$310,255),0))),"")</f>
        <v/>
      </c>
      <c r="K294" s="503">
        <f t="shared" si="16"/>
        <v>46</v>
      </c>
      <c r="L294" s="503" t="str">
        <f t="shared" si="17"/>
        <v/>
      </c>
      <c r="M294" s="503" t="str">
        <f t="shared" si="18"/>
        <v/>
      </c>
      <c r="N294" s="483" t="b">
        <f t="shared" si="19"/>
        <v>0</v>
      </c>
      <c r="O294" s="488" t="s">
        <v>1766</v>
      </c>
      <c r="P294" s="525" t="str">
        <f t="array" ref="P294">IFERROR(IF(INDEX('Disaggregation Records'!$G$59:$G$92,MATCH(LEFT(L294,255),LEFT('Disaggregation Records'!$D$59:$D$92,255),0))=0,"",INDEX('Disaggregation Records'!$G$59:$G$92,MATCH(LEFT(L294,255),LEFT('Disaggregation Records'!$D$59:$D$92,255),0))),"")</f>
        <v/>
      </c>
      <c r="Q294" s="524" t="s">
        <v>717</v>
      </c>
      <c r="R294" s="49"/>
    </row>
    <row r="295" spans="1:18" ht="47.1" customHeight="1" x14ac:dyDescent="0.25">
      <c r="A295" s="409">
        <v>13</v>
      </c>
      <c r="B295" s="427" t="str">
        <f>IFERROR(VLOOKUP(A295,'Outcome Indicators - Section C'!$A$10:$S$27,19,FALSE),"")</f>
        <v/>
      </c>
      <c r="C295" s="522" t="str">
        <f t="array" ref="C295">IFERROR(IF(INDEX('Disaggregation Records'!$E$59:$E$92,MATCH(LEFT(L295,255),LEFT('Disaggregation Records'!$D$59:$D$92,255),0))=0,"",INDEX('Disaggregation Records'!$E$59:$E$92,MATCH(LEFT(L295,255),LEFT('Disaggregation Records'!$D$59:$D$92,255),0))),"")</f>
        <v/>
      </c>
      <c r="D295" s="522" t="str">
        <f t="array" ref="D295">IFERROR(IF(INDEX('Disaggregation Records'!$F$59:$F$92,MATCH(LEFT(L295,255),LEFT('Disaggregation Records'!$D$59:$D$92,255),0))=0,"",INDEX('Disaggregation Records'!$F$59:$F$92,MATCH(LEFT(L295,255),LEFT('Disaggregation Records'!$D$59:$D$92,255),0))),"")</f>
        <v/>
      </c>
      <c r="E295" s="412" t="str">
        <f t="array" ref="E295">IFERROR(IF(INDEX('Disaggregation Data'!$K$159:$K$310,MATCH(LEFT(M295,255),LEFT('Disaggregation Data'!$J$159:$J$310,255),0))=0,"",INDEX('Disaggregation Data'!$K$159:$K$310,MATCH(LEFT(M295,255),LEFT('Disaggregation Data'!J$159:$J$310,255),0))),"")</f>
        <v/>
      </c>
      <c r="F295" s="412" t="str">
        <f t="array" ref="F295">IFERROR(IF(INDEX('Disaggregation Data'!$L$159:$L$310,MATCH(LEFT(M295,255),LEFT('Disaggregation Data'!$J$159:$J$310,255),0))=0,"",INDEX('Disaggregation Data'!$L$159:$L$310,MATCH(LEFT(M295,255),LEFT('Disaggregation Data'!J$159:$J$310,255),0))),"")</f>
        <v/>
      </c>
      <c r="G295" s="412" t="str">
        <f t="array" ref="G295">IFERROR(IF(INDEX('Disaggregation Data'!$O$159:$O$310,MATCH(LEFT(M295,255),LEFT('Disaggregation Data'!$J$159:$J$310,255),0))=0,"",INDEX('Disaggregation Data'!$O$159:$O$310,MATCH(LEFT(M295,255),LEFT('Disaggregation Data'!J$159:$J$310,255),0))),"")</f>
        <v/>
      </c>
      <c r="H295" s="411" t="str">
        <f t="array" ref="H295">IFERROR(IF(INDEX('Disaggregation Data'!$P$159:$P$310,MATCH(LEFT(M295,255),LEFT('Disaggregation Data'!$J$159:$J$310,255),0))=0,"",INDEX('Disaggregation Data'!$P$159:$P$310,MATCH(LEFT(M295,255),LEFT('Disaggregation Data'!J$159:$J$310,255),0))),"")</f>
        <v/>
      </c>
      <c r="I295" s="411" t="str">
        <f t="array" ref="I295">IFERROR(IF(INDEX('Disaggregation Data'!$M$159:$M$310,MATCH(LEFT(M295,255),LEFT('Disaggregation Data'!$J$159:$J$310,255),0))=0,"",INDEX('Disaggregation Data'!$M$159:$M$310,MATCH(LEFT(M295,255),LEFT('Disaggregation Data'!J$159:$J$310,255),0))),"")</f>
        <v/>
      </c>
      <c r="J295" s="411" t="str">
        <f t="array" ref="J295">IFERROR(IF(INDEX('Disaggregation Data'!$N$159:$N$310,MATCH(LEFT(M295,255),LEFT('Disaggregation Data'!$J$159:$J$310,255),0))=0,"",INDEX('Disaggregation Data'!$N$159:$N$310,MATCH(LEFT(M295,255),LEFT('Disaggregation Data'!J$159:$J$310,255),0))),"")</f>
        <v/>
      </c>
      <c r="K295" s="503">
        <f t="shared" si="16"/>
        <v>47</v>
      </c>
      <c r="L295" s="503" t="str">
        <f t="shared" si="17"/>
        <v/>
      </c>
      <c r="M295" s="503" t="str">
        <f t="shared" si="18"/>
        <v/>
      </c>
      <c r="N295" s="483" t="b">
        <f t="shared" si="19"/>
        <v>0</v>
      </c>
      <c r="O295" s="488" t="s">
        <v>1767</v>
      </c>
      <c r="P295" s="525" t="str">
        <f t="array" ref="P295">IFERROR(IF(INDEX('Disaggregation Records'!$G$59:$G$92,MATCH(LEFT(L295,255),LEFT('Disaggregation Records'!$D$59:$D$92,255),0))=0,"",INDEX('Disaggregation Records'!$G$59:$G$92,MATCH(LEFT(L295,255),LEFT('Disaggregation Records'!$D$59:$D$92,255),0))),"")</f>
        <v/>
      </c>
      <c r="Q295" s="524" t="s">
        <v>717</v>
      </c>
      <c r="R295" s="49"/>
    </row>
    <row r="296" spans="1:18" ht="47.1" customHeight="1" x14ac:dyDescent="0.25">
      <c r="A296" s="409">
        <v>13</v>
      </c>
      <c r="B296" s="427" t="str">
        <f>IFERROR(VLOOKUP(A296,'Outcome Indicators - Section C'!$A$10:$S$27,19,FALSE),"")</f>
        <v/>
      </c>
      <c r="C296" s="522" t="str">
        <f t="array" ref="C296">IFERROR(IF(INDEX('Disaggregation Records'!$E$59:$E$92,MATCH(LEFT(L296,255),LEFT('Disaggregation Records'!$D$59:$D$92,255),0))=0,"",INDEX('Disaggregation Records'!$E$59:$E$92,MATCH(LEFT(L296,255),LEFT('Disaggregation Records'!$D$59:$D$92,255),0))),"")</f>
        <v/>
      </c>
      <c r="D296" s="522" t="str">
        <f t="array" ref="D296">IFERROR(IF(INDEX('Disaggregation Records'!$F$59:$F$92,MATCH(LEFT(L296,255),LEFT('Disaggregation Records'!$D$59:$D$92,255),0))=0,"",INDEX('Disaggregation Records'!$F$59:$F$92,MATCH(LEFT(L296,255),LEFT('Disaggregation Records'!$D$59:$D$92,255),0))),"")</f>
        <v/>
      </c>
      <c r="E296" s="412" t="str">
        <f t="array" ref="E296">IFERROR(IF(INDEX('Disaggregation Data'!$K$159:$K$310,MATCH(LEFT(M296,255),LEFT('Disaggregation Data'!$J$159:$J$310,255),0))=0,"",INDEX('Disaggregation Data'!$K$159:$K$310,MATCH(LEFT(M296,255),LEFT('Disaggregation Data'!J$159:$J$310,255),0))),"")</f>
        <v/>
      </c>
      <c r="F296" s="412" t="str">
        <f t="array" ref="F296">IFERROR(IF(INDEX('Disaggregation Data'!$L$159:$L$310,MATCH(LEFT(M296,255),LEFT('Disaggregation Data'!$J$159:$J$310,255),0))=0,"",INDEX('Disaggregation Data'!$L$159:$L$310,MATCH(LEFT(M296,255),LEFT('Disaggregation Data'!J$159:$J$310,255),0))),"")</f>
        <v/>
      </c>
      <c r="G296" s="412" t="str">
        <f t="array" ref="G296">IFERROR(IF(INDEX('Disaggregation Data'!$O$159:$O$310,MATCH(LEFT(M296,255),LEFT('Disaggregation Data'!$J$159:$J$310,255),0))=0,"",INDEX('Disaggregation Data'!$O$159:$O$310,MATCH(LEFT(M296,255),LEFT('Disaggregation Data'!J$159:$J$310,255),0))),"")</f>
        <v/>
      </c>
      <c r="H296" s="411" t="str">
        <f t="array" ref="H296">IFERROR(IF(INDEX('Disaggregation Data'!$P$159:$P$310,MATCH(LEFT(M296,255),LEFT('Disaggregation Data'!$J$159:$J$310,255),0))=0,"",INDEX('Disaggregation Data'!$P$159:$P$310,MATCH(LEFT(M296,255),LEFT('Disaggregation Data'!J$159:$J$310,255),0))),"")</f>
        <v/>
      </c>
      <c r="I296" s="411" t="str">
        <f t="array" ref="I296">IFERROR(IF(INDEX('Disaggregation Data'!$M$159:$M$310,MATCH(LEFT(M296,255),LEFT('Disaggregation Data'!$J$159:$J$310,255),0))=0,"",INDEX('Disaggregation Data'!$M$159:$M$310,MATCH(LEFT(M296,255),LEFT('Disaggregation Data'!J$159:$J$310,255),0))),"")</f>
        <v/>
      </c>
      <c r="J296" s="411" t="str">
        <f t="array" ref="J296">IFERROR(IF(INDEX('Disaggregation Data'!$N$159:$N$310,MATCH(LEFT(M296,255),LEFT('Disaggregation Data'!$J$159:$J$310,255),0))=0,"",INDEX('Disaggregation Data'!$N$159:$N$310,MATCH(LEFT(M296,255),LEFT('Disaggregation Data'!J$159:$J$310,255),0))),"")</f>
        <v/>
      </c>
      <c r="K296" s="503">
        <f t="shared" ref="K296:K317" si="20">IF(B296=B295,K295+1,0)</f>
        <v>48</v>
      </c>
      <c r="L296" s="503" t="str">
        <f t="shared" ref="L296:L317" si="21">IF(B296&lt;&gt;"",B296&amp;"-"&amp;K296,"")</f>
        <v/>
      </c>
      <c r="M296" s="503" t="str">
        <f t="shared" ref="M296:M317" si="22">IF(B296&lt;&gt;"",B296&amp;C296&amp;D296,"")</f>
        <v/>
      </c>
      <c r="N296" s="483" t="b">
        <f t="shared" ref="N296:N317" si="23">IFERROR(IF(B296&lt;&gt;"",TRUE,FALSE),"")</f>
        <v>0</v>
      </c>
      <c r="O296" s="488" t="s">
        <v>1768</v>
      </c>
      <c r="P296" s="525" t="str">
        <f t="array" ref="P296">IFERROR(IF(INDEX('Disaggregation Records'!$G$59:$G$92,MATCH(LEFT(L296,255),LEFT('Disaggregation Records'!$D$59:$D$92,255),0))=0,"",INDEX('Disaggregation Records'!$G$59:$G$92,MATCH(LEFT(L296,255),LEFT('Disaggregation Records'!$D$59:$D$92,255),0))),"")</f>
        <v/>
      </c>
      <c r="Q296" s="524" t="s">
        <v>717</v>
      </c>
      <c r="R296" s="49"/>
    </row>
    <row r="297" spans="1:18" ht="47.1" customHeight="1" x14ac:dyDescent="0.25">
      <c r="A297" s="409">
        <v>13</v>
      </c>
      <c r="B297" s="427" t="str">
        <f>IFERROR(VLOOKUP(A297,'Outcome Indicators - Section C'!$A$10:$S$27,19,FALSE),"")</f>
        <v/>
      </c>
      <c r="C297" s="522" t="str">
        <f t="array" ref="C297">IFERROR(IF(INDEX('Disaggregation Records'!$E$59:$E$92,MATCH(LEFT(L297,255),LEFT('Disaggregation Records'!$D$59:$D$92,255),0))=0,"",INDEX('Disaggregation Records'!$E$59:$E$92,MATCH(LEFT(L297,255),LEFT('Disaggregation Records'!$D$59:$D$92,255),0))),"")</f>
        <v/>
      </c>
      <c r="D297" s="522" t="str">
        <f t="array" ref="D297">IFERROR(IF(INDEX('Disaggregation Records'!$F$59:$F$92,MATCH(LEFT(L297,255),LEFT('Disaggregation Records'!$D$59:$D$92,255),0))=0,"",INDEX('Disaggregation Records'!$F$59:$F$92,MATCH(LEFT(L297,255),LEFT('Disaggregation Records'!$D$59:$D$92,255),0))),"")</f>
        <v/>
      </c>
      <c r="E297" s="412" t="str">
        <f t="array" ref="E297">IFERROR(IF(INDEX('Disaggregation Data'!$K$159:$K$310,MATCH(LEFT(M297,255),LEFT('Disaggregation Data'!$J$159:$J$310,255),0))=0,"",INDEX('Disaggregation Data'!$K$159:$K$310,MATCH(LEFT(M297,255),LEFT('Disaggregation Data'!J$159:$J$310,255),0))),"")</f>
        <v/>
      </c>
      <c r="F297" s="412" t="str">
        <f t="array" ref="F297">IFERROR(IF(INDEX('Disaggregation Data'!$L$159:$L$310,MATCH(LEFT(M297,255),LEFT('Disaggregation Data'!$J$159:$J$310,255),0))=0,"",INDEX('Disaggregation Data'!$L$159:$L$310,MATCH(LEFT(M297,255),LEFT('Disaggregation Data'!J$159:$J$310,255),0))),"")</f>
        <v/>
      </c>
      <c r="G297" s="412" t="str">
        <f t="array" ref="G297">IFERROR(IF(INDEX('Disaggregation Data'!$O$159:$O$310,MATCH(LEFT(M297,255),LEFT('Disaggregation Data'!$J$159:$J$310,255),0))=0,"",INDEX('Disaggregation Data'!$O$159:$O$310,MATCH(LEFT(M297,255),LEFT('Disaggregation Data'!J$159:$J$310,255),0))),"")</f>
        <v/>
      </c>
      <c r="H297" s="411" t="str">
        <f t="array" ref="H297">IFERROR(IF(INDEX('Disaggregation Data'!$P$159:$P$310,MATCH(LEFT(M297,255),LEFT('Disaggregation Data'!$J$159:$J$310,255),0))=0,"",INDEX('Disaggregation Data'!$P$159:$P$310,MATCH(LEFT(M297,255),LEFT('Disaggregation Data'!J$159:$J$310,255),0))),"")</f>
        <v/>
      </c>
      <c r="I297" s="411" t="str">
        <f t="array" ref="I297">IFERROR(IF(INDEX('Disaggregation Data'!$M$159:$M$310,MATCH(LEFT(M297,255),LEFT('Disaggregation Data'!$J$159:$J$310,255),0))=0,"",INDEX('Disaggregation Data'!$M$159:$M$310,MATCH(LEFT(M297,255),LEFT('Disaggregation Data'!J$159:$J$310,255),0))),"")</f>
        <v/>
      </c>
      <c r="J297" s="411" t="str">
        <f t="array" ref="J297">IFERROR(IF(INDEX('Disaggregation Data'!$N$159:$N$310,MATCH(LEFT(M297,255),LEFT('Disaggregation Data'!$J$159:$J$310,255),0))=0,"",INDEX('Disaggregation Data'!$N$159:$N$310,MATCH(LEFT(M297,255),LEFT('Disaggregation Data'!J$159:$J$310,255),0))),"")</f>
        <v/>
      </c>
      <c r="K297" s="503">
        <f t="shared" si="20"/>
        <v>49</v>
      </c>
      <c r="L297" s="503" t="str">
        <f t="shared" si="21"/>
        <v/>
      </c>
      <c r="M297" s="503" t="str">
        <f t="shared" si="22"/>
        <v/>
      </c>
      <c r="N297" s="483" t="b">
        <f t="shared" si="23"/>
        <v>0</v>
      </c>
      <c r="O297" s="488" t="s">
        <v>1769</v>
      </c>
      <c r="P297" s="525" t="str">
        <f t="array" ref="P297">IFERROR(IF(INDEX('Disaggregation Records'!$G$59:$G$92,MATCH(LEFT(L297,255),LEFT('Disaggregation Records'!$D$59:$D$92,255),0))=0,"",INDEX('Disaggregation Records'!$G$59:$G$92,MATCH(LEFT(L297,255),LEFT('Disaggregation Records'!$D$59:$D$92,255),0))),"")</f>
        <v/>
      </c>
      <c r="Q297" s="524" t="s">
        <v>717</v>
      </c>
      <c r="R297" s="49"/>
    </row>
    <row r="298" spans="1:18" ht="47.1" customHeight="1" x14ac:dyDescent="0.25">
      <c r="A298" s="409">
        <v>14</v>
      </c>
      <c r="B298" s="427" t="str">
        <f>IFERROR(VLOOKUP(A298,'Outcome Indicators - Section C'!$A$10:$S$27,19,FALSE),"")</f>
        <v/>
      </c>
      <c r="C298" s="522" t="str">
        <f t="array" ref="C298">IFERROR(IF(INDEX('Disaggregation Records'!$E$59:$E$92,MATCH(LEFT(L298,255),LEFT('Disaggregation Records'!$D$59:$D$92,255),0))=0,"",INDEX('Disaggregation Records'!$E$59:$E$92,MATCH(LEFT(L298,255),LEFT('Disaggregation Records'!$D$59:$D$92,255),0))),"")</f>
        <v/>
      </c>
      <c r="D298" s="522" t="str">
        <f t="array" ref="D298">IFERROR(IF(INDEX('Disaggregation Records'!$F$59:$F$92,MATCH(LEFT(L298,255),LEFT('Disaggregation Records'!$D$59:$D$92,255),0))=0,"",INDEX('Disaggregation Records'!$F$59:$F$92,MATCH(LEFT(L298,255),LEFT('Disaggregation Records'!$D$59:$D$92,255),0))),"")</f>
        <v/>
      </c>
      <c r="E298" s="412" t="str">
        <f t="array" ref="E298">IFERROR(IF(INDEX('Disaggregation Data'!$K$159:$K$310,MATCH(LEFT(M298,255),LEFT('Disaggregation Data'!$J$159:$J$310,255),0))=0,"",INDEX('Disaggregation Data'!$K$159:$K$310,MATCH(LEFT(M298,255),LEFT('Disaggregation Data'!J$159:$J$310,255),0))),"")</f>
        <v/>
      </c>
      <c r="F298" s="412" t="str">
        <f t="array" ref="F298">IFERROR(IF(INDEX('Disaggregation Data'!$L$159:$L$310,MATCH(LEFT(M298,255),LEFT('Disaggregation Data'!$J$159:$J$310,255),0))=0,"",INDEX('Disaggregation Data'!$L$159:$L$310,MATCH(LEFT(M298,255),LEFT('Disaggregation Data'!J$159:$J$310,255),0))),"")</f>
        <v/>
      </c>
      <c r="G298" s="412" t="str">
        <f t="array" ref="G298">IFERROR(IF(INDEX('Disaggregation Data'!$O$159:$O$310,MATCH(LEFT(M298,255),LEFT('Disaggregation Data'!$J$159:$J$310,255),0))=0,"",INDEX('Disaggregation Data'!$O$159:$O$310,MATCH(LEFT(M298,255),LEFT('Disaggregation Data'!J$159:$J$310,255),0))),"")</f>
        <v/>
      </c>
      <c r="H298" s="411" t="str">
        <f t="array" ref="H298">IFERROR(IF(INDEX('Disaggregation Data'!$P$159:$P$310,MATCH(LEFT(M298,255),LEFT('Disaggregation Data'!$J$159:$J$310,255),0))=0,"",INDEX('Disaggregation Data'!$P$159:$P$310,MATCH(LEFT(M298,255),LEFT('Disaggregation Data'!J$159:$J$310,255),0))),"")</f>
        <v/>
      </c>
      <c r="I298" s="411" t="str">
        <f t="array" ref="I298">IFERROR(IF(INDEX('Disaggregation Data'!$M$159:$M$310,MATCH(LEFT(M298,255),LEFT('Disaggregation Data'!$J$159:$J$310,255),0))=0,"",INDEX('Disaggregation Data'!$M$159:$M$310,MATCH(LEFT(M298,255),LEFT('Disaggregation Data'!J$159:$J$310,255),0))),"")</f>
        <v/>
      </c>
      <c r="J298" s="411" t="str">
        <f t="array" ref="J298">IFERROR(IF(INDEX('Disaggregation Data'!$N$159:$N$310,MATCH(LEFT(M298,255),LEFT('Disaggregation Data'!$J$159:$J$310,255),0))=0,"",INDEX('Disaggregation Data'!$N$159:$N$310,MATCH(LEFT(M298,255),LEFT('Disaggregation Data'!J$159:$J$310,255),0))),"")</f>
        <v/>
      </c>
      <c r="K298" s="503">
        <f t="shared" si="20"/>
        <v>50</v>
      </c>
      <c r="L298" s="503" t="str">
        <f t="shared" si="21"/>
        <v/>
      </c>
      <c r="M298" s="503" t="str">
        <f t="shared" si="22"/>
        <v/>
      </c>
      <c r="N298" s="483" t="b">
        <f t="shared" si="23"/>
        <v>0</v>
      </c>
      <c r="O298" s="488" t="s">
        <v>1770</v>
      </c>
      <c r="P298" s="525" t="str">
        <f t="array" ref="P298">IFERROR(IF(INDEX('Disaggregation Records'!$G$59:$G$92,MATCH(LEFT(L298,255),LEFT('Disaggregation Records'!$D$59:$D$92,255),0))=0,"",INDEX('Disaggregation Records'!$G$59:$G$92,MATCH(LEFT(L298,255),LEFT('Disaggregation Records'!$D$59:$D$92,255),0))),"")</f>
        <v/>
      </c>
      <c r="Q298" s="524" t="s">
        <v>718</v>
      </c>
      <c r="R298" s="49"/>
    </row>
    <row r="299" spans="1:18" ht="47.1" customHeight="1" x14ac:dyDescent="0.25">
      <c r="A299" s="409">
        <v>14</v>
      </c>
      <c r="B299" s="427" t="str">
        <f>IFERROR(VLOOKUP(A299,'Outcome Indicators - Section C'!$A$10:$S$27,19,FALSE),"")</f>
        <v/>
      </c>
      <c r="C299" s="522" t="str">
        <f t="array" ref="C299">IFERROR(IF(INDEX('Disaggregation Records'!$E$59:$E$92,MATCH(LEFT(L299,255),LEFT('Disaggregation Records'!$D$59:$D$92,255),0))=0,"",INDEX('Disaggregation Records'!$E$59:$E$92,MATCH(LEFT(L299,255),LEFT('Disaggregation Records'!$D$59:$D$92,255),0))),"")</f>
        <v/>
      </c>
      <c r="D299" s="522" t="str">
        <f t="array" ref="D299">IFERROR(IF(INDEX('Disaggregation Records'!$F$59:$F$92,MATCH(LEFT(L299,255),LEFT('Disaggregation Records'!$D$59:$D$92,255),0))=0,"",INDEX('Disaggregation Records'!$F$59:$F$92,MATCH(LEFT(L299,255),LEFT('Disaggregation Records'!$D$59:$D$92,255),0))),"")</f>
        <v/>
      </c>
      <c r="E299" s="412" t="str">
        <f t="array" ref="E299">IFERROR(IF(INDEX('Disaggregation Data'!$K$159:$K$310,MATCH(LEFT(M299,255),LEFT('Disaggregation Data'!$J$159:$J$310,255),0))=0,"",INDEX('Disaggregation Data'!$K$159:$K$310,MATCH(LEFT(M299,255),LEFT('Disaggregation Data'!J$159:$J$310,255),0))),"")</f>
        <v/>
      </c>
      <c r="F299" s="412" t="str">
        <f t="array" ref="F299">IFERROR(IF(INDEX('Disaggregation Data'!$L$159:$L$310,MATCH(LEFT(M299,255),LEFT('Disaggregation Data'!$J$159:$J$310,255),0))=0,"",INDEX('Disaggregation Data'!$L$159:$L$310,MATCH(LEFT(M299,255),LEFT('Disaggregation Data'!J$159:$J$310,255),0))),"")</f>
        <v/>
      </c>
      <c r="G299" s="412" t="str">
        <f t="array" ref="G299">IFERROR(IF(INDEX('Disaggregation Data'!$O$159:$O$310,MATCH(LEFT(M299,255),LEFT('Disaggregation Data'!$J$159:$J$310,255),0))=0,"",INDEX('Disaggregation Data'!$O$159:$O$310,MATCH(LEFT(M299,255),LEFT('Disaggregation Data'!J$159:$J$310,255),0))),"")</f>
        <v/>
      </c>
      <c r="H299" s="411" t="str">
        <f t="array" ref="H299">IFERROR(IF(INDEX('Disaggregation Data'!$P$159:$P$310,MATCH(LEFT(M299,255),LEFT('Disaggregation Data'!$J$159:$J$310,255),0))=0,"",INDEX('Disaggregation Data'!$P$159:$P$310,MATCH(LEFT(M299,255),LEFT('Disaggregation Data'!J$159:$J$310,255),0))),"")</f>
        <v/>
      </c>
      <c r="I299" s="411" t="str">
        <f t="array" ref="I299">IFERROR(IF(INDEX('Disaggregation Data'!$M$159:$M$310,MATCH(LEFT(M299,255),LEFT('Disaggregation Data'!$J$159:$J$310,255),0))=0,"",INDEX('Disaggregation Data'!$M$159:$M$310,MATCH(LEFT(M299,255),LEFT('Disaggregation Data'!J$159:$J$310,255),0))),"")</f>
        <v/>
      </c>
      <c r="J299" s="411" t="str">
        <f t="array" ref="J299">IFERROR(IF(INDEX('Disaggregation Data'!$N$159:$N$310,MATCH(LEFT(M299,255),LEFT('Disaggregation Data'!$J$159:$J$310,255),0))=0,"",INDEX('Disaggregation Data'!$N$159:$N$310,MATCH(LEFT(M299,255),LEFT('Disaggregation Data'!J$159:$J$310,255),0))),"")</f>
        <v/>
      </c>
      <c r="K299" s="503">
        <f t="shared" si="20"/>
        <v>51</v>
      </c>
      <c r="L299" s="503" t="str">
        <f t="shared" si="21"/>
        <v/>
      </c>
      <c r="M299" s="503" t="str">
        <f t="shared" si="22"/>
        <v/>
      </c>
      <c r="N299" s="483" t="b">
        <f t="shared" si="23"/>
        <v>0</v>
      </c>
      <c r="O299" s="488" t="s">
        <v>1771</v>
      </c>
      <c r="P299" s="525" t="str">
        <f t="array" ref="P299">IFERROR(IF(INDEX('Disaggregation Records'!$G$59:$G$92,MATCH(LEFT(L299,255),LEFT('Disaggregation Records'!$D$59:$D$92,255),0))=0,"",INDEX('Disaggregation Records'!$G$59:$G$92,MATCH(LEFT(L299,255),LEFT('Disaggregation Records'!$D$59:$D$92,255),0))),"")</f>
        <v/>
      </c>
      <c r="Q299" s="524" t="s">
        <v>718</v>
      </c>
      <c r="R299" s="49"/>
    </row>
    <row r="300" spans="1:18" ht="47.1" customHeight="1" x14ac:dyDescent="0.25">
      <c r="A300" s="409">
        <v>14</v>
      </c>
      <c r="B300" s="427" t="str">
        <f>IFERROR(VLOOKUP(A300,'Outcome Indicators - Section C'!$A$10:$S$27,19,FALSE),"")</f>
        <v/>
      </c>
      <c r="C300" s="522" t="str">
        <f t="array" ref="C300">IFERROR(IF(INDEX('Disaggregation Records'!$E$59:$E$92,MATCH(LEFT(L300,255),LEFT('Disaggregation Records'!$D$59:$D$92,255),0))=0,"",INDEX('Disaggregation Records'!$E$59:$E$92,MATCH(LEFT(L300,255),LEFT('Disaggregation Records'!$D$59:$D$92,255),0))),"")</f>
        <v/>
      </c>
      <c r="D300" s="522" t="str">
        <f t="array" ref="D300">IFERROR(IF(INDEX('Disaggregation Records'!$F$59:$F$92,MATCH(LEFT(L300,255),LEFT('Disaggregation Records'!$D$59:$D$92,255),0))=0,"",INDEX('Disaggregation Records'!$F$59:$F$92,MATCH(LEFT(L300,255),LEFT('Disaggregation Records'!$D$59:$D$92,255),0))),"")</f>
        <v/>
      </c>
      <c r="E300" s="412" t="str">
        <f t="array" ref="E300">IFERROR(IF(INDEX('Disaggregation Data'!$K$159:$K$310,MATCH(LEFT(M300,255),LEFT('Disaggregation Data'!$J$159:$J$310,255),0))=0,"",INDEX('Disaggregation Data'!$K$159:$K$310,MATCH(LEFT(M300,255),LEFT('Disaggregation Data'!J$159:$J$310,255),0))),"")</f>
        <v/>
      </c>
      <c r="F300" s="412" t="str">
        <f t="array" ref="F300">IFERROR(IF(INDEX('Disaggregation Data'!$L$159:$L$310,MATCH(LEFT(M300,255),LEFT('Disaggregation Data'!$J$159:$J$310,255),0))=0,"",INDEX('Disaggregation Data'!$L$159:$L$310,MATCH(LEFT(M300,255),LEFT('Disaggregation Data'!J$159:$J$310,255),0))),"")</f>
        <v/>
      </c>
      <c r="G300" s="412" t="str">
        <f t="array" ref="G300">IFERROR(IF(INDEX('Disaggregation Data'!$O$159:$O$310,MATCH(LEFT(M300,255),LEFT('Disaggregation Data'!$J$159:$J$310,255),0))=0,"",INDEX('Disaggregation Data'!$O$159:$O$310,MATCH(LEFT(M300,255),LEFT('Disaggregation Data'!J$159:$J$310,255),0))),"")</f>
        <v/>
      </c>
      <c r="H300" s="411" t="str">
        <f t="array" ref="H300">IFERROR(IF(INDEX('Disaggregation Data'!$P$159:$P$310,MATCH(LEFT(M300,255),LEFT('Disaggregation Data'!$J$159:$J$310,255),0))=0,"",INDEX('Disaggregation Data'!$P$159:$P$310,MATCH(LEFT(M300,255),LEFT('Disaggregation Data'!J$159:$J$310,255),0))),"")</f>
        <v/>
      </c>
      <c r="I300" s="411" t="str">
        <f t="array" ref="I300">IFERROR(IF(INDEX('Disaggregation Data'!$M$159:$M$310,MATCH(LEFT(M300,255),LEFT('Disaggregation Data'!$J$159:$J$310,255),0))=0,"",INDEX('Disaggregation Data'!$M$159:$M$310,MATCH(LEFT(M300,255),LEFT('Disaggregation Data'!J$159:$J$310,255),0))),"")</f>
        <v/>
      </c>
      <c r="J300" s="411" t="str">
        <f t="array" ref="J300">IFERROR(IF(INDEX('Disaggregation Data'!$N$159:$N$310,MATCH(LEFT(M300,255),LEFT('Disaggregation Data'!$J$159:$J$310,255),0))=0,"",INDEX('Disaggregation Data'!$N$159:$N$310,MATCH(LEFT(M300,255),LEFT('Disaggregation Data'!J$159:$J$310,255),0))),"")</f>
        <v/>
      </c>
      <c r="K300" s="503">
        <f t="shared" si="20"/>
        <v>52</v>
      </c>
      <c r="L300" s="503" t="str">
        <f t="shared" si="21"/>
        <v/>
      </c>
      <c r="M300" s="503" t="str">
        <f t="shared" si="22"/>
        <v/>
      </c>
      <c r="N300" s="483" t="b">
        <f t="shared" si="23"/>
        <v>0</v>
      </c>
      <c r="O300" s="488" t="s">
        <v>1772</v>
      </c>
      <c r="P300" s="525" t="str">
        <f t="array" ref="P300">IFERROR(IF(INDEX('Disaggregation Records'!$G$59:$G$92,MATCH(LEFT(L300,255),LEFT('Disaggregation Records'!$D$59:$D$92,255),0))=0,"",INDEX('Disaggregation Records'!$G$59:$G$92,MATCH(LEFT(L300,255),LEFT('Disaggregation Records'!$D$59:$D$92,255),0))),"")</f>
        <v/>
      </c>
      <c r="Q300" s="524" t="s">
        <v>718</v>
      </c>
      <c r="R300" s="49"/>
    </row>
    <row r="301" spans="1:18" ht="47.1" customHeight="1" x14ac:dyDescent="0.25">
      <c r="A301" s="409">
        <v>14</v>
      </c>
      <c r="B301" s="427" t="str">
        <f>IFERROR(VLOOKUP(A301,'Outcome Indicators - Section C'!$A$10:$S$27,19,FALSE),"")</f>
        <v/>
      </c>
      <c r="C301" s="522" t="str">
        <f t="array" ref="C301">IFERROR(IF(INDEX('Disaggregation Records'!$E$59:$E$92,MATCH(LEFT(L301,255),LEFT('Disaggregation Records'!$D$59:$D$92,255),0))=0,"",INDEX('Disaggregation Records'!$E$59:$E$92,MATCH(LEFT(L301,255),LEFT('Disaggregation Records'!$D$59:$D$92,255),0))),"")</f>
        <v/>
      </c>
      <c r="D301" s="522" t="str">
        <f t="array" ref="D301">IFERROR(IF(INDEX('Disaggregation Records'!$F$59:$F$92,MATCH(LEFT(L301,255),LEFT('Disaggregation Records'!$D$59:$D$92,255),0))=0,"",INDEX('Disaggregation Records'!$F$59:$F$92,MATCH(LEFT(L301,255),LEFT('Disaggregation Records'!$D$59:$D$92,255),0))),"")</f>
        <v/>
      </c>
      <c r="E301" s="412" t="str">
        <f t="array" ref="E301">IFERROR(IF(INDEX('Disaggregation Data'!$K$159:$K$310,MATCH(LEFT(M301,255),LEFT('Disaggregation Data'!$J$159:$J$310,255),0))=0,"",INDEX('Disaggregation Data'!$K$159:$K$310,MATCH(LEFT(M301,255),LEFT('Disaggregation Data'!J$159:$J$310,255),0))),"")</f>
        <v/>
      </c>
      <c r="F301" s="412" t="str">
        <f t="array" ref="F301">IFERROR(IF(INDEX('Disaggregation Data'!$L$159:$L$310,MATCH(LEFT(M301,255),LEFT('Disaggregation Data'!$J$159:$J$310,255),0))=0,"",INDEX('Disaggregation Data'!$L$159:$L$310,MATCH(LEFT(M301,255),LEFT('Disaggregation Data'!J$159:$J$310,255),0))),"")</f>
        <v/>
      </c>
      <c r="G301" s="412" t="str">
        <f t="array" ref="G301">IFERROR(IF(INDEX('Disaggregation Data'!$O$159:$O$310,MATCH(LEFT(M301,255),LEFT('Disaggregation Data'!$J$159:$J$310,255),0))=0,"",INDEX('Disaggregation Data'!$O$159:$O$310,MATCH(LEFT(M301,255),LEFT('Disaggregation Data'!J$159:$J$310,255),0))),"")</f>
        <v/>
      </c>
      <c r="H301" s="411" t="str">
        <f t="array" ref="H301">IFERROR(IF(INDEX('Disaggregation Data'!$P$159:$P$310,MATCH(LEFT(M301,255),LEFT('Disaggregation Data'!$J$159:$J$310,255),0))=0,"",INDEX('Disaggregation Data'!$P$159:$P$310,MATCH(LEFT(M301,255),LEFT('Disaggregation Data'!J$159:$J$310,255),0))),"")</f>
        <v/>
      </c>
      <c r="I301" s="411" t="str">
        <f t="array" ref="I301">IFERROR(IF(INDEX('Disaggregation Data'!$M$159:$M$310,MATCH(LEFT(M301,255),LEFT('Disaggregation Data'!$J$159:$J$310,255),0))=0,"",INDEX('Disaggregation Data'!$M$159:$M$310,MATCH(LEFT(M301,255),LEFT('Disaggregation Data'!J$159:$J$310,255),0))),"")</f>
        <v/>
      </c>
      <c r="J301" s="411" t="str">
        <f t="array" ref="J301">IFERROR(IF(INDEX('Disaggregation Data'!$N$159:$N$310,MATCH(LEFT(M301,255),LEFT('Disaggregation Data'!$J$159:$J$310,255),0))=0,"",INDEX('Disaggregation Data'!$N$159:$N$310,MATCH(LEFT(M301,255),LEFT('Disaggregation Data'!J$159:$J$310,255),0))),"")</f>
        <v/>
      </c>
      <c r="K301" s="503">
        <f t="shared" si="20"/>
        <v>53</v>
      </c>
      <c r="L301" s="503" t="str">
        <f t="shared" si="21"/>
        <v/>
      </c>
      <c r="M301" s="503" t="str">
        <f t="shared" si="22"/>
        <v/>
      </c>
      <c r="N301" s="483" t="b">
        <f t="shared" si="23"/>
        <v>0</v>
      </c>
      <c r="O301" s="488" t="s">
        <v>1773</v>
      </c>
      <c r="P301" s="525" t="str">
        <f t="array" ref="P301">IFERROR(IF(INDEX('Disaggregation Records'!$G$59:$G$92,MATCH(LEFT(L301,255),LEFT('Disaggregation Records'!$D$59:$D$92,255),0))=0,"",INDEX('Disaggregation Records'!$G$59:$G$92,MATCH(LEFT(L301,255),LEFT('Disaggregation Records'!$D$59:$D$92,255),0))),"")</f>
        <v/>
      </c>
      <c r="Q301" s="524" t="s">
        <v>718</v>
      </c>
      <c r="R301" s="49"/>
    </row>
    <row r="302" spans="1:18" ht="47.1" customHeight="1" x14ac:dyDescent="0.25">
      <c r="A302" s="409">
        <v>14</v>
      </c>
      <c r="B302" s="427" t="str">
        <f>IFERROR(VLOOKUP(A302,'Outcome Indicators - Section C'!$A$10:$S$27,19,FALSE),"")</f>
        <v/>
      </c>
      <c r="C302" s="522" t="str">
        <f t="array" ref="C302">IFERROR(IF(INDEX('Disaggregation Records'!$E$59:$E$92,MATCH(LEFT(L302,255),LEFT('Disaggregation Records'!$D$59:$D$92,255),0))=0,"",INDEX('Disaggregation Records'!$E$59:$E$92,MATCH(LEFT(L302,255),LEFT('Disaggregation Records'!$D$59:$D$92,255),0))),"")</f>
        <v/>
      </c>
      <c r="D302" s="522" t="str">
        <f t="array" ref="D302">IFERROR(IF(INDEX('Disaggregation Records'!$F$59:$F$92,MATCH(LEFT(L302,255),LEFT('Disaggregation Records'!$D$59:$D$92,255),0))=0,"",INDEX('Disaggregation Records'!$F$59:$F$92,MATCH(LEFT(L302,255),LEFT('Disaggregation Records'!$D$59:$D$92,255),0))),"")</f>
        <v/>
      </c>
      <c r="E302" s="412" t="str">
        <f t="array" ref="E302">IFERROR(IF(INDEX('Disaggregation Data'!$K$159:$K$310,MATCH(LEFT(M302,255),LEFT('Disaggregation Data'!$J$159:$J$310,255),0))=0,"",INDEX('Disaggregation Data'!$K$159:$K$310,MATCH(LEFT(M302,255),LEFT('Disaggregation Data'!J$159:$J$310,255),0))),"")</f>
        <v/>
      </c>
      <c r="F302" s="412" t="str">
        <f t="array" ref="F302">IFERROR(IF(INDEX('Disaggregation Data'!$L$159:$L$310,MATCH(LEFT(M302,255),LEFT('Disaggregation Data'!$J$159:$J$310,255),0))=0,"",INDEX('Disaggregation Data'!$L$159:$L$310,MATCH(LEFT(M302,255),LEFT('Disaggregation Data'!J$159:$J$310,255),0))),"")</f>
        <v/>
      </c>
      <c r="G302" s="412" t="str">
        <f t="array" ref="G302">IFERROR(IF(INDEX('Disaggregation Data'!$O$159:$O$310,MATCH(LEFT(M302,255),LEFT('Disaggregation Data'!$J$159:$J$310,255),0))=0,"",INDEX('Disaggregation Data'!$O$159:$O$310,MATCH(LEFT(M302,255),LEFT('Disaggregation Data'!J$159:$J$310,255),0))),"")</f>
        <v/>
      </c>
      <c r="H302" s="411" t="str">
        <f t="array" ref="H302">IFERROR(IF(INDEX('Disaggregation Data'!$P$159:$P$310,MATCH(LEFT(M302,255),LEFT('Disaggregation Data'!$J$159:$J$310,255),0))=0,"",INDEX('Disaggregation Data'!$P$159:$P$310,MATCH(LEFT(M302,255),LEFT('Disaggregation Data'!J$159:$J$310,255),0))),"")</f>
        <v/>
      </c>
      <c r="I302" s="411" t="str">
        <f t="array" ref="I302">IFERROR(IF(INDEX('Disaggregation Data'!$M$159:$M$310,MATCH(LEFT(M302,255),LEFT('Disaggregation Data'!$J$159:$J$310,255),0))=0,"",INDEX('Disaggregation Data'!$M$159:$M$310,MATCH(LEFT(M302,255),LEFT('Disaggregation Data'!J$159:$J$310,255),0))),"")</f>
        <v/>
      </c>
      <c r="J302" s="411" t="str">
        <f t="array" ref="J302">IFERROR(IF(INDEX('Disaggregation Data'!$N$159:$N$310,MATCH(LEFT(M302,255),LEFT('Disaggregation Data'!$J$159:$J$310,255),0))=0,"",INDEX('Disaggregation Data'!$N$159:$N$310,MATCH(LEFT(M302,255),LEFT('Disaggregation Data'!J$159:$J$310,255),0))),"")</f>
        <v/>
      </c>
      <c r="K302" s="503">
        <f t="shared" si="20"/>
        <v>54</v>
      </c>
      <c r="L302" s="503" t="str">
        <f t="shared" si="21"/>
        <v/>
      </c>
      <c r="M302" s="503" t="str">
        <f t="shared" si="22"/>
        <v/>
      </c>
      <c r="N302" s="483" t="b">
        <f t="shared" si="23"/>
        <v>0</v>
      </c>
      <c r="O302" s="488" t="s">
        <v>1774</v>
      </c>
      <c r="P302" s="525" t="str">
        <f t="array" ref="P302">IFERROR(IF(INDEX('Disaggregation Records'!$G$59:$G$92,MATCH(LEFT(L302,255),LEFT('Disaggregation Records'!$D$59:$D$92,255),0))=0,"",INDEX('Disaggregation Records'!$G$59:$G$92,MATCH(LEFT(L302,255),LEFT('Disaggregation Records'!$D$59:$D$92,255),0))),"")</f>
        <v/>
      </c>
      <c r="Q302" s="524" t="s">
        <v>718</v>
      </c>
      <c r="R302" s="49"/>
    </row>
    <row r="303" spans="1:18" ht="47.1" customHeight="1" x14ac:dyDescent="0.25">
      <c r="A303" s="409">
        <v>14</v>
      </c>
      <c r="B303" s="427" t="str">
        <f>IFERROR(VLOOKUP(A303,'Outcome Indicators - Section C'!$A$10:$S$27,19,FALSE),"")</f>
        <v/>
      </c>
      <c r="C303" s="522" t="str">
        <f t="array" ref="C303">IFERROR(IF(INDEX('Disaggregation Records'!$E$59:$E$92,MATCH(LEFT(L303,255),LEFT('Disaggregation Records'!$D$59:$D$92,255),0))=0,"",INDEX('Disaggregation Records'!$E$59:$E$92,MATCH(LEFT(L303,255),LEFT('Disaggregation Records'!$D$59:$D$92,255),0))),"")</f>
        <v/>
      </c>
      <c r="D303" s="522" t="str">
        <f t="array" ref="D303">IFERROR(IF(INDEX('Disaggregation Records'!$F$59:$F$92,MATCH(LEFT(L303,255),LEFT('Disaggregation Records'!$D$59:$D$92,255),0))=0,"",INDEX('Disaggregation Records'!$F$59:$F$92,MATCH(LEFT(L303,255),LEFT('Disaggregation Records'!$D$59:$D$92,255),0))),"")</f>
        <v/>
      </c>
      <c r="E303" s="412" t="str">
        <f t="array" ref="E303">IFERROR(IF(INDEX('Disaggregation Data'!$K$159:$K$310,MATCH(LEFT(M303,255),LEFT('Disaggregation Data'!$J$159:$J$310,255),0))=0,"",INDEX('Disaggregation Data'!$K$159:$K$310,MATCH(LEFT(M303,255),LEFT('Disaggregation Data'!J$159:$J$310,255),0))),"")</f>
        <v/>
      </c>
      <c r="F303" s="412" t="str">
        <f t="array" ref="F303">IFERROR(IF(INDEX('Disaggregation Data'!$L$159:$L$310,MATCH(LEFT(M303,255),LEFT('Disaggregation Data'!$J$159:$J$310,255),0))=0,"",INDEX('Disaggregation Data'!$L$159:$L$310,MATCH(LEFT(M303,255),LEFT('Disaggregation Data'!J$159:$J$310,255),0))),"")</f>
        <v/>
      </c>
      <c r="G303" s="412" t="str">
        <f t="array" ref="G303">IFERROR(IF(INDEX('Disaggregation Data'!$O$159:$O$310,MATCH(LEFT(M303,255),LEFT('Disaggregation Data'!$J$159:$J$310,255),0))=0,"",INDEX('Disaggregation Data'!$O$159:$O$310,MATCH(LEFT(M303,255),LEFT('Disaggregation Data'!J$159:$J$310,255),0))),"")</f>
        <v/>
      </c>
      <c r="H303" s="411" t="str">
        <f t="array" ref="H303">IFERROR(IF(INDEX('Disaggregation Data'!$P$159:$P$310,MATCH(LEFT(M303,255),LEFT('Disaggregation Data'!$J$159:$J$310,255),0))=0,"",INDEX('Disaggregation Data'!$P$159:$P$310,MATCH(LEFT(M303,255),LEFT('Disaggregation Data'!J$159:$J$310,255),0))),"")</f>
        <v/>
      </c>
      <c r="I303" s="411" t="str">
        <f t="array" ref="I303">IFERROR(IF(INDEX('Disaggregation Data'!$M$159:$M$310,MATCH(LEFT(M303,255),LEFT('Disaggregation Data'!$J$159:$J$310,255),0))=0,"",INDEX('Disaggregation Data'!$M$159:$M$310,MATCH(LEFT(M303,255),LEFT('Disaggregation Data'!J$159:$J$310,255),0))),"")</f>
        <v/>
      </c>
      <c r="J303" s="411" t="str">
        <f t="array" ref="J303">IFERROR(IF(INDEX('Disaggregation Data'!$N$159:$N$310,MATCH(LEFT(M303,255),LEFT('Disaggregation Data'!$J$159:$J$310,255),0))=0,"",INDEX('Disaggregation Data'!$N$159:$N$310,MATCH(LEFT(M303,255),LEFT('Disaggregation Data'!J$159:$J$310,255),0))),"")</f>
        <v/>
      </c>
      <c r="K303" s="503">
        <f t="shared" si="20"/>
        <v>55</v>
      </c>
      <c r="L303" s="503" t="str">
        <f t="shared" si="21"/>
        <v/>
      </c>
      <c r="M303" s="503" t="str">
        <f t="shared" si="22"/>
        <v/>
      </c>
      <c r="N303" s="483" t="b">
        <f t="shared" si="23"/>
        <v>0</v>
      </c>
      <c r="O303" s="488" t="s">
        <v>1775</v>
      </c>
      <c r="P303" s="525" t="str">
        <f t="array" ref="P303">IFERROR(IF(INDEX('Disaggregation Records'!$G$59:$G$92,MATCH(LEFT(L303,255),LEFT('Disaggregation Records'!$D$59:$D$92,255),0))=0,"",INDEX('Disaggregation Records'!$G$59:$G$92,MATCH(LEFT(L303,255),LEFT('Disaggregation Records'!$D$59:$D$92,255),0))),"")</f>
        <v/>
      </c>
      <c r="Q303" s="524" t="s">
        <v>718</v>
      </c>
      <c r="R303" s="49"/>
    </row>
    <row r="304" spans="1:18" ht="47.1" customHeight="1" x14ac:dyDescent="0.25">
      <c r="A304" s="409">
        <v>14</v>
      </c>
      <c r="B304" s="427" t="str">
        <f>IFERROR(VLOOKUP(A304,'Outcome Indicators - Section C'!$A$10:$S$27,19,FALSE),"")</f>
        <v/>
      </c>
      <c r="C304" s="522" t="str">
        <f t="array" ref="C304">IFERROR(IF(INDEX('Disaggregation Records'!$E$59:$E$92,MATCH(LEFT(L304,255),LEFT('Disaggregation Records'!$D$59:$D$92,255),0))=0,"",INDEX('Disaggregation Records'!$E$59:$E$92,MATCH(LEFT(L304,255),LEFT('Disaggregation Records'!$D$59:$D$92,255),0))),"")</f>
        <v/>
      </c>
      <c r="D304" s="522" t="str">
        <f t="array" ref="D304">IFERROR(IF(INDEX('Disaggregation Records'!$F$59:$F$92,MATCH(LEFT(L304,255),LEFT('Disaggregation Records'!$D$59:$D$92,255),0))=0,"",INDEX('Disaggregation Records'!$F$59:$F$92,MATCH(LEFT(L304,255),LEFT('Disaggregation Records'!$D$59:$D$92,255),0))),"")</f>
        <v/>
      </c>
      <c r="E304" s="412" t="str">
        <f t="array" ref="E304">IFERROR(IF(INDEX('Disaggregation Data'!$K$159:$K$310,MATCH(LEFT(M304,255),LEFT('Disaggregation Data'!$J$159:$J$310,255),0))=0,"",INDEX('Disaggregation Data'!$K$159:$K$310,MATCH(LEFT(M304,255),LEFT('Disaggregation Data'!J$159:$J$310,255),0))),"")</f>
        <v/>
      </c>
      <c r="F304" s="412" t="str">
        <f t="array" ref="F304">IFERROR(IF(INDEX('Disaggregation Data'!$L$159:$L$310,MATCH(LEFT(M304,255),LEFT('Disaggregation Data'!$J$159:$J$310,255),0))=0,"",INDEX('Disaggregation Data'!$L$159:$L$310,MATCH(LEFT(M304,255),LEFT('Disaggregation Data'!J$159:$J$310,255),0))),"")</f>
        <v/>
      </c>
      <c r="G304" s="412" t="str">
        <f t="array" ref="G304">IFERROR(IF(INDEX('Disaggregation Data'!$O$159:$O$310,MATCH(LEFT(M304,255),LEFT('Disaggregation Data'!$J$159:$J$310,255),0))=0,"",INDEX('Disaggregation Data'!$O$159:$O$310,MATCH(LEFT(M304,255),LEFT('Disaggregation Data'!J$159:$J$310,255),0))),"")</f>
        <v/>
      </c>
      <c r="H304" s="411" t="str">
        <f t="array" ref="H304">IFERROR(IF(INDEX('Disaggregation Data'!$P$159:$P$310,MATCH(LEFT(M304,255),LEFT('Disaggregation Data'!$J$159:$J$310,255),0))=0,"",INDEX('Disaggregation Data'!$P$159:$P$310,MATCH(LEFT(M304,255),LEFT('Disaggregation Data'!J$159:$J$310,255),0))),"")</f>
        <v/>
      </c>
      <c r="I304" s="411" t="str">
        <f t="array" ref="I304">IFERROR(IF(INDEX('Disaggregation Data'!$M$159:$M$310,MATCH(LEFT(M304,255),LEFT('Disaggregation Data'!$J$159:$J$310,255),0))=0,"",INDEX('Disaggregation Data'!$M$159:$M$310,MATCH(LEFT(M304,255),LEFT('Disaggregation Data'!J$159:$J$310,255),0))),"")</f>
        <v/>
      </c>
      <c r="J304" s="411" t="str">
        <f t="array" ref="J304">IFERROR(IF(INDEX('Disaggregation Data'!$N$159:$N$310,MATCH(LEFT(M304,255),LEFT('Disaggregation Data'!$J$159:$J$310,255),0))=0,"",INDEX('Disaggregation Data'!$N$159:$N$310,MATCH(LEFT(M304,255),LEFT('Disaggregation Data'!J$159:$J$310,255),0))),"")</f>
        <v/>
      </c>
      <c r="K304" s="503">
        <f t="shared" si="20"/>
        <v>56</v>
      </c>
      <c r="L304" s="503" t="str">
        <f t="shared" si="21"/>
        <v/>
      </c>
      <c r="M304" s="503" t="str">
        <f t="shared" si="22"/>
        <v/>
      </c>
      <c r="N304" s="483" t="b">
        <f t="shared" si="23"/>
        <v>0</v>
      </c>
      <c r="O304" s="488" t="s">
        <v>1776</v>
      </c>
      <c r="P304" s="525" t="str">
        <f t="array" ref="P304">IFERROR(IF(INDEX('Disaggregation Records'!$G$59:$G$92,MATCH(LEFT(L304,255),LEFT('Disaggregation Records'!$D$59:$D$92,255),0))=0,"",INDEX('Disaggregation Records'!$G$59:$G$92,MATCH(LEFT(L304,255),LEFT('Disaggregation Records'!$D$59:$D$92,255),0))),"")</f>
        <v/>
      </c>
      <c r="Q304" s="524" t="s">
        <v>718</v>
      </c>
      <c r="R304" s="49"/>
    </row>
    <row r="305" spans="1:18" ht="47.1" customHeight="1" x14ac:dyDescent="0.25">
      <c r="A305" s="409">
        <v>14</v>
      </c>
      <c r="B305" s="427" t="str">
        <f>IFERROR(VLOOKUP(A305,'Outcome Indicators - Section C'!$A$10:$S$27,19,FALSE),"")</f>
        <v/>
      </c>
      <c r="C305" s="522" t="str">
        <f t="array" ref="C305">IFERROR(IF(INDEX('Disaggregation Records'!$E$59:$E$92,MATCH(LEFT(L305,255),LEFT('Disaggregation Records'!$D$59:$D$92,255),0))=0,"",INDEX('Disaggregation Records'!$E$59:$E$92,MATCH(LEFT(L305,255),LEFT('Disaggregation Records'!$D$59:$D$92,255),0))),"")</f>
        <v/>
      </c>
      <c r="D305" s="522" t="str">
        <f t="array" ref="D305">IFERROR(IF(INDEX('Disaggregation Records'!$F$59:$F$92,MATCH(LEFT(L305,255),LEFT('Disaggregation Records'!$D$59:$D$92,255),0))=0,"",INDEX('Disaggregation Records'!$F$59:$F$92,MATCH(LEFT(L305,255),LEFT('Disaggregation Records'!$D$59:$D$92,255),0))),"")</f>
        <v/>
      </c>
      <c r="E305" s="412" t="str">
        <f t="array" ref="E305">IFERROR(IF(INDEX('Disaggregation Data'!$K$159:$K$310,MATCH(LEFT(M305,255),LEFT('Disaggregation Data'!$J$159:$J$310,255),0))=0,"",INDEX('Disaggregation Data'!$K$159:$K$310,MATCH(LEFT(M305,255),LEFT('Disaggregation Data'!J$159:$J$310,255),0))),"")</f>
        <v/>
      </c>
      <c r="F305" s="412" t="str">
        <f t="array" ref="F305">IFERROR(IF(INDEX('Disaggregation Data'!$L$159:$L$310,MATCH(LEFT(M305,255),LEFT('Disaggregation Data'!$J$159:$J$310,255),0))=0,"",INDEX('Disaggregation Data'!$L$159:$L$310,MATCH(LEFT(M305,255),LEFT('Disaggregation Data'!J$159:$J$310,255),0))),"")</f>
        <v/>
      </c>
      <c r="G305" s="412" t="str">
        <f t="array" ref="G305">IFERROR(IF(INDEX('Disaggregation Data'!$O$159:$O$310,MATCH(LEFT(M305,255),LEFT('Disaggregation Data'!$J$159:$J$310,255),0))=0,"",INDEX('Disaggregation Data'!$O$159:$O$310,MATCH(LEFT(M305,255),LEFT('Disaggregation Data'!J$159:$J$310,255),0))),"")</f>
        <v/>
      </c>
      <c r="H305" s="411" t="str">
        <f t="array" ref="H305">IFERROR(IF(INDEX('Disaggregation Data'!$P$159:$P$310,MATCH(LEFT(M305,255),LEFT('Disaggregation Data'!$J$159:$J$310,255),0))=0,"",INDEX('Disaggregation Data'!$P$159:$P$310,MATCH(LEFT(M305,255),LEFT('Disaggregation Data'!J$159:$J$310,255),0))),"")</f>
        <v/>
      </c>
      <c r="I305" s="411" t="str">
        <f t="array" ref="I305">IFERROR(IF(INDEX('Disaggregation Data'!$M$159:$M$310,MATCH(LEFT(M305,255),LEFT('Disaggregation Data'!$J$159:$J$310,255),0))=0,"",INDEX('Disaggregation Data'!$M$159:$M$310,MATCH(LEFT(M305,255),LEFT('Disaggregation Data'!J$159:$J$310,255),0))),"")</f>
        <v/>
      </c>
      <c r="J305" s="411" t="str">
        <f t="array" ref="J305">IFERROR(IF(INDEX('Disaggregation Data'!$N$159:$N$310,MATCH(LEFT(M305,255),LEFT('Disaggregation Data'!$J$159:$J$310,255),0))=0,"",INDEX('Disaggregation Data'!$N$159:$N$310,MATCH(LEFT(M305,255),LEFT('Disaggregation Data'!J$159:$J$310,255),0))),"")</f>
        <v/>
      </c>
      <c r="K305" s="503">
        <f t="shared" si="20"/>
        <v>57</v>
      </c>
      <c r="L305" s="503" t="str">
        <f t="shared" si="21"/>
        <v/>
      </c>
      <c r="M305" s="503" t="str">
        <f t="shared" si="22"/>
        <v/>
      </c>
      <c r="N305" s="483" t="b">
        <f t="shared" si="23"/>
        <v>0</v>
      </c>
      <c r="O305" s="488" t="s">
        <v>1777</v>
      </c>
      <c r="P305" s="525" t="str">
        <f t="array" ref="P305">IFERROR(IF(INDEX('Disaggregation Records'!$G$59:$G$92,MATCH(LEFT(L305,255),LEFT('Disaggregation Records'!$D$59:$D$92,255),0))=0,"",INDEX('Disaggregation Records'!$G$59:$G$92,MATCH(LEFT(L305,255),LEFT('Disaggregation Records'!$D$59:$D$92,255),0))),"")</f>
        <v/>
      </c>
      <c r="Q305" s="524" t="s">
        <v>718</v>
      </c>
      <c r="R305" s="49"/>
    </row>
    <row r="306" spans="1:18" ht="47.1" customHeight="1" x14ac:dyDescent="0.25">
      <c r="A306" s="409">
        <v>14</v>
      </c>
      <c r="B306" s="427" t="str">
        <f>IFERROR(VLOOKUP(A306,'Outcome Indicators - Section C'!$A$10:$S$27,19,FALSE),"")</f>
        <v/>
      </c>
      <c r="C306" s="522" t="str">
        <f t="array" ref="C306">IFERROR(IF(INDEX('Disaggregation Records'!$E$59:$E$92,MATCH(LEFT(L306,255),LEFT('Disaggregation Records'!$D$59:$D$92,255),0))=0,"",INDEX('Disaggregation Records'!$E$59:$E$92,MATCH(LEFT(L306,255),LEFT('Disaggregation Records'!$D$59:$D$92,255),0))),"")</f>
        <v/>
      </c>
      <c r="D306" s="522" t="str">
        <f t="array" ref="D306">IFERROR(IF(INDEX('Disaggregation Records'!$F$59:$F$92,MATCH(LEFT(L306,255),LEFT('Disaggregation Records'!$D$59:$D$92,255),0))=0,"",INDEX('Disaggregation Records'!$F$59:$F$92,MATCH(LEFT(L306,255),LEFT('Disaggregation Records'!$D$59:$D$92,255),0))),"")</f>
        <v/>
      </c>
      <c r="E306" s="412" t="str">
        <f t="array" ref="E306">IFERROR(IF(INDEX('Disaggregation Data'!$K$159:$K$310,MATCH(LEFT(M306,255),LEFT('Disaggregation Data'!$J$159:$J$310,255),0))=0,"",INDEX('Disaggregation Data'!$K$159:$K$310,MATCH(LEFT(M306,255),LEFT('Disaggregation Data'!J$159:$J$310,255),0))),"")</f>
        <v/>
      </c>
      <c r="F306" s="412" t="str">
        <f t="array" ref="F306">IFERROR(IF(INDEX('Disaggregation Data'!$L$159:$L$310,MATCH(LEFT(M306,255),LEFT('Disaggregation Data'!$J$159:$J$310,255),0))=0,"",INDEX('Disaggregation Data'!$L$159:$L$310,MATCH(LEFT(M306,255),LEFT('Disaggregation Data'!J$159:$J$310,255),0))),"")</f>
        <v/>
      </c>
      <c r="G306" s="412" t="str">
        <f t="array" ref="G306">IFERROR(IF(INDEX('Disaggregation Data'!$O$159:$O$310,MATCH(LEFT(M306,255),LEFT('Disaggregation Data'!$J$159:$J$310,255),0))=0,"",INDEX('Disaggregation Data'!$O$159:$O$310,MATCH(LEFT(M306,255),LEFT('Disaggregation Data'!J$159:$J$310,255),0))),"")</f>
        <v/>
      </c>
      <c r="H306" s="411" t="str">
        <f t="array" ref="H306">IFERROR(IF(INDEX('Disaggregation Data'!$P$159:$P$310,MATCH(LEFT(M306,255),LEFT('Disaggregation Data'!$J$159:$J$310,255),0))=0,"",INDEX('Disaggregation Data'!$P$159:$P$310,MATCH(LEFT(M306,255),LEFT('Disaggregation Data'!J$159:$J$310,255),0))),"")</f>
        <v/>
      </c>
      <c r="I306" s="411" t="str">
        <f t="array" ref="I306">IFERROR(IF(INDEX('Disaggregation Data'!$M$159:$M$310,MATCH(LEFT(M306,255),LEFT('Disaggregation Data'!$J$159:$J$310,255),0))=0,"",INDEX('Disaggregation Data'!$M$159:$M$310,MATCH(LEFT(M306,255),LEFT('Disaggregation Data'!J$159:$J$310,255),0))),"")</f>
        <v/>
      </c>
      <c r="J306" s="411" t="str">
        <f t="array" ref="J306">IFERROR(IF(INDEX('Disaggregation Data'!$N$159:$N$310,MATCH(LEFT(M306,255),LEFT('Disaggregation Data'!$J$159:$J$310,255),0))=0,"",INDEX('Disaggregation Data'!$N$159:$N$310,MATCH(LEFT(M306,255),LEFT('Disaggregation Data'!J$159:$J$310,255),0))),"")</f>
        <v/>
      </c>
      <c r="K306" s="503">
        <f t="shared" si="20"/>
        <v>58</v>
      </c>
      <c r="L306" s="503" t="str">
        <f t="shared" si="21"/>
        <v/>
      </c>
      <c r="M306" s="503" t="str">
        <f t="shared" si="22"/>
        <v/>
      </c>
      <c r="N306" s="483" t="b">
        <f t="shared" si="23"/>
        <v>0</v>
      </c>
      <c r="O306" s="488" t="s">
        <v>1778</v>
      </c>
      <c r="P306" s="525" t="str">
        <f t="array" ref="P306">IFERROR(IF(INDEX('Disaggregation Records'!$G$59:$G$92,MATCH(LEFT(L306,255),LEFT('Disaggregation Records'!$D$59:$D$92,255),0))=0,"",INDEX('Disaggregation Records'!$G$59:$G$92,MATCH(LEFT(L306,255),LEFT('Disaggregation Records'!$D$59:$D$92,255),0))),"")</f>
        <v/>
      </c>
      <c r="Q306" s="524" t="s">
        <v>718</v>
      </c>
      <c r="R306" s="49"/>
    </row>
    <row r="307" spans="1:18" ht="47.1" customHeight="1" x14ac:dyDescent="0.25">
      <c r="A307" s="409">
        <v>14</v>
      </c>
      <c r="B307" s="427" t="str">
        <f>IFERROR(VLOOKUP(A307,'Outcome Indicators - Section C'!$A$10:$S$27,19,FALSE),"")</f>
        <v/>
      </c>
      <c r="C307" s="522" t="str">
        <f t="array" ref="C307">IFERROR(IF(INDEX('Disaggregation Records'!$E$59:$E$92,MATCH(LEFT(L307,255),LEFT('Disaggregation Records'!$D$59:$D$92,255),0))=0,"",INDEX('Disaggregation Records'!$E$59:$E$92,MATCH(LEFT(L307,255),LEFT('Disaggregation Records'!$D$59:$D$92,255),0))),"")</f>
        <v/>
      </c>
      <c r="D307" s="522" t="str">
        <f t="array" ref="D307">IFERROR(IF(INDEX('Disaggregation Records'!$F$59:$F$92,MATCH(LEFT(L307,255),LEFT('Disaggregation Records'!$D$59:$D$92,255),0))=0,"",INDEX('Disaggregation Records'!$F$59:$F$92,MATCH(LEFT(L307,255),LEFT('Disaggregation Records'!$D$59:$D$92,255),0))),"")</f>
        <v/>
      </c>
      <c r="E307" s="412" t="str">
        <f t="array" ref="E307">IFERROR(IF(INDEX('Disaggregation Data'!$K$159:$K$310,MATCH(LEFT(M307,255),LEFT('Disaggregation Data'!$J$159:$J$310,255),0))=0,"",INDEX('Disaggregation Data'!$K$159:$K$310,MATCH(LEFT(M307,255),LEFT('Disaggregation Data'!J$159:$J$310,255),0))),"")</f>
        <v/>
      </c>
      <c r="F307" s="412" t="str">
        <f t="array" ref="F307">IFERROR(IF(INDEX('Disaggregation Data'!$L$159:$L$310,MATCH(LEFT(M307,255),LEFT('Disaggregation Data'!$J$159:$J$310,255),0))=0,"",INDEX('Disaggregation Data'!$L$159:$L$310,MATCH(LEFT(M307,255),LEFT('Disaggregation Data'!J$159:$J$310,255),0))),"")</f>
        <v/>
      </c>
      <c r="G307" s="412" t="str">
        <f t="array" ref="G307">IFERROR(IF(INDEX('Disaggregation Data'!$O$159:$O$310,MATCH(LEFT(M307,255),LEFT('Disaggregation Data'!$J$159:$J$310,255),0))=0,"",INDEX('Disaggregation Data'!$O$159:$O$310,MATCH(LEFT(M307,255),LEFT('Disaggregation Data'!J$159:$J$310,255),0))),"")</f>
        <v/>
      </c>
      <c r="H307" s="411" t="str">
        <f t="array" ref="H307">IFERROR(IF(INDEX('Disaggregation Data'!$P$159:$P$310,MATCH(LEFT(M307,255),LEFT('Disaggregation Data'!$J$159:$J$310,255),0))=0,"",INDEX('Disaggregation Data'!$P$159:$P$310,MATCH(LEFT(M307,255),LEFT('Disaggregation Data'!J$159:$J$310,255),0))),"")</f>
        <v/>
      </c>
      <c r="I307" s="411" t="str">
        <f t="array" ref="I307">IFERROR(IF(INDEX('Disaggregation Data'!$M$159:$M$310,MATCH(LEFT(M307,255),LEFT('Disaggregation Data'!$J$159:$J$310,255),0))=0,"",INDEX('Disaggregation Data'!$M$159:$M$310,MATCH(LEFT(M307,255),LEFT('Disaggregation Data'!J$159:$J$310,255),0))),"")</f>
        <v/>
      </c>
      <c r="J307" s="411" t="str">
        <f t="array" ref="J307">IFERROR(IF(INDEX('Disaggregation Data'!$N$159:$N$310,MATCH(LEFT(M307,255),LEFT('Disaggregation Data'!$J$159:$J$310,255),0))=0,"",INDEX('Disaggregation Data'!$N$159:$N$310,MATCH(LEFT(M307,255),LEFT('Disaggregation Data'!J$159:$J$310,255),0))),"")</f>
        <v/>
      </c>
      <c r="K307" s="503">
        <f t="shared" si="20"/>
        <v>59</v>
      </c>
      <c r="L307" s="503" t="str">
        <f t="shared" si="21"/>
        <v/>
      </c>
      <c r="M307" s="503" t="str">
        <f t="shared" si="22"/>
        <v/>
      </c>
      <c r="N307" s="483" t="b">
        <f t="shared" si="23"/>
        <v>0</v>
      </c>
      <c r="O307" s="488" t="s">
        <v>1779</v>
      </c>
      <c r="P307" s="525" t="str">
        <f t="array" ref="P307">IFERROR(IF(INDEX('Disaggregation Records'!$G$59:$G$92,MATCH(LEFT(L307,255),LEFT('Disaggregation Records'!$D$59:$D$92,255),0))=0,"",INDEX('Disaggregation Records'!$G$59:$G$92,MATCH(LEFT(L307,255),LEFT('Disaggregation Records'!$D$59:$D$92,255),0))),"")</f>
        <v/>
      </c>
      <c r="Q307" s="524" t="s">
        <v>718</v>
      </c>
      <c r="R307" s="49"/>
    </row>
    <row r="308" spans="1:18" ht="47.1" customHeight="1" x14ac:dyDescent="0.25">
      <c r="A308" s="409">
        <v>15</v>
      </c>
      <c r="B308" s="427" t="str">
        <f>IFERROR(VLOOKUP(A308,'Outcome Indicators - Section C'!$A$10:$S$27,19,FALSE),"")</f>
        <v/>
      </c>
      <c r="C308" s="522" t="str">
        <f t="array" ref="C308">IFERROR(IF(INDEX('Disaggregation Records'!$E$59:$E$92,MATCH(LEFT(L308,255),LEFT('Disaggregation Records'!$D$59:$D$92,255),0))=0,"",INDEX('Disaggregation Records'!$E$59:$E$92,MATCH(LEFT(L308,255),LEFT('Disaggregation Records'!$D$59:$D$92,255),0))),"")</f>
        <v/>
      </c>
      <c r="D308" s="522" t="str">
        <f t="array" ref="D308">IFERROR(IF(INDEX('Disaggregation Records'!$F$59:$F$92,MATCH(LEFT(L308,255),LEFT('Disaggregation Records'!$D$59:$D$92,255),0))=0,"",INDEX('Disaggregation Records'!$F$59:$F$92,MATCH(LEFT(L308,255),LEFT('Disaggregation Records'!$D$59:$D$92,255),0))),"")</f>
        <v/>
      </c>
      <c r="E308" s="412" t="str">
        <f t="array" ref="E308">IFERROR(IF(INDEX('Disaggregation Data'!$K$159:$K$310,MATCH(LEFT(M308,255),LEFT('Disaggregation Data'!$J$159:$J$310,255),0))=0,"",INDEX('Disaggregation Data'!$K$159:$K$310,MATCH(LEFT(M308,255),LEFT('Disaggregation Data'!J$159:$J$310,255),0))),"")</f>
        <v/>
      </c>
      <c r="F308" s="412" t="str">
        <f t="array" ref="F308">IFERROR(IF(INDEX('Disaggregation Data'!$L$159:$L$310,MATCH(LEFT(M308,255),LEFT('Disaggregation Data'!$J$159:$J$310,255),0))=0,"",INDEX('Disaggregation Data'!$L$159:$L$310,MATCH(LEFT(M308,255),LEFT('Disaggregation Data'!J$159:$J$310,255),0))),"")</f>
        <v/>
      </c>
      <c r="G308" s="412" t="str">
        <f t="array" ref="G308">IFERROR(IF(INDEX('Disaggregation Data'!$O$159:$O$310,MATCH(LEFT(M308,255),LEFT('Disaggregation Data'!$J$159:$J$310,255),0))=0,"",INDEX('Disaggregation Data'!$O$159:$O$310,MATCH(LEFT(M308,255),LEFT('Disaggregation Data'!J$159:$J$310,255),0))),"")</f>
        <v/>
      </c>
      <c r="H308" s="411" t="str">
        <f t="array" ref="H308">IFERROR(IF(INDEX('Disaggregation Data'!$P$159:$P$310,MATCH(LEFT(M308,255),LEFT('Disaggregation Data'!$J$159:$J$310,255),0))=0,"",INDEX('Disaggregation Data'!$P$159:$P$310,MATCH(LEFT(M308,255),LEFT('Disaggregation Data'!J$159:$J$310,255),0))),"")</f>
        <v/>
      </c>
      <c r="I308" s="411" t="str">
        <f t="array" ref="I308">IFERROR(IF(INDEX('Disaggregation Data'!$M$159:$M$310,MATCH(LEFT(M308,255),LEFT('Disaggregation Data'!$J$159:$J$310,255),0))=0,"",INDEX('Disaggregation Data'!$M$159:$M$310,MATCH(LEFT(M308,255),LEFT('Disaggregation Data'!J$159:$J$310,255),0))),"")</f>
        <v/>
      </c>
      <c r="J308" s="411" t="str">
        <f t="array" ref="J308">IFERROR(IF(INDEX('Disaggregation Data'!$N$159:$N$310,MATCH(LEFT(M308,255),LEFT('Disaggregation Data'!$J$159:$J$310,255),0))=0,"",INDEX('Disaggregation Data'!$N$159:$N$310,MATCH(LEFT(M308,255),LEFT('Disaggregation Data'!J$159:$J$310,255),0))),"")</f>
        <v/>
      </c>
      <c r="K308" s="503">
        <f t="shared" si="20"/>
        <v>60</v>
      </c>
      <c r="L308" s="503" t="str">
        <f t="shared" si="21"/>
        <v/>
      </c>
      <c r="M308" s="503" t="str">
        <f t="shared" si="22"/>
        <v/>
      </c>
      <c r="N308" s="483" t="b">
        <f t="shared" si="23"/>
        <v>0</v>
      </c>
      <c r="O308" s="488" t="s">
        <v>1780</v>
      </c>
      <c r="P308" s="525" t="str">
        <f t="array" ref="P308">IFERROR(IF(INDEX('Disaggregation Records'!$G$59:$G$92,MATCH(LEFT(L308,255),LEFT('Disaggregation Records'!$D$59:$D$92,255),0))=0,"",INDEX('Disaggregation Records'!$G$59:$G$92,MATCH(LEFT(L308,255),LEFT('Disaggregation Records'!$D$59:$D$92,255),0))),"")</f>
        <v/>
      </c>
      <c r="Q308" s="524" t="s">
        <v>719</v>
      </c>
      <c r="R308" s="49"/>
    </row>
    <row r="309" spans="1:18" ht="47.1" customHeight="1" x14ac:dyDescent="0.25">
      <c r="A309" s="409">
        <v>15</v>
      </c>
      <c r="B309" s="427" t="str">
        <f>IFERROR(VLOOKUP(A309,'Outcome Indicators - Section C'!$A$10:$S$27,19,FALSE),"")</f>
        <v/>
      </c>
      <c r="C309" s="522" t="str">
        <f t="array" ref="C309">IFERROR(IF(INDEX('Disaggregation Records'!$E$59:$E$92,MATCH(LEFT(L309,255),LEFT('Disaggregation Records'!$D$59:$D$92,255),0))=0,"",INDEX('Disaggregation Records'!$E$59:$E$92,MATCH(LEFT(L309,255),LEFT('Disaggregation Records'!$D$59:$D$92,255),0))),"")</f>
        <v/>
      </c>
      <c r="D309" s="522" t="str">
        <f t="array" ref="D309">IFERROR(IF(INDEX('Disaggregation Records'!$F$59:$F$92,MATCH(LEFT(L309,255),LEFT('Disaggregation Records'!$D$59:$D$92,255),0))=0,"",INDEX('Disaggregation Records'!$F$59:$F$92,MATCH(LEFT(L309,255),LEFT('Disaggregation Records'!$D$59:$D$92,255),0))),"")</f>
        <v/>
      </c>
      <c r="E309" s="412" t="str">
        <f t="array" ref="E309">IFERROR(IF(INDEX('Disaggregation Data'!$K$159:$K$310,MATCH(LEFT(M309,255),LEFT('Disaggregation Data'!$J$159:$J$310,255),0))=0,"",INDEX('Disaggregation Data'!$K$159:$K$310,MATCH(LEFT(M309,255),LEFT('Disaggregation Data'!J$159:$J$310,255),0))),"")</f>
        <v/>
      </c>
      <c r="F309" s="412" t="str">
        <f t="array" ref="F309">IFERROR(IF(INDEX('Disaggregation Data'!$L$159:$L$310,MATCH(LEFT(M309,255),LEFT('Disaggregation Data'!$J$159:$J$310,255),0))=0,"",INDEX('Disaggregation Data'!$L$159:$L$310,MATCH(LEFT(M309,255),LEFT('Disaggregation Data'!J$159:$J$310,255),0))),"")</f>
        <v/>
      </c>
      <c r="G309" s="412" t="str">
        <f t="array" ref="G309">IFERROR(IF(INDEX('Disaggregation Data'!$O$159:$O$310,MATCH(LEFT(M309,255),LEFT('Disaggregation Data'!$J$159:$J$310,255),0))=0,"",INDEX('Disaggregation Data'!$O$159:$O$310,MATCH(LEFT(M309,255),LEFT('Disaggregation Data'!J$159:$J$310,255),0))),"")</f>
        <v/>
      </c>
      <c r="H309" s="411" t="str">
        <f t="array" ref="H309">IFERROR(IF(INDEX('Disaggregation Data'!$P$159:$P$310,MATCH(LEFT(M309,255),LEFT('Disaggregation Data'!$J$159:$J$310,255),0))=0,"",INDEX('Disaggregation Data'!$P$159:$P$310,MATCH(LEFT(M309,255),LEFT('Disaggregation Data'!J$159:$J$310,255),0))),"")</f>
        <v/>
      </c>
      <c r="I309" s="411" t="str">
        <f t="array" ref="I309">IFERROR(IF(INDEX('Disaggregation Data'!$M$159:$M$310,MATCH(LEFT(M309,255),LEFT('Disaggregation Data'!$J$159:$J$310,255),0))=0,"",INDEX('Disaggregation Data'!$M$159:$M$310,MATCH(LEFT(M309,255),LEFT('Disaggregation Data'!J$159:$J$310,255),0))),"")</f>
        <v/>
      </c>
      <c r="J309" s="411" t="str">
        <f t="array" ref="J309">IFERROR(IF(INDEX('Disaggregation Data'!$N$159:$N$310,MATCH(LEFT(M309,255),LEFT('Disaggregation Data'!$J$159:$J$310,255),0))=0,"",INDEX('Disaggregation Data'!$N$159:$N$310,MATCH(LEFT(M309,255),LEFT('Disaggregation Data'!J$159:$J$310,255),0))),"")</f>
        <v/>
      </c>
      <c r="K309" s="503">
        <f t="shared" si="20"/>
        <v>61</v>
      </c>
      <c r="L309" s="503" t="str">
        <f t="shared" si="21"/>
        <v/>
      </c>
      <c r="M309" s="503" t="str">
        <f t="shared" si="22"/>
        <v/>
      </c>
      <c r="N309" s="483" t="b">
        <f t="shared" si="23"/>
        <v>0</v>
      </c>
      <c r="O309" s="488" t="s">
        <v>1781</v>
      </c>
      <c r="P309" s="525" t="str">
        <f t="array" ref="P309">IFERROR(IF(INDEX('Disaggregation Records'!$G$59:$G$92,MATCH(LEFT(L309,255),LEFT('Disaggregation Records'!$D$59:$D$92,255),0))=0,"",INDEX('Disaggregation Records'!$G$59:$G$92,MATCH(LEFT(L309,255),LEFT('Disaggregation Records'!$D$59:$D$92,255),0))),"")</f>
        <v/>
      </c>
      <c r="Q309" s="524" t="s">
        <v>719</v>
      </c>
      <c r="R309" s="49"/>
    </row>
    <row r="310" spans="1:18" ht="47.1" customHeight="1" x14ac:dyDescent="0.25">
      <c r="A310" s="409">
        <v>15</v>
      </c>
      <c r="B310" s="427" t="str">
        <f>IFERROR(VLOOKUP(A310,'Outcome Indicators - Section C'!$A$10:$S$27,19,FALSE),"")</f>
        <v/>
      </c>
      <c r="C310" s="522" t="str">
        <f t="array" ref="C310">IFERROR(IF(INDEX('Disaggregation Records'!$E$59:$E$92,MATCH(LEFT(L310,255),LEFT('Disaggregation Records'!$D$59:$D$92,255),0))=0,"",INDEX('Disaggregation Records'!$E$59:$E$92,MATCH(LEFT(L310,255),LEFT('Disaggregation Records'!$D$59:$D$92,255),0))),"")</f>
        <v/>
      </c>
      <c r="D310" s="522" t="str">
        <f t="array" ref="D310">IFERROR(IF(INDEX('Disaggregation Records'!$F$59:$F$92,MATCH(LEFT(L310,255),LEFT('Disaggregation Records'!$D$59:$D$92,255),0))=0,"",INDEX('Disaggregation Records'!$F$59:$F$92,MATCH(LEFT(L310,255),LEFT('Disaggregation Records'!$D$59:$D$92,255),0))),"")</f>
        <v/>
      </c>
      <c r="E310" s="412" t="str">
        <f t="array" ref="E310">IFERROR(IF(INDEX('Disaggregation Data'!$K$159:$K$310,MATCH(LEFT(M310,255),LEFT('Disaggregation Data'!$J$159:$J$310,255),0))=0,"",INDEX('Disaggregation Data'!$K$159:$K$310,MATCH(LEFT(M310,255),LEFT('Disaggregation Data'!J$159:$J$310,255),0))),"")</f>
        <v/>
      </c>
      <c r="F310" s="412" t="str">
        <f t="array" ref="F310">IFERROR(IF(INDEX('Disaggregation Data'!$L$159:$L$310,MATCH(LEFT(M310,255),LEFT('Disaggregation Data'!$J$159:$J$310,255),0))=0,"",INDEX('Disaggregation Data'!$L$159:$L$310,MATCH(LEFT(M310,255),LEFT('Disaggregation Data'!J$159:$J$310,255),0))),"")</f>
        <v/>
      </c>
      <c r="G310" s="412" t="str">
        <f t="array" ref="G310">IFERROR(IF(INDEX('Disaggregation Data'!$O$159:$O$310,MATCH(LEFT(M310,255),LEFT('Disaggregation Data'!$J$159:$J$310,255),0))=0,"",INDEX('Disaggregation Data'!$O$159:$O$310,MATCH(LEFT(M310,255),LEFT('Disaggregation Data'!J$159:$J$310,255),0))),"")</f>
        <v/>
      </c>
      <c r="H310" s="411" t="str">
        <f t="array" ref="H310">IFERROR(IF(INDEX('Disaggregation Data'!$P$159:$P$310,MATCH(LEFT(M310,255),LEFT('Disaggregation Data'!$J$159:$J$310,255),0))=0,"",INDEX('Disaggregation Data'!$P$159:$P$310,MATCH(LEFT(M310,255),LEFT('Disaggregation Data'!J$159:$J$310,255),0))),"")</f>
        <v/>
      </c>
      <c r="I310" s="411" t="str">
        <f t="array" ref="I310">IFERROR(IF(INDEX('Disaggregation Data'!$M$159:$M$310,MATCH(LEFT(M310,255),LEFT('Disaggregation Data'!$J$159:$J$310,255),0))=0,"",INDEX('Disaggregation Data'!$M$159:$M$310,MATCH(LEFT(M310,255),LEFT('Disaggregation Data'!J$159:$J$310,255),0))),"")</f>
        <v/>
      </c>
      <c r="J310" s="411" t="str">
        <f t="array" ref="J310">IFERROR(IF(INDEX('Disaggregation Data'!$N$159:$N$310,MATCH(LEFT(M310,255),LEFT('Disaggregation Data'!$J$159:$J$310,255),0))=0,"",INDEX('Disaggregation Data'!$N$159:$N$310,MATCH(LEFT(M310,255),LEFT('Disaggregation Data'!J$159:$J$310,255),0))),"")</f>
        <v/>
      </c>
      <c r="K310" s="503">
        <f t="shared" si="20"/>
        <v>62</v>
      </c>
      <c r="L310" s="503" t="str">
        <f t="shared" si="21"/>
        <v/>
      </c>
      <c r="M310" s="503" t="str">
        <f t="shared" si="22"/>
        <v/>
      </c>
      <c r="N310" s="483" t="b">
        <f t="shared" si="23"/>
        <v>0</v>
      </c>
      <c r="O310" s="488" t="s">
        <v>1782</v>
      </c>
      <c r="P310" s="525" t="str">
        <f t="array" ref="P310">IFERROR(IF(INDEX('Disaggregation Records'!$G$59:$G$92,MATCH(LEFT(L310,255),LEFT('Disaggregation Records'!$D$59:$D$92,255),0))=0,"",INDEX('Disaggregation Records'!$G$59:$G$92,MATCH(LEFT(L310,255),LEFT('Disaggregation Records'!$D$59:$D$92,255),0))),"")</f>
        <v/>
      </c>
      <c r="Q310" s="524" t="s">
        <v>719</v>
      </c>
      <c r="R310" s="49"/>
    </row>
    <row r="311" spans="1:18" ht="47.1" customHeight="1" x14ac:dyDescent="0.25">
      <c r="A311" s="409">
        <v>15</v>
      </c>
      <c r="B311" s="427" t="str">
        <f>IFERROR(VLOOKUP(A311,'Outcome Indicators - Section C'!$A$10:$S$27,19,FALSE),"")</f>
        <v/>
      </c>
      <c r="C311" s="522" t="str">
        <f t="array" ref="C311">IFERROR(IF(INDEX('Disaggregation Records'!$E$59:$E$92,MATCH(LEFT(L311,255),LEFT('Disaggregation Records'!$D$59:$D$92,255),0))=0,"",INDEX('Disaggregation Records'!$E$59:$E$92,MATCH(LEFT(L311,255),LEFT('Disaggregation Records'!$D$59:$D$92,255),0))),"")</f>
        <v/>
      </c>
      <c r="D311" s="522" t="str">
        <f t="array" ref="D311">IFERROR(IF(INDEX('Disaggregation Records'!$F$59:$F$92,MATCH(LEFT(L311,255),LEFT('Disaggregation Records'!$D$59:$D$92,255),0))=0,"",INDEX('Disaggregation Records'!$F$59:$F$92,MATCH(LEFT(L311,255),LEFT('Disaggregation Records'!$D$59:$D$92,255),0))),"")</f>
        <v/>
      </c>
      <c r="E311" s="412" t="str">
        <f t="array" ref="E311">IFERROR(IF(INDEX('Disaggregation Data'!$K$159:$K$310,MATCH(LEFT(M311,255),LEFT('Disaggregation Data'!$J$159:$J$310,255),0))=0,"",INDEX('Disaggregation Data'!$K$159:$K$310,MATCH(LEFT(M311,255),LEFT('Disaggregation Data'!J$159:$J$310,255),0))),"")</f>
        <v/>
      </c>
      <c r="F311" s="412" t="str">
        <f t="array" ref="F311">IFERROR(IF(INDEX('Disaggregation Data'!$L$159:$L$310,MATCH(LEFT(M311,255),LEFT('Disaggregation Data'!$J$159:$J$310,255),0))=0,"",INDEX('Disaggregation Data'!$L$159:$L$310,MATCH(LEFT(M311,255),LEFT('Disaggregation Data'!J$159:$J$310,255),0))),"")</f>
        <v/>
      </c>
      <c r="G311" s="412" t="str">
        <f t="array" ref="G311">IFERROR(IF(INDEX('Disaggregation Data'!$O$159:$O$310,MATCH(LEFT(M311,255),LEFT('Disaggregation Data'!$J$159:$J$310,255),0))=0,"",INDEX('Disaggregation Data'!$O$159:$O$310,MATCH(LEFT(M311,255),LEFT('Disaggregation Data'!J$159:$J$310,255),0))),"")</f>
        <v/>
      </c>
      <c r="H311" s="411" t="str">
        <f t="array" ref="H311">IFERROR(IF(INDEX('Disaggregation Data'!$P$159:$P$310,MATCH(LEFT(M311,255),LEFT('Disaggregation Data'!$J$159:$J$310,255),0))=0,"",INDEX('Disaggregation Data'!$P$159:$P$310,MATCH(LEFT(M311,255),LEFT('Disaggregation Data'!J$159:$J$310,255),0))),"")</f>
        <v/>
      </c>
      <c r="I311" s="411" t="str">
        <f t="array" ref="I311">IFERROR(IF(INDEX('Disaggregation Data'!$M$159:$M$310,MATCH(LEFT(M311,255),LEFT('Disaggregation Data'!$J$159:$J$310,255),0))=0,"",INDEX('Disaggregation Data'!$M$159:$M$310,MATCH(LEFT(M311,255),LEFT('Disaggregation Data'!J$159:$J$310,255),0))),"")</f>
        <v/>
      </c>
      <c r="J311" s="411" t="str">
        <f t="array" ref="J311">IFERROR(IF(INDEX('Disaggregation Data'!$N$159:$N$310,MATCH(LEFT(M311,255),LEFT('Disaggregation Data'!$J$159:$J$310,255),0))=0,"",INDEX('Disaggregation Data'!$N$159:$N$310,MATCH(LEFT(M311,255),LEFT('Disaggregation Data'!J$159:$J$310,255),0))),"")</f>
        <v/>
      </c>
      <c r="K311" s="503">
        <f t="shared" si="20"/>
        <v>63</v>
      </c>
      <c r="L311" s="503" t="str">
        <f t="shared" si="21"/>
        <v/>
      </c>
      <c r="M311" s="503" t="str">
        <f t="shared" si="22"/>
        <v/>
      </c>
      <c r="N311" s="483" t="b">
        <f t="shared" si="23"/>
        <v>0</v>
      </c>
      <c r="O311" s="488" t="s">
        <v>1783</v>
      </c>
      <c r="P311" s="525" t="str">
        <f t="array" ref="P311">IFERROR(IF(INDEX('Disaggregation Records'!$G$59:$G$92,MATCH(LEFT(L311,255),LEFT('Disaggregation Records'!$D$59:$D$92,255),0))=0,"",INDEX('Disaggregation Records'!$G$59:$G$92,MATCH(LEFT(L311,255),LEFT('Disaggregation Records'!$D$59:$D$92,255),0))),"")</f>
        <v/>
      </c>
      <c r="Q311" s="524" t="s">
        <v>719</v>
      </c>
      <c r="R311" s="49"/>
    </row>
    <row r="312" spans="1:18" ht="47.1" customHeight="1" x14ac:dyDescent="0.25">
      <c r="A312" s="409">
        <v>15</v>
      </c>
      <c r="B312" s="427" t="str">
        <f>IFERROR(VLOOKUP(A312,'Outcome Indicators - Section C'!$A$10:$S$27,19,FALSE),"")</f>
        <v/>
      </c>
      <c r="C312" s="522" t="str">
        <f t="array" ref="C312">IFERROR(IF(INDEX('Disaggregation Records'!$E$59:$E$92,MATCH(LEFT(L312,255),LEFT('Disaggregation Records'!$D$59:$D$92,255),0))=0,"",INDEX('Disaggregation Records'!$E$59:$E$92,MATCH(LEFT(L312,255),LEFT('Disaggregation Records'!$D$59:$D$92,255),0))),"")</f>
        <v/>
      </c>
      <c r="D312" s="522" t="str">
        <f t="array" ref="D312">IFERROR(IF(INDEX('Disaggregation Records'!$F$59:$F$92,MATCH(LEFT(L312,255),LEFT('Disaggregation Records'!$D$59:$D$92,255),0))=0,"",INDEX('Disaggregation Records'!$F$59:$F$92,MATCH(LEFT(L312,255),LEFT('Disaggregation Records'!$D$59:$D$92,255),0))),"")</f>
        <v/>
      </c>
      <c r="E312" s="412" t="str">
        <f t="array" ref="E312">IFERROR(IF(INDEX('Disaggregation Data'!$K$159:$K$310,MATCH(LEFT(M312,255),LEFT('Disaggregation Data'!$J$159:$J$310,255),0))=0,"",INDEX('Disaggregation Data'!$K$159:$K$310,MATCH(LEFT(M312,255),LEFT('Disaggregation Data'!J$159:$J$310,255),0))),"")</f>
        <v/>
      </c>
      <c r="F312" s="412" t="str">
        <f t="array" ref="F312">IFERROR(IF(INDEX('Disaggregation Data'!$L$159:$L$310,MATCH(LEFT(M312,255),LEFT('Disaggregation Data'!$J$159:$J$310,255),0))=0,"",INDEX('Disaggregation Data'!$L$159:$L$310,MATCH(LEFT(M312,255),LEFT('Disaggregation Data'!J$159:$J$310,255),0))),"")</f>
        <v/>
      </c>
      <c r="G312" s="412" t="str">
        <f t="array" ref="G312">IFERROR(IF(INDEX('Disaggregation Data'!$O$159:$O$310,MATCH(LEFT(M312,255),LEFT('Disaggregation Data'!$J$159:$J$310,255),0))=0,"",INDEX('Disaggregation Data'!$O$159:$O$310,MATCH(LEFT(M312,255),LEFT('Disaggregation Data'!J$159:$J$310,255),0))),"")</f>
        <v/>
      </c>
      <c r="H312" s="411" t="str">
        <f t="array" ref="H312">IFERROR(IF(INDEX('Disaggregation Data'!$P$159:$P$310,MATCH(LEFT(M312,255),LEFT('Disaggregation Data'!$J$159:$J$310,255),0))=0,"",INDEX('Disaggregation Data'!$P$159:$P$310,MATCH(LEFT(M312,255),LEFT('Disaggregation Data'!J$159:$J$310,255),0))),"")</f>
        <v/>
      </c>
      <c r="I312" s="411" t="str">
        <f t="array" ref="I312">IFERROR(IF(INDEX('Disaggregation Data'!$M$159:$M$310,MATCH(LEFT(M312,255),LEFT('Disaggregation Data'!$J$159:$J$310,255),0))=0,"",INDEX('Disaggregation Data'!$M$159:$M$310,MATCH(LEFT(M312,255),LEFT('Disaggregation Data'!J$159:$J$310,255),0))),"")</f>
        <v/>
      </c>
      <c r="J312" s="411" t="str">
        <f t="array" ref="J312">IFERROR(IF(INDEX('Disaggregation Data'!$N$159:$N$310,MATCH(LEFT(M312,255),LEFT('Disaggregation Data'!$J$159:$J$310,255),0))=0,"",INDEX('Disaggregation Data'!$N$159:$N$310,MATCH(LEFT(M312,255),LEFT('Disaggregation Data'!J$159:$J$310,255),0))),"")</f>
        <v/>
      </c>
      <c r="K312" s="503">
        <f t="shared" si="20"/>
        <v>64</v>
      </c>
      <c r="L312" s="503" t="str">
        <f t="shared" si="21"/>
        <v/>
      </c>
      <c r="M312" s="503" t="str">
        <f t="shared" si="22"/>
        <v/>
      </c>
      <c r="N312" s="483" t="b">
        <f t="shared" si="23"/>
        <v>0</v>
      </c>
      <c r="O312" s="488" t="s">
        <v>1784</v>
      </c>
      <c r="P312" s="525" t="str">
        <f t="array" ref="P312">IFERROR(IF(INDEX('Disaggregation Records'!$G$59:$G$92,MATCH(LEFT(L312,255),LEFT('Disaggregation Records'!$D$59:$D$92,255),0))=0,"",INDEX('Disaggregation Records'!$G$59:$G$92,MATCH(LEFT(L312,255),LEFT('Disaggregation Records'!$D$59:$D$92,255),0))),"")</f>
        <v/>
      </c>
      <c r="Q312" s="524" t="s">
        <v>719</v>
      </c>
      <c r="R312" s="49"/>
    </row>
    <row r="313" spans="1:18" ht="47.1" customHeight="1" x14ac:dyDescent="0.25">
      <c r="A313" s="409">
        <v>15</v>
      </c>
      <c r="B313" s="427" t="str">
        <f>IFERROR(VLOOKUP(A313,'Outcome Indicators - Section C'!$A$10:$S$27,19,FALSE),"")</f>
        <v/>
      </c>
      <c r="C313" s="522" t="str">
        <f t="array" ref="C313">IFERROR(IF(INDEX('Disaggregation Records'!$E$59:$E$92,MATCH(LEFT(L313,255),LEFT('Disaggregation Records'!$D$59:$D$92,255),0))=0,"",INDEX('Disaggregation Records'!$E$59:$E$92,MATCH(LEFT(L313,255),LEFT('Disaggregation Records'!$D$59:$D$92,255),0))),"")</f>
        <v/>
      </c>
      <c r="D313" s="522" t="str">
        <f t="array" ref="D313">IFERROR(IF(INDEX('Disaggregation Records'!$F$59:$F$92,MATCH(LEFT(L313,255),LEFT('Disaggregation Records'!$D$59:$D$92,255),0))=0,"",INDEX('Disaggregation Records'!$F$59:$F$92,MATCH(LEFT(L313,255),LEFT('Disaggregation Records'!$D$59:$D$92,255),0))),"")</f>
        <v/>
      </c>
      <c r="E313" s="412" t="str">
        <f t="array" ref="E313">IFERROR(IF(INDEX('Disaggregation Data'!$K$159:$K$310,MATCH(LEFT(M313,255),LEFT('Disaggregation Data'!$J$159:$J$310,255),0))=0,"",INDEX('Disaggregation Data'!$K$159:$K$310,MATCH(LEFT(M313,255),LEFT('Disaggregation Data'!J$159:$J$310,255),0))),"")</f>
        <v/>
      </c>
      <c r="F313" s="412" t="str">
        <f t="array" ref="F313">IFERROR(IF(INDEX('Disaggregation Data'!$L$159:$L$310,MATCH(LEFT(M313,255),LEFT('Disaggregation Data'!$J$159:$J$310,255),0))=0,"",INDEX('Disaggregation Data'!$L$159:$L$310,MATCH(LEFT(M313,255),LEFT('Disaggregation Data'!J$159:$J$310,255),0))),"")</f>
        <v/>
      </c>
      <c r="G313" s="412" t="str">
        <f t="array" ref="G313">IFERROR(IF(INDEX('Disaggregation Data'!$O$159:$O$310,MATCH(LEFT(M313,255),LEFT('Disaggregation Data'!$J$159:$J$310,255),0))=0,"",INDEX('Disaggregation Data'!$O$159:$O$310,MATCH(LEFT(M313,255),LEFT('Disaggregation Data'!J$159:$J$310,255),0))),"")</f>
        <v/>
      </c>
      <c r="H313" s="411" t="str">
        <f t="array" ref="H313">IFERROR(IF(INDEX('Disaggregation Data'!$P$159:$P$310,MATCH(LEFT(M313,255),LEFT('Disaggregation Data'!$J$159:$J$310,255),0))=0,"",INDEX('Disaggregation Data'!$P$159:$P$310,MATCH(LEFT(M313,255),LEFT('Disaggregation Data'!J$159:$J$310,255),0))),"")</f>
        <v/>
      </c>
      <c r="I313" s="411" t="str">
        <f t="array" ref="I313">IFERROR(IF(INDEX('Disaggregation Data'!$M$159:$M$310,MATCH(LEFT(M313,255),LEFT('Disaggregation Data'!$J$159:$J$310,255),0))=0,"",INDEX('Disaggregation Data'!$M$159:$M$310,MATCH(LEFT(M313,255),LEFT('Disaggregation Data'!J$159:$J$310,255),0))),"")</f>
        <v/>
      </c>
      <c r="J313" s="411" t="str">
        <f t="array" ref="J313">IFERROR(IF(INDEX('Disaggregation Data'!$N$159:$N$310,MATCH(LEFT(M313,255),LEFT('Disaggregation Data'!$J$159:$J$310,255),0))=0,"",INDEX('Disaggregation Data'!$N$159:$N$310,MATCH(LEFT(M313,255),LEFT('Disaggregation Data'!J$159:$J$310,255),0))),"")</f>
        <v/>
      </c>
      <c r="K313" s="503">
        <f t="shared" si="20"/>
        <v>65</v>
      </c>
      <c r="L313" s="503" t="str">
        <f t="shared" si="21"/>
        <v/>
      </c>
      <c r="M313" s="503" t="str">
        <f t="shared" si="22"/>
        <v/>
      </c>
      <c r="N313" s="483" t="b">
        <f t="shared" si="23"/>
        <v>0</v>
      </c>
      <c r="O313" s="488" t="s">
        <v>1785</v>
      </c>
      <c r="P313" s="525" t="str">
        <f t="array" ref="P313">IFERROR(IF(INDEX('Disaggregation Records'!$G$59:$G$92,MATCH(LEFT(L313,255),LEFT('Disaggregation Records'!$D$59:$D$92,255),0))=0,"",INDEX('Disaggregation Records'!$G$59:$G$92,MATCH(LEFT(L313,255),LEFT('Disaggregation Records'!$D$59:$D$92,255),0))),"")</f>
        <v/>
      </c>
      <c r="Q313" s="524" t="s">
        <v>719</v>
      </c>
      <c r="R313" s="49"/>
    </row>
    <row r="314" spans="1:18" ht="47.1" customHeight="1" x14ac:dyDescent="0.25">
      <c r="A314" s="409">
        <v>15</v>
      </c>
      <c r="B314" s="427" t="str">
        <f>IFERROR(VLOOKUP(A314,'Outcome Indicators - Section C'!$A$10:$S$27,19,FALSE),"")</f>
        <v/>
      </c>
      <c r="C314" s="522" t="str">
        <f t="array" ref="C314">IFERROR(IF(INDEX('Disaggregation Records'!$E$59:$E$92,MATCH(LEFT(L314,255),LEFT('Disaggregation Records'!$D$59:$D$92,255),0))=0,"",INDEX('Disaggregation Records'!$E$59:$E$92,MATCH(LEFT(L314,255),LEFT('Disaggregation Records'!$D$59:$D$92,255),0))),"")</f>
        <v/>
      </c>
      <c r="D314" s="522" t="str">
        <f t="array" ref="D314">IFERROR(IF(INDEX('Disaggregation Records'!$F$59:$F$92,MATCH(LEFT(L314,255),LEFT('Disaggregation Records'!$D$59:$D$92,255),0))=0,"",INDEX('Disaggregation Records'!$F$59:$F$92,MATCH(LEFT(L314,255),LEFT('Disaggregation Records'!$D$59:$D$92,255),0))),"")</f>
        <v/>
      </c>
      <c r="E314" s="412" t="str">
        <f t="array" ref="E314">IFERROR(IF(INDEX('Disaggregation Data'!$K$159:$K$310,MATCH(LEFT(M314,255),LEFT('Disaggregation Data'!$J$159:$J$310,255),0))=0,"",INDEX('Disaggregation Data'!$K$159:$K$310,MATCH(LEFT(M314,255),LEFT('Disaggregation Data'!J$159:$J$310,255),0))),"")</f>
        <v/>
      </c>
      <c r="F314" s="412" t="str">
        <f t="array" ref="F314">IFERROR(IF(INDEX('Disaggregation Data'!$L$159:$L$310,MATCH(LEFT(M314,255),LEFT('Disaggregation Data'!$J$159:$J$310,255),0))=0,"",INDEX('Disaggregation Data'!$L$159:$L$310,MATCH(LEFT(M314,255),LEFT('Disaggregation Data'!J$159:$J$310,255),0))),"")</f>
        <v/>
      </c>
      <c r="G314" s="412" t="str">
        <f t="array" ref="G314">IFERROR(IF(INDEX('Disaggregation Data'!$O$159:$O$310,MATCH(LEFT(M314,255),LEFT('Disaggregation Data'!$J$159:$J$310,255),0))=0,"",INDEX('Disaggregation Data'!$O$159:$O$310,MATCH(LEFT(M314,255),LEFT('Disaggregation Data'!J$159:$J$310,255),0))),"")</f>
        <v/>
      </c>
      <c r="H314" s="411" t="str">
        <f t="array" ref="H314">IFERROR(IF(INDEX('Disaggregation Data'!$P$159:$P$310,MATCH(LEFT(M314,255),LEFT('Disaggregation Data'!$J$159:$J$310,255),0))=0,"",INDEX('Disaggregation Data'!$P$159:$P$310,MATCH(LEFT(M314,255),LEFT('Disaggregation Data'!J$159:$J$310,255),0))),"")</f>
        <v/>
      </c>
      <c r="I314" s="411" t="str">
        <f t="array" ref="I314">IFERROR(IF(INDEX('Disaggregation Data'!$M$159:$M$310,MATCH(LEFT(M314,255),LEFT('Disaggregation Data'!$J$159:$J$310,255),0))=0,"",INDEX('Disaggregation Data'!$M$159:$M$310,MATCH(LEFT(M314,255),LEFT('Disaggregation Data'!J$159:$J$310,255),0))),"")</f>
        <v/>
      </c>
      <c r="J314" s="411" t="str">
        <f t="array" ref="J314">IFERROR(IF(INDEX('Disaggregation Data'!$N$159:$N$310,MATCH(LEFT(M314,255),LEFT('Disaggregation Data'!$J$159:$J$310,255),0))=0,"",INDEX('Disaggregation Data'!$N$159:$N$310,MATCH(LEFT(M314,255),LEFT('Disaggregation Data'!J$159:$J$310,255),0))),"")</f>
        <v/>
      </c>
      <c r="K314" s="503">
        <f t="shared" si="20"/>
        <v>66</v>
      </c>
      <c r="L314" s="503" t="str">
        <f t="shared" si="21"/>
        <v/>
      </c>
      <c r="M314" s="503" t="str">
        <f t="shared" si="22"/>
        <v/>
      </c>
      <c r="N314" s="483" t="b">
        <f t="shared" si="23"/>
        <v>0</v>
      </c>
      <c r="O314" s="488" t="s">
        <v>1786</v>
      </c>
      <c r="P314" s="525" t="str">
        <f t="array" ref="P314">IFERROR(IF(INDEX('Disaggregation Records'!$G$59:$G$92,MATCH(LEFT(L314,255),LEFT('Disaggregation Records'!$D$59:$D$92,255),0))=0,"",INDEX('Disaggregation Records'!$G$59:$G$92,MATCH(LEFT(L314,255),LEFT('Disaggregation Records'!$D$59:$D$92,255),0))),"")</f>
        <v/>
      </c>
      <c r="Q314" s="524" t="s">
        <v>719</v>
      </c>
      <c r="R314" s="49"/>
    </row>
    <row r="315" spans="1:18" ht="47.1" customHeight="1" x14ac:dyDescent="0.25">
      <c r="A315" s="409">
        <v>15</v>
      </c>
      <c r="B315" s="427" t="str">
        <f>IFERROR(VLOOKUP(A315,'Outcome Indicators - Section C'!$A$10:$S$27,19,FALSE),"")</f>
        <v/>
      </c>
      <c r="C315" s="522" t="str">
        <f t="array" ref="C315">IFERROR(IF(INDEX('Disaggregation Records'!$E$59:$E$92,MATCH(LEFT(L315,255),LEFT('Disaggregation Records'!$D$59:$D$92,255),0))=0,"",INDEX('Disaggregation Records'!$E$59:$E$92,MATCH(LEFT(L315,255),LEFT('Disaggregation Records'!$D$59:$D$92,255),0))),"")</f>
        <v/>
      </c>
      <c r="D315" s="522" t="str">
        <f t="array" ref="D315">IFERROR(IF(INDEX('Disaggregation Records'!$F$59:$F$92,MATCH(LEFT(L315,255),LEFT('Disaggregation Records'!$D$59:$D$92,255),0))=0,"",INDEX('Disaggregation Records'!$F$59:$F$92,MATCH(LEFT(L315,255),LEFT('Disaggregation Records'!$D$59:$D$92,255),0))),"")</f>
        <v/>
      </c>
      <c r="E315" s="412" t="str">
        <f t="array" ref="E315">IFERROR(IF(INDEX('Disaggregation Data'!$K$159:$K$310,MATCH(LEFT(M315,255),LEFT('Disaggregation Data'!$J$159:$J$310,255),0))=0,"",INDEX('Disaggregation Data'!$K$159:$K$310,MATCH(LEFT(M315,255),LEFT('Disaggregation Data'!J$159:$J$310,255),0))),"")</f>
        <v/>
      </c>
      <c r="F315" s="412" t="str">
        <f t="array" ref="F315">IFERROR(IF(INDEX('Disaggregation Data'!$L$159:$L$310,MATCH(LEFT(M315,255),LEFT('Disaggregation Data'!$J$159:$J$310,255),0))=0,"",INDEX('Disaggregation Data'!$L$159:$L$310,MATCH(LEFT(M315,255),LEFT('Disaggregation Data'!J$159:$J$310,255),0))),"")</f>
        <v/>
      </c>
      <c r="G315" s="412" t="str">
        <f t="array" ref="G315">IFERROR(IF(INDEX('Disaggregation Data'!$O$159:$O$310,MATCH(LEFT(M315,255),LEFT('Disaggregation Data'!$J$159:$J$310,255),0))=0,"",INDEX('Disaggregation Data'!$O$159:$O$310,MATCH(LEFT(M315,255),LEFT('Disaggregation Data'!J$159:$J$310,255),0))),"")</f>
        <v/>
      </c>
      <c r="H315" s="411" t="str">
        <f t="array" ref="H315">IFERROR(IF(INDEX('Disaggregation Data'!$P$159:$P$310,MATCH(LEFT(M315,255),LEFT('Disaggregation Data'!$J$159:$J$310,255),0))=0,"",INDEX('Disaggregation Data'!$P$159:$P$310,MATCH(LEFT(M315,255),LEFT('Disaggregation Data'!J$159:$J$310,255),0))),"")</f>
        <v/>
      </c>
      <c r="I315" s="411" t="str">
        <f t="array" ref="I315">IFERROR(IF(INDEX('Disaggregation Data'!$M$159:$M$310,MATCH(LEFT(M315,255),LEFT('Disaggregation Data'!$J$159:$J$310,255),0))=0,"",INDEX('Disaggregation Data'!$M$159:$M$310,MATCH(LEFT(M315,255),LEFT('Disaggregation Data'!J$159:$J$310,255),0))),"")</f>
        <v/>
      </c>
      <c r="J315" s="411" t="str">
        <f t="array" ref="J315">IFERROR(IF(INDEX('Disaggregation Data'!$N$159:$N$310,MATCH(LEFT(M315,255),LEFT('Disaggregation Data'!$J$159:$J$310,255),0))=0,"",INDEX('Disaggregation Data'!$N$159:$N$310,MATCH(LEFT(M315,255),LEFT('Disaggregation Data'!J$159:$J$310,255),0))),"")</f>
        <v/>
      </c>
      <c r="K315" s="503">
        <f t="shared" si="20"/>
        <v>67</v>
      </c>
      <c r="L315" s="503" t="str">
        <f t="shared" si="21"/>
        <v/>
      </c>
      <c r="M315" s="503" t="str">
        <f t="shared" si="22"/>
        <v/>
      </c>
      <c r="N315" s="483" t="b">
        <f t="shared" si="23"/>
        <v>0</v>
      </c>
      <c r="O315" s="488" t="s">
        <v>1787</v>
      </c>
      <c r="P315" s="525" t="str">
        <f t="array" ref="P315">IFERROR(IF(INDEX('Disaggregation Records'!$G$59:$G$92,MATCH(LEFT(L315,255),LEFT('Disaggregation Records'!$D$59:$D$92,255),0))=0,"",INDEX('Disaggregation Records'!$G$59:$G$92,MATCH(LEFT(L315,255),LEFT('Disaggregation Records'!$D$59:$D$92,255),0))),"")</f>
        <v/>
      </c>
      <c r="Q315" s="524" t="s">
        <v>719</v>
      </c>
      <c r="R315" s="49"/>
    </row>
    <row r="316" spans="1:18" ht="47.1" customHeight="1" x14ac:dyDescent="0.25">
      <c r="A316" s="409">
        <v>15</v>
      </c>
      <c r="B316" s="427" t="str">
        <f>IFERROR(VLOOKUP(A316,'Outcome Indicators - Section C'!$A$10:$S$27,19,FALSE),"")</f>
        <v/>
      </c>
      <c r="C316" s="522" t="str">
        <f t="array" ref="C316">IFERROR(IF(INDEX('Disaggregation Records'!$E$59:$E$92,MATCH(LEFT(L316,255),LEFT('Disaggregation Records'!$D$59:$D$92,255),0))=0,"",INDEX('Disaggregation Records'!$E$59:$E$92,MATCH(LEFT(L316,255),LEFT('Disaggregation Records'!$D$59:$D$92,255),0))),"")</f>
        <v/>
      </c>
      <c r="D316" s="522" t="str">
        <f t="array" ref="D316">IFERROR(IF(INDEX('Disaggregation Records'!$F$59:$F$92,MATCH(LEFT(L316,255),LEFT('Disaggregation Records'!$D$59:$D$92,255),0))=0,"",INDEX('Disaggregation Records'!$F$59:$F$92,MATCH(LEFT(L316,255),LEFT('Disaggregation Records'!$D$59:$D$92,255),0))),"")</f>
        <v/>
      </c>
      <c r="E316" s="412" t="str">
        <f t="array" ref="E316">IFERROR(IF(INDEX('Disaggregation Data'!$K$159:$K$310,MATCH(LEFT(M316,255),LEFT('Disaggregation Data'!$J$159:$J$310,255),0))=0,"",INDEX('Disaggregation Data'!$K$159:$K$310,MATCH(LEFT(M316,255),LEFT('Disaggregation Data'!J$159:$J$310,255),0))),"")</f>
        <v/>
      </c>
      <c r="F316" s="412" t="str">
        <f t="array" ref="F316">IFERROR(IF(INDEX('Disaggregation Data'!$L$159:$L$310,MATCH(LEFT(M316,255),LEFT('Disaggregation Data'!$J$159:$J$310,255),0))=0,"",INDEX('Disaggregation Data'!$L$159:$L$310,MATCH(LEFT(M316,255),LEFT('Disaggregation Data'!J$159:$J$310,255),0))),"")</f>
        <v/>
      </c>
      <c r="G316" s="412" t="str">
        <f t="array" ref="G316">IFERROR(IF(INDEX('Disaggregation Data'!$O$159:$O$310,MATCH(LEFT(M316,255),LEFT('Disaggregation Data'!$J$159:$J$310,255),0))=0,"",INDEX('Disaggregation Data'!$O$159:$O$310,MATCH(LEFT(M316,255),LEFT('Disaggregation Data'!J$159:$J$310,255),0))),"")</f>
        <v/>
      </c>
      <c r="H316" s="411" t="str">
        <f t="array" ref="H316">IFERROR(IF(INDEX('Disaggregation Data'!$P$159:$P$310,MATCH(LEFT(M316,255),LEFT('Disaggregation Data'!$J$159:$J$310,255),0))=0,"",INDEX('Disaggregation Data'!$P$159:$P$310,MATCH(LEFT(M316,255),LEFT('Disaggregation Data'!J$159:$J$310,255),0))),"")</f>
        <v/>
      </c>
      <c r="I316" s="411" t="str">
        <f t="array" ref="I316">IFERROR(IF(INDEX('Disaggregation Data'!$M$159:$M$310,MATCH(LEFT(M316,255),LEFT('Disaggregation Data'!$J$159:$J$310,255),0))=0,"",INDEX('Disaggregation Data'!$M$159:$M$310,MATCH(LEFT(M316,255),LEFT('Disaggregation Data'!J$159:$J$310,255),0))),"")</f>
        <v/>
      </c>
      <c r="J316" s="411" t="str">
        <f t="array" ref="J316">IFERROR(IF(INDEX('Disaggregation Data'!$N$159:$N$310,MATCH(LEFT(M316,255),LEFT('Disaggregation Data'!$J$159:$J$310,255),0))=0,"",INDEX('Disaggregation Data'!$N$159:$N$310,MATCH(LEFT(M316,255),LEFT('Disaggregation Data'!J$159:$J$310,255),0))),"")</f>
        <v/>
      </c>
      <c r="K316" s="503">
        <f t="shared" si="20"/>
        <v>68</v>
      </c>
      <c r="L316" s="503" t="str">
        <f t="shared" si="21"/>
        <v/>
      </c>
      <c r="M316" s="503" t="str">
        <f t="shared" si="22"/>
        <v/>
      </c>
      <c r="N316" s="483" t="b">
        <f t="shared" si="23"/>
        <v>0</v>
      </c>
      <c r="O316" s="488" t="s">
        <v>1788</v>
      </c>
      <c r="P316" s="525" t="str">
        <f t="array" ref="P316">IFERROR(IF(INDEX('Disaggregation Records'!$G$59:$G$92,MATCH(LEFT(L316,255),LEFT('Disaggregation Records'!$D$59:$D$92,255),0))=0,"",INDEX('Disaggregation Records'!$G$59:$G$92,MATCH(LEFT(L316,255),LEFT('Disaggregation Records'!$D$59:$D$92,255),0))),"")</f>
        <v/>
      </c>
      <c r="Q316" s="524" t="s">
        <v>719</v>
      </c>
      <c r="R316" s="49"/>
    </row>
    <row r="317" spans="1:18" ht="47.1" customHeight="1" x14ac:dyDescent="0.25">
      <c r="A317" s="409">
        <v>15</v>
      </c>
      <c r="B317" s="427" t="str">
        <f>IFERROR(VLOOKUP(A317,'Outcome Indicators - Section C'!$A$10:$S$27,19,FALSE),"")</f>
        <v/>
      </c>
      <c r="C317" s="522" t="str">
        <f t="array" ref="C317">IFERROR(IF(INDEX('Disaggregation Records'!$E$59:$E$92,MATCH(LEFT(L317,255),LEFT('Disaggregation Records'!$D$59:$D$92,255),0))=0,"",INDEX('Disaggregation Records'!$E$59:$E$92,MATCH(LEFT(L317,255),LEFT('Disaggregation Records'!$D$59:$D$92,255),0))),"")</f>
        <v/>
      </c>
      <c r="D317" s="522" t="str">
        <f t="array" ref="D317">IFERROR(IF(INDEX('Disaggregation Records'!$F$59:$F$92,MATCH(LEFT(L317,255),LEFT('Disaggregation Records'!$D$59:$D$92,255),0))=0,"",INDEX('Disaggregation Records'!$F$59:$F$92,MATCH(LEFT(L317,255),LEFT('Disaggregation Records'!$D$59:$D$92,255),0))),"")</f>
        <v/>
      </c>
      <c r="E317" s="412" t="str">
        <f t="array" ref="E317">IFERROR(IF(INDEX('Disaggregation Data'!$K$159:$K$310,MATCH(LEFT(M317,255),LEFT('Disaggregation Data'!$J$159:$J$310,255),0))=0,"",INDEX('Disaggregation Data'!$K$159:$K$310,MATCH(LEFT(M317,255),LEFT('Disaggregation Data'!J$159:$J$310,255),0))),"")</f>
        <v/>
      </c>
      <c r="F317" s="412" t="str">
        <f t="array" ref="F317">IFERROR(IF(INDEX('Disaggregation Data'!$L$159:$L$310,MATCH(LEFT(M317,255),LEFT('Disaggregation Data'!$J$159:$J$310,255),0))=0,"",INDEX('Disaggregation Data'!$L$159:$L$310,MATCH(LEFT(M317,255),LEFT('Disaggregation Data'!J$159:$J$310,255),0))),"")</f>
        <v/>
      </c>
      <c r="G317" s="412" t="str">
        <f t="array" ref="G317">IFERROR(IF(INDEX('Disaggregation Data'!$O$159:$O$310,MATCH(LEFT(M317,255),LEFT('Disaggregation Data'!$J$159:$J$310,255),0))=0,"",INDEX('Disaggregation Data'!$O$159:$O$310,MATCH(LEFT(M317,255),LEFT('Disaggregation Data'!J$159:$J$310,255),0))),"")</f>
        <v/>
      </c>
      <c r="H317" s="411" t="str">
        <f t="array" ref="H317">IFERROR(IF(INDEX('Disaggregation Data'!$P$159:$P$310,MATCH(LEFT(M317,255),LEFT('Disaggregation Data'!$J$159:$J$310,255),0))=0,"",INDEX('Disaggregation Data'!$P$159:$P$310,MATCH(LEFT(M317,255),LEFT('Disaggregation Data'!J$159:$J$310,255),0))),"")</f>
        <v/>
      </c>
      <c r="I317" s="411" t="str">
        <f t="array" ref="I317">IFERROR(IF(INDEX('Disaggregation Data'!$M$159:$M$310,MATCH(LEFT(M317,255),LEFT('Disaggregation Data'!$J$159:$J$310,255),0))=0,"",INDEX('Disaggregation Data'!$M$159:$M$310,MATCH(LEFT(M317,255),LEFT('Disaggregation Data'!J$159:$J$310,255),0))),"")</f>
        <v/>
      </c>
      <c r="J317" s="411" t="str">
        <f t="array" ref="J317">IFERROR(IF(INDEX('Disaggregation Data'!$N$159:$N$310,MATCH(LEFT(M317,255),LEFT('Disaggregation Data'!$J$159:$J$310,255),0))=0,"",INDEX('Disaggregation Data'!$N$159:$N$310,MATCH(LEFT(M317,255),LEFT('Disaggregation Data'!J$159:$J$310,255),0))),"")</f>
        <v/>
      </c>
      <c r="K317" s="503">
        <f t="shared" si="20"/>
        <v>69</v>
      </c>
      <c r="L317" s="503" t="str">
        <f t="shared" si="21"/>
        <v/>
      </c>
      <c r="M317" s="503" t="str">
        <f t="shared" si="22"/>
        <v/>
      </c>
      <c r="N317" s="483" t="b">
        <f t="shared" si="23"/>
        <v>0</v>
      </c>
      <c r="O317" s="488" t="s">
        <v>1789</v>
      </c>
      <c r="P317" s="525" t="str">
        <f t="array" ref="P317">IFERROR(IF(INDEX('Disaggregation Records'!$G$59:$G$92,MATCH(LEFT(L317,255),LEFT('Disaggregation Records'!$D$59:$D$92,255),0))=0,"",INDEX('Disaggregation Records'!$G$59:$G$92,MATCH(LEFT(L317,255),LEFT('Disaggregation Records'!$D$59:$D$92,255),0))),"")</f>
        <v/>
      </c>
      <c r="Q317" s="524" t="s">
        <v>719</v>
      </c>
      <c r="R317" s="49"/>
    </row>
    <row r="318" spans="1:18" ht="2.25" customHeight="1" thickBot="1" x14ac:dyDescent="0.3">
      <c r="A318" s="63"/>
      <c r="B318" s="64"/>
      <c r="C318" s="64"/>
      <c r="D318" s="64"/>
      <c r="E318" s="64"/>
      <c r="F318" s="64"/>
      <c r="G318" s="64"/>
      <c r="H318" s="64"/>
      <c r="I318" s="64"/>
      <c r="J318" s="64"/>
      <c r="K318" s="64"/>
      <c r="L318" s="64"/>
      <c r="M318" s="64"/>
      <c r="N318" s="64"/>
      <c r="O318" s="64"/>
      <c r="P318" s="323"/>
      <c r="Q318" s="323"/>
      <c r="R318" s="59"/>
    </row>
    <row r="319" spans="1:18" ht="30" hidden="1" customHeight="1" x14ac:dyDescent="0.25">
      <c r="P319" s="134"/>
      <c r="Q319" s="134"/>
    </row>
    <row r="320" spans="1:18" ht="30" hidden="1" customHeight="1" x14ac:dyDescent="0.25">
      <c r="P320" s="134"/>
      <c r="Q320" s="134"/>
    </row>
    <row r="321" spans="1:33" ht="30" hidden="1" customHeight="1" x14ac:dyDescent="0.25">
      <c r="P321" s="134"/>
      <c r="Q321" s="134"/>
    </row>
    <row r="322" spans="1:33" ht="12.75" hidden="1" customHeight="1" x14ac:dyDescent="0.25">
      <c r="P322" s="134"/>
      <c r="Q322" s="134"/>
    </row>
    <row r="323" spans="1:33" ht="36" customHeight="1" thickBot="1" x14ac:dyDescent="0.3">
      <c r="P323" s="134"/>
      <c r="Q323" s="134"/>
    </row>
    <row r="324" spans="1:33" ht="33" customHeight="1" thickBot="1" x14ac:dyDescent="0.3">
      <c r="A324" s="606" t="s">
        <v>285</v>
      </c>
      <c r="B324" s="607"/>
      <c r="C324" s="607"/>
      <c r="D324" s="607"/>
      <c r="E324" s="607"/>
      <c r="F324" s="607"/>
      <c r="G324" s="607"/>
      <c r="H324" s="607"/>
      <c r="I324" s="607"/>
      <c r="J324" s="607"/>
      <c r="K324" s="607"/>
      <c r="L324" s="607"/>
      <c r="M324" s="607"/>
      <c r="N324" s="607"/>
      <c r="O324" s="607"/>
      <c r="P324" s="607"/>
      <c r="Q324" s="607"/>
      <c r="R324" s="607"/>
      <c r="S324" s="607"/>
      <c r="T324" s="607"/>
      <c r="U324" s="607"/>
      <c r="V324" s="326"/>
      <c r="W324" s="328"/>
      <c r="X324" s="377"/>
      <c r="Y324" s="377"/>
      <c r="Z324" s="377"/>
      <c r="AA324" s="377"/>
      <c r="AB324" s="377"/>
      <c r="AC324" s="377"/>
      <c r="AD324" s="377"/>
      <c r="AE324" s="363"/>
      <c r="AF324" s="134"/>
      <c r="AG324" s="134"/>
    </row>
    <row r="325" spans="1:33" ht="51" customHeight="1" x14ac:dyDescent="0.25">
      <c r="A325" s="422" t="s">
        <v>286</v>
      </c>
      <c r="B325" s="404" t="s">
        <v>303</v>
      </c>
      <c r="C325" s="404" t="s">
        <v>301</v>
      </c>
      <c r="D325" s="404" t="s">
        <v>302</v>
      </c>
      <c r="E325" s="490" t="s">
        <v>289</v>
      </c>
      <c r="F325" s="490" t="s">
        <v>290</v>
      </c>
      <c r="G325" s="490" t="s">
        <v>291</v>
      </c>
      <c r="H325" s="402" t="s">
        <v>267</v>
      </c>
      <c r="I325" s="404" t="s">
        <v>268</v>
      </c>
      <c r="J325" s="402" t="s">
        <v>271</v>
      </c>
      <c r="K325" s="490" t="s">
        <v>92</v>
      </c>
      <c r="L325" s="490" t="s">
        <v>93</v>
      </c>
      <c r="M325" s="490" t="s">
        <v>90</v>
      </c>
      <c r="N325" s="490" t="s">
        <v>91</v>
      </c>
      <c r="O325" s="490" t="s">
        <v>107</v>
      </c>
      <c r="P325" s="490"/>
      <c r="Q325" s="490"/>
      <c r="R325" s="490"/>
      <c r="S325" s="490"/>
      <c r="T325" s="490"/>
      <c r="U325" s="404" t="s">
        <v>219</v>
      </c>
      <c r="V325" s="404" t="s">
        <v>220</v>
      </c>
      <c r="W325" s="526"/>
      <c r="X325" s="526" t="s">
        <v>153</v>
      </c>
      <c r="Y325" s="526">
        <v>0</v>
      </c>
      <c r="Z325" s="526" t="s">
        <v>108</v>
      </c>
      <c r="AA325" s="526" t="s">
        <v>28</v>
      </c>
      <c r="AB325" s="526" t="s">
        <v>30</v>
      </c>
      <c r="AC325" s="526" t="s">
        <v>171</v>
      </c>
      <c r="AD325" s="526" t="s">
        <v>321</v>
      </c>
      <c r="AE325" s="393"/>
      <c r="AF325" s="134"/>
      <c r="AG325" s="134"/>
    </row>
    <row r="326" spans="1:33" ht="47.1" hidden="1" customHeight="1" x14ac:dyDescent="0.25">
      <c r="A326" s="409" t="s">
        <v>50</v>
      </c>
      <c r="B326" s="427" t="str">
        <f>IFERROR(VLOOKUP(A326,'Coverage Indicators - Section D'!$A$10:$Y$42,25,FALSE),"")</f>
        <v/>
      </c>
      <c r="C326" s="522" t="str">
        <f t="array" ref="C326">IFERROR(IF(INDEX('Disaggregation Records'!$E$95:$E$183,MATCH(LEFT(Z326,255),LEFT('Disaggregation Records'!$D$95:$D$183,255),0))=0,"",INDEX('Disaggregation Records'!$E$95:$E$183,MATCH(LEFT(Z326,255),LEFT('Disaggregation Records'!$D$95:$D$183,255),0))),"")</f>
        <v/>
      </c>
      <c r="D326" s="522" t="str">
        <f t="array" ref="D326">IFERROR(IF(INDEX('Disaggregation Records'!$F$95:$F$183,MATCH(LEFT(Z326,255),LEFT('Disaggregation Records'!$D$95:$D$183,255),0))=0,"",INDEX('Disaggregation Records'!$F$95:$F$183,MATCH(LEFT(Z326,255),LEFT('Disaggregation Records'!$D$95:$D$183,255),0))),"")</f>
        <v/>
      </c>
      <c r="E326" s="429" t="str">
        <f t="array" ref="E326">IFERROR(IF(INDEX('Disaggregation Data'!$K$315:$K$616,MATCH(LEFT(X326,255),LEFT('Disaggregation Data'!$J$315:$J$616,255),0))=0,"",INDEX('Disaggregation Data'!$K$315:$K$616,MATCH(LEFT(X326,255),LEFT('Disaggregation Data'!J$315:$J$616,255),0))),"")</f>
        <v/>
      </c>
      <c r="F326" s="430" t="str">
        <f t="array" ref="F326">IFERROR(IF(INDEX('Disaggregation Data'!$L$315:$L$616,MATCH(LEFT(X326,255),LEFT('Disaggregation Data'!$J$315:$J$616,255),0))=0,"",INDEX('Disaggregation Data'!$L$315:$L$616,MATCH(LEFT(X326,255),LEFT('Disaggregation Data'!J$315:$J$616,255),0))),"")</f>
        <v/>
      </c>
      <c r="G326" s="495" t="str">
        <f t="array" ref="G326">IFERROR(IF(INDEX('Disaggregation Data'!$M$315:$M$616,MATCH(LEFT(X326,255),LEFT('Disaggregation Data'!$J$315:$J$616,255),0))=0,(E326/F326)*100,INDEX('Disaggregation Data'!$M$315:$M$616,MATCH(LEFT(X326,255),LEFT('Disaggregation Data'!J$315:$J$616,255),0))),"")</f>
        <v/>
      </c>
      <c r="H326" s="433" t="str">
        <f t="array" ref="H326">IFERROR(IF(INDEX('Disaggregation Data'!$N$315:$N$616,MATCH(LEFT(X326,255),LEFT('Disaggregation Data'!$J$315:$J$616,255),0))=0,"",INDEX('Disaggregation Data'!$N$315:$N$616,MATCH(LEFT(X326,255),LEFT('Disaggregation Data'!J$315:$J$616,255),0))),"")</f>
        <v/>
      </c>
      <c r="I326" s="433" t="str">
        <f t="array" ref="I326">IFERROR(IF(INDEX('Disaggregation Data'!$Q$315:$Q$616,MATCH(LEFT(X326,255),LEFT('Disaggregation Data'!$J$315:$J$616,255),0))=0,"",INDEX('Disaggregation Data'!$Q$315:$Q$616,MATCH(LEFT(X326,255),LEFT('Disaggregation Data'!J$315:$J$616,255),0))),"")</f>
        <v/>
      </c>
      <c r="J326" s="447" t="str">
        <f t="array" ref="J326">IFERROR(IF(INDEX('Disaggregation Data'!$R$315:$R$616,MATCH(LEFT(X326,255),LEFT('Disaggregation Data'!$J$315:$J$616,255),0))=0,"",INDEX('Disaggregation Data'!$R$315:$R$616,MATCH(LEFT(X326,255),LEFT('Disaggregation Data'!J$315:$J$616,255),0))),"")</f>
        <v/>
      </c>
      <c r="K326" s="486"/>
      <c r="L326" s="486"/>
      <c r="M326" s="486"/>
      <c r="N326" s="486"/>
      <c r="O326" s="486"/>
      <c r="P326" s="429"/>
      <c r="Q326" s="429"/>
      <c r="R326" s="429"/>
      <c r="S326" s="429"/>
      <c r="T326" s="429"/>
      <c r="U326" s="433" t="str">
        <f t="array" ref="U326">IFERROR(IF(INDEX('Disaggregation Data'!$O$315:$O$616,MATCH(LEFT(X326,255),LEFT('Disaggregation Data'!$J$315:$J$616,255),0))=0,"",INDEX('Disaggregation Data'!$O$315:$O$616,MATCH(LEFT(X326,255),LEFT('Disaggregation Data'!J$315:$J$616,255),0))),"")</f>
        <v/>
      </c>
      <c r="V326" s="447" t="str">
        <f t="array" ref="V326">IFERROR(IF(INDEX('Disaggregation Data'!$P$315:$P$616,MATCH(LEFT(X326,255),LEFT('Disaggregation Data'!$J$315:$J$616,255),0))=0,"",INDEX('Disaggregation Data'!$P$315:$P$616,MATCH(LEFT(X326,255),LEFT('Disaggregation Data'!J$315:$J$616,255),0))),"")</f>
        <v/>
      </c>
      <c r="W326" s="527"/>
      <c r="X326" s="527" t="str">
        <f>IF(B326&lt;&gt;"",B326&amp;C326&amp;D326,"")</f>
        <v/>
      </c>
      <c r="Y326" s="527">
        <f>IF(B326=B325,Y325+1,0)</f>
        <v>0</v>
      </c>
      <c r="Z326" s="527" t="str">
        <f>IF(B326&lt;&gt;"",B326&amp;"-"&amp;Y326,"")</f>
        <v/>
      </c>
      <c r="AA326" s="527" t="b">
        <f>IFERROR(IF(B326&lt;&gt;"",TRUE,FALSE),"")</f>
        <v>0</v>
      </c>
      <c r="AB326" s="527" t="s">
        <v>29</v>
      </c>
      <c r="AC326" s="527" t="str">
        <f t="array" ref="AC326">IFERROR(IF(INDEX('Disaggregation Records'!$G$95:$G$183,MATCH(LEFT(Z326,255),LEFT('Disaggregation Records'!$D$95:$D$183,255),0))=0,"",INDEX('Disaggregation Records'!$G$95:$G$183,MATCH(LEFT(Z326,255),LEFT('Disaggregation Records'!$D$95:$D$183,255),0))),"")</f>
        <v/>
      </c>
      <c r="AD326" s="527" t="s">
        <v>29</v>
      </c>
      <c r="AE326" s="393"/>
      <c r="AF326" s="134"/>
      <c r="AG326" s="134"/>
    </row>
    <row r="327" spans="1:33" ht="47.1" customHeight="1" x14ac:dyDescent="0.25">
      <c r="A327" s="409">
        <v>1</v>
      </c>
      <c r="B327" s="427" t="str">
        <f>IFERROR(VLOOKUP(A327,'Coverage Indicators - Section D'!$A$10:$Y$42,25,FALSE),"")</f>
        <v>TCP-1(M): Nombre de cas déclarés de tuberculose, toutes formes confondues, bactériologiquement confirmés et cliniquement diagnostiqués, nouveaux cas et récidives</v>
      </c>
      <c r="C327" s="522" t="str">
        <f t="array" ref="C327">IFERROR(IF(INDEX('Disaggregation Records'!$E$95:$E$183,MATCH(LEFT(Z327,255),LEFT('Disaggregation Records'!$D$95:$D$183,255),0))=0,"",INDEX('Disaggregation Records'!$E$95:$E$183,MATCH(LEFT(Z327,255),LEFT('Disaggregation Records'!$D$95:$D$183,255),0))),"")</f>
        <v>Sexe</v>
      </c>
      <c r="D327" s="522" t="str">
        <f t="array" ref="D327">IFERROR(IF(INDEX('Disaggregation Records'!$F$95:$F$183,MATCH(LEFT(Z327,255),LEFT('Disaggregation Records'!$D$95:$D$183,255),0))=0,"",INDEX('Disaggregation Records'!$F$95:$F$183,MATCH(LEFT(Z327,255),LEFT('Disaggregation Records'!$D$95:$D$183,255),0))),"")</f>
        <v>Homme</v>
      </c>
      <c r="E327" s="563">
        <v>4922</v>
      </c>
      <c r="F327" s="430" t="str">
        <f t="array" ref="F327">IFERROR(IF(INDEX('Disaggregation Data'!$L$315:$L$616,MATCH(LEFT(X327,255),LEFT('Disaggregation Data'!$J$315:$J$616,255),0))=0,"",INDEX('Disaggregation Data'!$L$315:$L$616,MATCH(LEFT(X327,255),LEFT('Disaggregation Data'!J$315:$J$616,255),0))),"")</f>
        <v/>
      </c>
      <c r="G327" s="495" t="str">
        <f>IFERROR(E327/F327,"")</f>
        <v/>
      </c>
      <c r="H327" s="433" t="s">
        <v>375</v>
      </c>
      <c r="I327" s="564" t="s">
        <v>5893</v>
      </c>
      <c r="J327" s="447" t="str">
        <f t="array" ref="J327">IFERROR(IF(INDEX('Disaggregation Data'!$R$315:$R$616,MATCH(LEFT(X327,255),LEFT('Disaggregation Data'!$J$315:$J$616,255),0))=0,"",INDEX('Disaggregation Data'!$R$315:$R$616,MATCH(LEFT(X327,255),LEFT('Disaggregation Data'!J$315:$J$616,255),0))),"")</f>
        <v/>
      </c>
      <c r="K327" s="486"/>
      <c r="L327" s="486"/>
      <c r="M327" s="486"/>
      <c r="N327" s="486"/>
      <c r="O327" s="486"/>
      <c r="P327" s="429"/>
      <c r="Q327" s="429"/>
      <c r="R327" s="429"/>
      <c r="S327" s="429"/>
      <c r="T327" s="429"/>
      <c r="U327" s="433" t="s">
        <v>5928</v>
      </c>
      <c r="V327" s="447" t="str">
        <f t="array" ref="V327">IFERROR(IF(INDEX('Disaggregation Data'!$P$315:$P$616,MATCH(LEFT(X327,255),LEFT('Disaggregation Data'!$J$315:$J$616,255),0))=0,"",INDEX('Disaggregation Data'!$P$315:$P$616,MATCH(LEFT(X327,255),LEFT('Disaggregation Data'!J$315:$J$616,255),0))),"")</f>
        <v/>
      </c>
      <c r="W327" s="527"/>
      <c r="X327" s="527" t="str">
        <f t="shared" ref="X327:X390" si="24">IF(B327&lt;&gt;"",B327&amp;C327&amp;D327,"")</f>
        <v>TCP-1(M): Nombre de cas déclarés de tuberculose, toutes formes confondues, bactériologiquement confirmés et cliniquement diagnostiqués, nouveaux cas et récidivesSexeHomme</v>
      </c>
      <c r="Y327" s="527">
        <f t="shared" ref="Y327:Y390" si="25">IF(B327=B326,Y326+1,0)</f>
        <v>0</v>
      </c>
      <c r="Z327" s="527" t="str">
        <f t="shared" ref="Z327:Z390" si="26">IF(B327&lt;&gt;"",B327&amp;"-"&amp;Y327,"")</f>
        <v>TCP-1(M): Nombre de cas déclarés de tuberculose, toutes formes confondues, bactériologiquement confirmés et cliniquement diagnostiqués, nouveaux cas et récidives-0</v>
      </c>
      <c r="AA327" s="527" t="b">
        <f t="shared" ref="AA327:AA390" si="27">IFERROR(IF(B327&lt;&gt;"",TRUE,FALSE),"")</f>
        <v>1</v>
      </c>
      <c r="AB327" s="527" t="s">
        <v>1790</v>
      </c>
      <c r="AC327" s="527" t="str">
        <f t="array" ref="AC327">IFERROR(IF(INDEX('Disaggregation Records'!$G$95:$G$183,MATCH(LEFT(Z327,255),LEFT('Disaggregation Records'!$D$95:$D$183,255),0))=0,"",INDEX('Disaggregation Records'!$G$95:$G$183,MATCH(LEFT(Z327,255),LEFT('Disaggregation Records'!$D$95:$D$183,255),0))),"")</f>
        <v>a1L36000000zoMxEAI</v>
      </c>
      <c r="AD327" s="527" t="s">
        <v>720</v>
      </c>
      <c r="AE327" s="393"/>
      <c r="AF327" s="134"/>
      <c r="AG327" s="134"/>
    </row>
    <row r="328" spans="1:33" ht="47.1" customHeight="1" x14ac:dyDescent="0.25">
      <c r="A328" s="409">
        <v>1</v>
      </c>
      <c r="B328" s="427" t="str">
        <f>IFERROR(VLOOKUP(A328,'Coverage Indicators - Section D'!$A$10:$Y$42,25,FALSE),"")</f>
        <v>TCP-1(M): Nombre de cas déclarés de tuberculose, toutes formes confondues, bactériologiquement confirmés et cliniquement diagnostiqués, nouveaux cas et récidives</v>
      </c>
      <c r="C328" s="522" t="str">
        <f t="array" ref="C328">IFERROR(IF(INDEX('Disaggregation Records'!$E$95:$E$183,MATCH(LEFT(Z328,255),LEFT('Disaggregation Records'!$D$95:$D$183,255),0))=0,"",INDEX('Disaggregation Records'!$E$95:$E$183,MATCH(LEFT(Z328,255),LEFT('Disaggregation Records'!$D$95:$D$183,255),0))),"")</f>
        <v>Sexe</v>
      </c>
      <c r="D328" s="522" t="str">
        <f t="array" ref="D328">IFERROR(IF(INDEX('Disaggregation Records'!$F$95:$F$183,MATCH(LEFT(Z328,255),LEFT('Disaggregation Records'!$D$95:$D$183,255),0))=0,"",INDEX('Disaggregation Records'!$F$95:$F$183,MATCH(LEFT(Z328,255),LEFT('Disaggregation Records'!$D$95:$D$183,255),0))),"")</f>
        <v>Femme</v>
      </c>
      <c r="E328" s="563">
        <v>2740</v>
      </c>
      <c r="F328" s="430" t="str">
        <f t="array" ref="F328">IFERROR(IF(INDEX('Disaggregation Data'!$L$315:$L$616,MATCH(LEFT(X328,255),LEFT('Disaggregation Data'!$J$315:$J$616,255),0))=0,"",INDEX('Disaggregation Data'!$L$315:$L$616,MATCH(LEFT(X328,255),LEFT('Disaggregation Data'!J$315:$J$616,255),0))),"")</f>
        <v/>
      </c>
      <c r="G328" s="495" t="str">
        <f t="shared" ref="G328:G391" si="28">IFERROR(E328/F328,"")</f>
        <v/>
      </c>
      <c r="H328" s="433" t="s">
        <v>375</v>
      </c>
      <c r="I328" s="564" t="s">
        <v>5893</v>
      </c>
      <c r="J328" s="447" t="str">
        <f t="array" ref="J328">IFERROR(IF(INDEX('Disaggregation Data'!$R$315:$R$616,MATCH(LEFT(X328,255),LEFT('Disaggregation Data'!$J$315:$J$616,255),0))=0,"",INDEX('Disaggregation Data'!$R$315:$R$616,MATCH(LEFT(X328,255),LEFT('Disaggregation Data'!J$315:$J$616,255),0))),"")</f>
        <v/>
      </c>
      <c r="K328" s="486"/>
      <c r="L328" s="486"/>
      <c r="M328" s="486"/>
      <c r="N328" s="486"/>
      <c r="O328" s="486"/>
      <c r="P328" s="429"/>
      <c r="Q328" s="429"/>
      <c r="R328" s="429"/>
      <c r="S328" s="429"/>
      <c r="T328" s="429"/>
      <c r="U328" s="433" t="s">
        <v>5928</v>
      </c>
      <c r="V328" s="447" t="str">
        <f t="array" ref="V328">IFERROR(IF(INDEX('Disaggregation Data'!$P$315:$P$616,MATCH(LEFT(X328,255),LEFT('Disaggregation Data'!$J$315:$J$616,255),0))=0,"",INDEX('Disaggregation Data'!$P$315:$P$616,MATCH(LEFT(X328,255),LEFT('Disaggregation Data'!J$315:$J$616,255),0))),"")</f>
        <v/>
      </c>
      <c r="W328" s="527"/>
      <c r="X328" s="527" t="str">
        <f t="shared" si="24"/>
        <v>TCP-1(M): Nombre de cas déclarés de tuberculose, toutes formes confondues, bactériologiquement confirmés et cliniquement diagnostiqués, nouveaux cas et récidivesSexeFemme</v>
      </c>
      <c r="Y328" s="527">
        <f t="shared" si="25"/>
        <v>1</v>
      </c>
      <c r="Z328" s="527" t="str">
        <f t="shared" si="26"/>
        <v>TCP-1(M): Nombre de cas déclarés de tuberculose, toutes formes confondues, bactériologiquement confirmés et cliniquement diagnostiqués, nouveaux cas et récidives-1</v>
      </c>
      <c r="AA328" s="527" t="b">
        <f t="shared" si="27"/>
        <v>1</v>
      </c>
      <c r="AB328" s="527" t="s">
        <v>1791</v>
      </c>
      <c r="AC328" s="527" t="str">
        <f t="array" ref="AC328">IFERROR(IF(INDEX('Disaggregation Records'!$G$95:$G$183,MATCH(LEFT(Z328,255),LEFT('Disaggregation Records'!$D$95:$D$183,255),0))=0,"",INDEX('Disaggregation Records'!$G$95:$G$183,MATCH(LEFT(Z328,255),LEFT('Disaggregation Records'!$D$95:$D$183,255),0))),"")</f>
        <v>a1L36000000zoMyEAI</v>
      </c>
      <c r="AD328" s="527" t="s">
        <v>720</v>
      </c>
      <c r="AE328" s="393"/>
      <c r="AF328" s="134"/>
      <c r="AG328" s="134"/>
    </row>
    <row r="329" spans="1:33" ht="47.1" customHeight="1" x14ac:dyDescent="0.25">
      <c r="A329" s="409">
        <v>1</v>
      </c>
      <c r="B329" s="427" t="str">
        <f>IFERROR(VLOOKUP(A329,'Coverage Indicators - Section D'!$A$10:$Y$42,25,FALSE),"")</f>
        <v>TCP-1(M): Nombre de cas déclarés de tuberculose, toutes formes confondues, bactériologiquement confirmés et cliniquement diagnostiqués, nouveaux cas et récidives</v>
      </c>
      <c r="C329" s="522" t="str">
        <f t="array" ref="C329">IFERROR(IF(INDEX('Disaggregation Records'!$E$95:$E$183,MATCH(LEFT(Z329,255),LEFT('Disaggregation Records'!$D$95:$D$183,255),0))=0,"",INDEX('Disaggregation Records'!$E$95:$E$183,MATCH(LEFT(Z329,255),LEFT('Disaggregation Records'!$D$95:$D$183,255),0))),"")</f>
        <v>Résultat du test VIH</v>
      </c>
      <c r="D329" s="522" t="str">
        <f t="array" ref="D329">IFERROR(IF(INDEX('Disaggregation Records'!$F$95:$F$183,MATCH(LEFT(Z329,255),LEFT('Disaggregation Records'!$D$95:$D$183,255),0))=0,"",INDEX('Disaggregation Records'!$F$95:$F$183,MATCH(LEFT(Z329,255),LEFT('Disaggregation Records'!$D$95:$D$183,255),0))),"")</f>
        <v>Positif</v>
      </c>
      <c r="E329" s="563">
        <v>877</v>
      </c>
      <c r="F329" s="430" t="str">
        <f t="array" ref="F329">IFERROR(IF(INDEX('Disaggregation Data'!$L$315:$L$616,MATCH(LEFT(X329,255),LEFT('Disaggregation Data'!$J$315:$J$616,255),0))=0,"",INDEX('Disaggregation Data'!$L$315:$L$616,MATCH(LEFT(X329,255),LEFT('Disaggregation Data'!J$315:$J$616,255),0))),"")</f>
        <v/>
      </c>
      <c r="G329" s="495" t="str">
        <f t="shared" si="28"/>
        <v/>
      </c>
      <c r="H329" s="433" t="s">
        <v>375</v>
      </c>
      <c r="I329" s="564" t="s">
        <v>5893</v>
      </c>
      <c r="J329" s="447" t="str">
        <f t="array" ref="J329">IFERROR(IF(INDEX('Disaggregation Data'!$R$315:$R$616,MATCH(LEFT(X329,255),LEFT('Disaggregation Data'!$J$315:$J$616,255),0))=0,"",INDEX('Disaggregation Data'!$R$315:$R$616,MATCH(LEFT(X329,255),LEFT('Disaggregation Data'!J$315:$J$616,255),0))),"")</f>
        <v/>
      </c>
      <c r="K329" s="486"/>
      <c r="L329" s="486"/>
      <c r="M329" s="486"/>
      <c r="N329" s="486"/>
      <c r="O329" s="486"/>
      <c r="P329" s="429"/>
      <c r="Q329" s="429"/>
      <c r="R329" s="429"/>
      <c r="S329" s="429"/>
      <c r="T329" s="429"/>
      <c r="U329" s="433" t="s">
        <v>5928</v>
      </c>
      <c r="V329" s="447" t="str">
        <f t="array" ref="V329">IFERROR(IF(INDEX('Disaggregation Data'!$P$315:$P$616,MATCH(LEFT(X329,255),LEFT('Disaggregation Data'!$J$315:$J$616,255),0))=0,"",INDEX('Disaggregation Data'!$P$315:$P$616,MATCH(LEFT(X329,255),LEFT('Disaggregation Data'!J$315:$J$616,255),0))),"")</f>
        <v/>
      </c>
      <c r="W329" s="527"/>
      <c r="X329" s="527" t="str">
        <f t="shared" si="24"/>
        <v>TCP-1(M): Nombre de cas déclarés de tuberculose, toutes formes confondues, bactériologiquement confirmés et cliniquement diagnostiqués, nouveaux cas et récidivesRésultat du test VIHPositif</v>
      </c>
      <c r="Y329" s="527">
        <f t="shared" si="25"/>
        <v>2</v>
      </c>
      <c r="Z329" s="527" t="str">
        <f t="shared" si="26"/>
        <v>TCP-1(M): Nombre de cas déclarés de tuberculose, toutes formes confondues, bactériologiquement confirmés et cliniquement diagnostiqués, nouveaux cas et récidives-2</v>
      </c>
      <c r="AA329" s="527" t="b">
        <f t="shared" si="27"/>
        <v>1</v>
      </c>
      <c r="AB329" s="527" t="s">
        <v>1792</v>
      </c>
      <c r="AC329" s="527" t="str">
        <f t="array" ref="AC329">IFERROR(IF(INDEX('Disaggregation Records'!$G$95:$G$183,MATCH(LEFT(Z329,255),LEFT('Disaggregation Records'!$D$95:$D$183,255),0))=0,"",INDEX('Disaggregation Records'!$G$95:$G$183,MATCH(LEFT(Z329,255),LEFT('Disaggregation Records'!$D$95:$D$183,255),0))),"")</f>
        <v>a1L36000000zoMzEAI</v>
      </c>
      <c r="AD329" s="527" t="s">
        <v>720</v>
      </c>
      <c r="AE329" s="393"/>
      <c r="AF329" s="134"/>
      <c r="AG329" s="134"/>
    </row>
    <row r="330" spans="1:33" ht="47.1" customHeight="1" x14ac:dyDescent="0.25">
      <c r="A330" s="409">
        <v>1</v>
      </c>
      <c r="B330" s="427" t="str">
        <f>IFERROR(VLOOKUP(A330,'Coverage Indicators - Section D'!$A$10:$Y$42,25,FALSE),"")</f>
        <v>TCP-1(M): Nombre de cas déclarés de tuberculose, toutes formes confondues, bactériologiquement confirmés et cliniquement diagnostiqués, nouveaux cas et récidives</v>
      </c>
      <c r="C330" s="522" t="str">
        <f t="array" ref="C330">IFERROR(IF(INDEX('Disaggregation Records'!$E$95:$E$183,MATCH(LEFT(Z330,255),LEFT('Disaggregation Records'!$D$95:$D$183,255),0))=0,"",INDEX('Disaggregation Records'!$E$95:$E$183,MATCH(LEFT(Z330,255),LEFT('Disaggregation Records'!$D$95:$D$183,255),0))),"")</f>
        <v>Résultat du test VIH</v>
      </c>
      <c r="D330" s="522" t="str">
        <f t="array" ref="D330">IFERROR(IF(INDEX('Disaggregation Records'!$F$95:$F$183,MATCH(LEFT(Z330,255),LEFT('Disaggregation Records'!$D$95:$D$183,255),0))=0,"",INDEX('Disaggregation Records'!$F$95:$F$183,MATCH(LEFT(Z330,255),LEFT('Disaggregation Records'!$D$95:$D$183,255),0))),"")</f>
        <v>Négatif</v>
      </c>
      <c r="E330" s="563">
        <v>6468</v>
      </c>
      <c r="F330" s="430" t="str">
        <f t="array" ref="F330">IFERROR(IF(INDEX('Disaggregation Data'!$L$315:$L$616,MATCH(LEFT(X330,255),LEFT('Disaggregation Data'!$J$315:$J$616,255),0))=0,"",INDEX('Disaggregation Data'!$L$315:$L$616,MATCH(LEFT(X330,255),LEFT('Disaggregation Data'!J$315:$J$616,255),0))),"")</f>
        <v/>
      </c>
      <c r="G330" s="495" t="str">
        <f t="shared" si="28"/>
        <v/>
      </c>
      <c r="H330" s="433" t="s">
        <v>375</v>
      </c>
      <c r="I330" s="564" t="s">
        <v>5893</v>
      </c>
      <c r="J330" s="447" t="str">
        <f t="array" ref="J330">IFERROR(IF(INDEX('Disaggregation Data'!$R$315:$R$616,MATCH(LEFT(X330,255),LEFT('Disaggregation Data'!$J$315:$J$616,255),0))=0,"",INDEX('Disaggregation Data'!$R$315:$R$616,MATCH(LEFT(X330,255),LEFT('Disaggregation Data'!J$315:$J$616,255),0))),"")</f>
        <v/>
      </c>
      <c r="K330" s="486"/>
      <c r="L330" s="486"/>
      <c r="M330" s="486"/>
      <c r="N330" s="486"/>
      <c r="O330" s="486"/>
      <c r="P330" s="429"/>
      <c r="Q330" s="429"/>
      <c r="R330" s="429"/>
      <c r="S330" s="429"/>
      <c r="T330" s="429"/>
      <c r="U330" s="433" t="s">
        <v>5928</v>
      </c>
      <c r="V330" s="447" t="str">
        <f t="array" ref="V330">IFERROR(IF(INDEX('Disaggregation Data'!$P$315:$P$616,MATCH(LEFT(X330,255),LEFT('Disaggregation Data'!$J$315:$J$616,255),0))=0,"",INDEX('Disaggregation Data'!$P$315:$P$616,MATCH(LEFT(X330,255),LEFT('Disaggregation Data'!J$315:$J$616,255),0))),"")</f>
        <v/>
      </c>
      <c r="W330" s="527"/>
      <c r="X330" s="527" t="str">
        <f t="shared" si="24"/>
        <v>TCP-1(M): Nombre de cas déclarés de tuberculose, toutes formes confondues, bactériologiquement confirmés et cliniquement diagnostiqués, nouveaux cas et récidivesRésultat du test VIHNégatif</v>
      </c>
      <c r="Y330" s="527">
        <f t="shared" si="25"/>
        <v>3</v>
      </c>
      <c r="Z330" s="527" t="str">
        <f t="shared" si="26"/>
        <v>TCP-1(M): Nombre de cas déclarés de tuberculose, toutes formes confondues, bactériologiquement confirmés et cliniquement diagnostiqués, nouveaux cas et récidives-3</v>
      </c>
      <c r="AA330" s="527" t="b">
        <f t="shared" si="27"/>
        <v>1</v>
      </c>
      <c r="AB330" s="527" t="s">
        <v>1793</v>
      </c>
      <c r="AC330" s="527" t="str">
        <f t="array" ref="AC330">IFERROR(IF(INDEX('Disaggregation Records'!$G$95:$G$183,MATCH(LEFT(Z330,255),LEFT('Disaggregation Records'!$D$95:$D$183,255),0))=0,"",INDEX('Disaggregation Records'!$G$95:$G$183,MATCH(LEFT(Z330,255),LEFT('Disaggregation Records'!$D$95:$D$183,255),0))),"")</f>
        <v>a1L36000000zoN0EAI</v>
      </c>
      <c r="AD330" s="527" t="s">
        <v>720</v>
      </c>
      <c r="AE330" s="393"/>
      <c r="AF330" s="134"/>
      <c r="AG330" s="134"/>
    </row>
    <row r="331" spans="1:33" ht="47.1" customHeight="1" x14ac:dyDescent="0.25">
      <c r="A331" s="409">
        <v>1</v>
      </c>
      <c r="B331" s="427" t="str">
        <f>IFERROR(VLOOKUP(A331,'Coverage Indicators - Section D'!$A$10:$Y$42,25,FALSE),"")</f>
        <v>TCP-1(M): Nombre de cas déclarés de tuberculose, toutes formes confondues, bactériologiquement confirmés et cliniquement diagnostiqués, nouveaux cas et récidives</v>
      </c>
      <c r="C331" s="522" t="str">
        <f t="array" ref="C331">IFERROR(IF(INDEX('Disaggregation Records'!$E$95:$E$183,MATCH(LEFT(Z331,255),LEFT('Disaggregation Records'!$D$95:$D$183,255),0))=0,"",INDEX('Disaggregation Records'!$E$95:$E$183,MATCH(LEFT(Z331,255),LEFT('Disaggregation Records'!$D$95:$D$183,255),0))),"")</f>
        <v>Résultat du test VIH</v>
      </c>
      <c r="D331" s="522" t="str">
        <f t="array" ref="D331">IFERROR(IF(INDEX('Disaggregation Records'!$F$95:$F$183,MATCH(LEFT(Z331,255),LEFT('Disaggregation Records'!$D$95:$D$183,255),0))=0,"",INDEX('Disaggregation Records'!$F$95:$F$183,MATCH(LEFT(Z331,255),LEFT('Disaggregation Records'!$D$95:$D$183,255),0))),"")</f>
        <v>Non communiqué</v>
      </c>
      <c r="E331" s="563">
        <v>317</v>
      </c>
      <c r="F331" s="430" t="str">
        <f t="array" ref="F331">IFERROR(IF(INDEX('Disaggregation Data'!$L$315:$L$616,MATCH(LEFT(X331,255),LEFT('Disaggregation Data'!$J$315:$J$616,255),0))=0,"",INDEX('Disaggregation Data'!$L$315:$L$616,MATCH(LEFT(X331,255),LEFT('Disaggregation Data'!J$315:$J$616,255),0))),"")</f>
        <v/>
      </c>
      <c r="G331" s="495" t="str">
        <f t="shared" si="28"/>
        <v/>
      </c>
      <c r="H331" s="433" t="s">
        <v>375</v>
      </c>
      <c r="I331" s="564" t="s">
        <v>5893</v>
      </c>
      <c r="J331" s="447" t="str">
        <f t="array" ref="J331">IFERROR(IF(INDEX('Disaggregation Data'!$R$315:$R$616,MATCH(LEFT(X331,255),LEFT('Disaggregation Data'!$J$315:$J$616,255),0))=0,"",INDEX('Disaggregation Data'!$R$315:$R$616,MATCH(LEFT(X331,255),LEFT('Disaggregation Data'!J$315:$J$616,255),0))),"")</f>
        <v/>
      </c>
      <c r="K331" s="486"/>
      <c r="L331" s="486"/>
      <c r="M331" s="486"/>
      <c r="N331" s="486"/>
      <c r="O331" s="486"/>
      <c r="P331" s="429"/>
      <c r="Q331" s="429"/>
      <c r="R331" s="429"/>
      <c r="S331" s="429"/>
      <c r="T331" s="429"/>
      <c r="U331" s="433" t="s">
        <v>5928</v>
      </c>
      <c r="V331" s="447" t="str">
        <f t="array" ref="V331">IFERROR(IF(INDEX('Disaggregation Data'!$P$315:$P$616,MATCH(LEFT(X331,255),LEFT('Disaggregation Data'!$J$315:$J$616,255),0))=0,"",INDEX('Disaggregation Data'!$P$315:$P$616,MATCH(LEFT(X331,255),LEFT('Disaggregation Data'!J$315:$J$616,255),0))),"")</f>
        <v/>
      </c>
      <c r="W331" s="527"/>
      <c r="X331" s="527" t="str">
        <f t="shared" si="24"/>
        <v>TCP-1(M): Nombre de cas déclarés de tuberculose, toutes formes confondues, bactériologiquement confirmés et cliniquement diagnostiqués, nouveaux cas et récidivesRésultat du test VIHNon communiqué</v>
      </c>
      <c r="Y331" s="527">
        <f t="shared" si="25"/>
        <v>4</v>
      </c>
      <c r="Z331" s="527" t="str">
        <f t="shared" si="26"/>
        <v>TCP-1(M): Nombre de cas déclarés de tuberculose, toutes formes confondues, bactériologiquement confirmés et cliniquement diagnostiqués, nouveaux cas et récidives-4</v>
      </c>
      <c r="AA331" s="527" t="b">
        <f t="shared" si="27"/>
        <v>1</v>
      </c>
      <c r="AB331" s="527" t="s">
        <v>1794</v>
      </c>
      <c r="AC331" s="527" t="str">
        <f t="array" ref="AC331">IFERROR(IF(INDEX('Disaggregation Records'!$G$95:$G$183,MATCH(LEFT(Z331,255),LEFT('Disaggregation Records'!$D$95:$D$183,255),0))=0,"",INDEX('Disaggregation Records'!$G$95:$G$183,MATCH(LEFT(Z331,255),LEFT('Disaggregation Records'!$D$95:$D$183,255),0))),"")</f>
        <v>a1L36000000zoN1EAI</v>
      </c>
      <c r="AD331" s="527" t="s">
        <v>720</v>
      </c>
      <c r="AE331" s="393"/>
      <c r="AF331" s="134"/>
      <c r="AG331" s="134"/>
    </row>
    <row r="332" spans="1:33" ht="47.1" customHeight="1" x14ac:dyDescent="0.25">
      <c r="A332" s="409">
        <v>1</v>
      </c>
      <c r="B332" s="427" t="str">
        <f>IFERROR(VLOOKUP(A332,'Coverage Indicators - Section D'!$A$10:$Y$42,25,FALSE),"")</f>
        <v>TCP-1(M): Nombre de cas déclarés de tuberculose, toutes formes confondues, bactériologiquement confirmés et cliniquement diagnostiqués, nouveaux cas et récidives</v>
      </c>
      <c r="C332" s="522" t="str">
        <f t="array" ref="C332">IFERROR(IF(INDEX('Disaggregation Records'!$E$95:$E$183,MATCH(LEFT(Z332,255),LEFT('Disaggregation Records'!$D$95:$D$183,255),0))=0,"",INDEX('Disaggregation Records'!$E$95:$E$183,MATCH(LEFT(Z332,255),LEFT('Disaggregation Records'!$D$95:$D$183,255),0))),"")</f>
        <v>Age</v>
      </c>
      <c r="D332" s="522" t="str">
        <f t="array" ref="D332">IFERROR(IF(INDEX('Disaggregation Records'!$F$95:$F$183,MATCH(LEFT(Z332,255),LEFT('Disaggregation Records'!$D$95:$D$183,255),0))=0,"",INDEX('Disaggregation Records'!$F$95:$F$183,MATCH(LEFT(Z332,255),LEFT('Disaggregation Records'!$D$95:$D$183,255),0))),"")</f>
        <v>&lt;15 ans</v>
      </c>
      <c r="E332" s="563">
        <v>392</v>
      </c>
      <c r="F332" s="430" t="str">
        <f t="array" ref="F332">IFERROR(IF(INDEX('Disaggregation Data'!$L$315:$L$616,MATCH(LEFT(X332,255),LEFT('Disaggregation Data'!$J$315:$J$616,255),0))=0,"",INDEX('Disaggregation Data'!$L$315:$L$616,MATCH(LEFT(X332,255),LEFT('Disaggregation Data'!J$315:$J$616,255),0))),"")</f>
        <v/>
      </c>
      <c r="G332" s="495" t="str">
        <f t="shared" si="28"/>
        <v/>
      </c>
      <c r="H332" s="433" t="s">
        <v>375</v>
      </c>
      <c r="I332" s="564" t="s">
        <v>5893</v>
      </c>
      <c r="J332" s="447" t="str">
        <f t="array" ref="J332">IFERROR(IF(INDEX('Disaggregation Data'!$R$315:$R$616,MATCH(LEFT(X332,255),LEFT('Disaggregation Data'!$J$315:$J$616,255),0))=0,"",INDEX('Disaggregation Data'!$R$315:$R$616,MATCH(LEFT(X332,255),LEFT('Disaggregation Data'!J$315:$J$616,255),0))),"")</f>
        <v/>
      </c>
      <c r="K332" s="486"/>
      <c r="L332" s="486"/>
      <c r="M332" s="486"/>
      <c r="N332" s="486"/>
      <c r="O332" s="486"/>
      <c r="P332" s="429"/>
      <c r="Q332" s="429"/>
      <c r="R332" s="429"/>
      <c r="S332" s="429"/>
      <c r="T332" s="429"/>
      <c r="U332" s="433" t="s">
        <v>5928</v>
      </c>
      <c r="V332" s="447" t="str">
        <f t="array" ref="V332">IFERROR(IF(INDEX('Disaggregation Data'!$P$315:$P$616,MATCH(LEFT(X332,255),LEFT('Disaggregation Data'!$J$315:$J$616,255),0))=0,"",INDEX('Disaggregation Data'!$P$315:$P$616,MATCH(LEFT(X332,255),LEFT('Disaggregation Data'!J$315:$J$616,255),0))),"")</f>
        <v/>
      </c>
      <c r="W332" s="527"/>
      <c r="X332" s="527" t="str">
        <f t="shared" si="24"/>
        <v>TCP-1(M): Nombre de cas déclarés de tuberculose, toutes formes confondues, bactériologiquement confirmés et cliniquement diagnostiqués, nouveaux cas et récidivesAge&lt;15 ans</v>
      </c>
      <c r="Y332" s="527">
        <f t="shared" si="25"/>
        <v>5</v>
      </c>
      <c r="Z332" s="527" t="str">
        <f t="shared" si="26"/>
        <v>TCP-1(M): Nombre de cas déclarés de tuberculose, toutes formes confondues, bactériologiquement confirmés et cliniquement diagnostiqués, nouveaux cas et récidives-5</v>
      </c>
      <c r="AA332" s="527" t="b">
        <f t="shared" si="27"/>
        <v>1</v>
      </c>
      <c r="AB332" s="527" t="s">
        <v>1795</v>
      </c>
      <c r="AC332" s="527" t="str">
        <f t="array" ref="AC332">IFERROR(IF(INDEX('Disaggregation Records'!$G$95:$G$183,MATCH(LEFT(Z332,255),LEFT('Disaggregation Records'!$D$95:$D$183,255),0))=0,"",INDEX('Disaggregation Records'!$G$95:$G$183,MATCH(LEFT(Z332,255),LEFT('Disaggregation Records'!$D$95:$D$183,255),0))),"")</f>
        <v>a1L36000000zoN2EAI</v>
      </c>
      <c r="AD332" s="527" t="s">
        <v>720</v>
      </c>
      <c r="AE332" s="393"/>
      <c r="AF332" s="134"/>
      <c r="AG332" s="134"/>
    </row>
    <row r="333" spans="1:33" ht="47.1" customHeight="1" x14ac:dyDescent="0.25">
      <c r="A333" s="409">
        <v>1</v>
      </c>
      <c r="B333" s="427" t="str">
        <f>IFERROR(VLOOKUP(A333,'Coverage Indicators - Section D'!$A$10:$Y$42,25,FALSE),"")</f>
        <v>TCP-1(M): Nombre de cas déclarés de tuberculose, toutes formes confondues, bactériologiquement confirmés et cliniquement diagnostiqués, nouveaux cas et récidives</v>
      </c>
      <c r="C333" s="522" t="str">
        <f t="array" ref="C333">IFERROR(IF(INDEX('Disaggregation Records'!$E$95:$E$183,MATCH(LEFT(Z333,255),LEFT('Disaggregation Records'!$D$95:$D$183,255),0))=0,"",INDEX('Disaggregation Records'!$E$95:$E$183,MATCH(LEFT(Z333,255),LEFT('Disaggregation Records'!$D$95:$D$183,255),0))),"")</f>
        <v>Age</v>
      </c>
      <c r="D333" s="522" t="str">
        <f t="array" ref="D333">IFERROR(IF(INDEX('Disaggregation Records'!$F$95:$F$183,MATCH(LEFT(Z333,255),LEFT('Disaggregation Records'!$D$95:$D$183,255),0))=0,"",INDEX('Disaggregation Records'!$F$95:$F$183,MATCH(LEFT(Z333,255),LEFT('Disaggregation Records'!$D$95:$D$183,255),0))),"")</f>
        <v>+ de 15 ans</v>
      </c>
      <c r="E333" s="563">
        <v>7270</v>
      </c>
      <c r="F333" s="430" t="str">
        <f t="array" ref="F333">IFERROR(IF(INDEX('Disaggregation Data'!$L$315:$L$616,MATCH(LEFT(X333,255),LEFT('Disaggregation Data'!$J$315:$J$616,255),0))=0,"",INDEX('Disaggregation Data'!$L$315:$L$616,MATCH(LEFT(X333,255),LEFT('Disaggregation Data'!J$315:$J$616,255),0))),"")</f>
        <v/>
      </c>
      <c r="G333" s="495" t="str">
        <f t="shared" si="28"/>
        <v/>
      </c>
      <c r="H333" s="433" t="s">
        <v>375</v>
      </c>
      <c r="I333" s="564" t="s">
        <v>5893</v>
      </c>
      <c r="J333" s="447" t="str">
        <f t="array" ref="J333">IFERROR(IF(INDEX('Disaggregation Data'!$R$315:$R$616,MATCH(LEFT(X333,255),LEFT('Disaggregation Data'!$J$315:$J$616,255),0))=0,"",INDEX('Disaggregation Data'!$R$315:$R$616,MATCH(LEFT(X333,255),LEFT('Disaggregation Data'!J$315:$J$616,255),0))),"")</f>
        <v/>
      </c>
      <c r="K333" s="486"/>
      <c r="L333" s="486"/>
      <c r="M333" s="486"/>
      <c r="N333" s="486"/>
      <c r="O333" s="486"/>
      <c r="P333" s="429"/>
      <c r="Q333" s="429"/>
      <c r="R333" s="429"/>
      <c r="S333" s="429"/>
      <c r="T333" s="429"/>
      <c r="U333" s="433" t="s">
        <v>5928</v>
      </c>
      <c r="V333" s="447" t="str">
        <f t="array" ref="V333">IFERROR(IF(INDEX('Disaggregation Data'!$P$315:$P$616,MATCH(LEFT(X333,255),LEFT('Disaggregation Data'!$J$315:$J$616,255),0))=0,"",INDEX('Disaggregation Data'!$P$315:$P$616,MATCH(LEFT(X333,255),LEFT('Disaggregation Data'!J$315:$J$616,255),0))),"")</f>
        <v/>
      </c>
      <c r="W333" s="527"/>
      <c r="X333" s="527" t="str">
        <f t="shared" si="24"/>
        <v>TCP-1(M): Nombre de cas déclarés de tuberculose, toutes formes confondues, bactériologiquement confirmés et cliniquement diagnostiqués, nouveaux cas et récidivesAge+ de 15 ans</v>
      </c>
      <c r="Y333" s="527">
        <f t="shared" si="25"/>
        <v>6</v>
      </c>
      <c r="Z333" s="527" t="str">
        <f t="shared" si="26"/>
        <v>TCP-1(M): Nombre de cas déclarés de tuberculose, toutes formes confondues, bactériologiquement confirmés et cliniquement diagnostiqués, nouveaux cas et récidives-6</v>
      </c>
      <c r="AA333" s="527" t="b">
        <f t="shared" si="27"/>
        <v>1</v>
      </c>
      <c r="AB333" s="527" t="s">
        <v>1796</v>
      </c>
      <c r="AC333" s="527" t="str">
        <f t="array" ref="AC333">IFERROR(IF(INDEX('Disaggregation Records'!$G$95:$G$183,MATCH(LEFT(Z333,255),LEFT('Disaggregation Records'!$D$95:$D$183,255),0))=0,"",INDEX('Disaggregation Records'!$G$95:$G$183,MATCH(LEFT(Z333,255),LEFT('Disaggregation Records'!$D$95:$D$183,255),0))),"")</f>
        <v>a1L36000000zoO8EAI</v>
      </c>
      <c r="AD333" s="527" t="s">
        <v>720</v>
      </c>
      <c r="AE333" s="393"/>
      <c r="AF333" s="134"/>
      <c r="AG333" s="134"/>
    </row>
    <row r="334" spans="1:33" ht="47.1" customHeight="1" x14ac:dyDescent="0.25">
      <c r="A334" s="409">
        <v>1</v>
      </c>
      <c r="B334" s="427" t="str">
        <f>IFERROR(VLOOKUP(A334,'Coverage Indicators - Section D'!$A$10:$Y$42,25,FALSE),"")</f>
        <v>TCP-1(M): Nombre de cas déclarés de tuberculose, toutes formes confondues, bactériologiquement confirmés et cliniquement diagnostiqués, nouveaux cas et récidives</v>
      </c>
      <c r="C334" s="522" t="str">
        <f t="array" ref="C334">IFERROR(IF(INDEX('Disaggregation Records'!$E$95:$E$183,MATCH(LEFT(Z334,255),LEFT('Disaggregation Records'!$D$95:$D$183,255),0))=0,"",INDEX('Disaggregation Records'!$E$95:$E$183,MATCH(LEFT(Z334,255),LEFT('Disaggregation Records'!$D$95:$D$183,255),0))),"")</f>
        <v>Définition des cas</v>
      </c>
      <c r="D334" s="522" t="str">
        <f t="array" ref="D334">IFERROR(IF(INDEX('Disaggregation Records'!$F$95:$F$183,MATCH(LEFT(Z334,255),LEFT('Disaggregation Records'!$D$95:$D$183,255),0))=0,"",INDEX('Disaggregation Records'!$F$95:$F$183,MATCH(LEFT(Z334,255),LEFT('Disaggregation Records'!$D$95:$D$183,255),0))),"")</f>
        <v>Bactériologiquement confirmé</v>
      </c>
      <c r="E334" s="563">
        <v>4585</v>
      </c>
      <c r="F334" s="430" t="str">
        <f t="array" ref="F334">IFERROR(IF(INDEX('Disaggregation Data'!$L$315:$L$616,MATCH(LEFT(X334,255),LEFT('Disaggregation Data'!$J$315:$J$616,255),0))=0,"",INDEX('Disaggregation Data'!$L$315:$L$616,MATCH(LEFT(X334,255),LEFT('Disaggregation Data'!J$315:$J$616,255),0))),"")</f>
        <v/>
      </c>
      <c r="G334" s="495" t="str">
        <f t="shared" si="28"/>
        <v/>
      </c>
      <c r="H334" s="433" t="s">
        <v>375</v>
      </c>
      <c r="I334" s="564" t="s">
        <v>5893</v>
      </c>
      <c r="J334" s="447" t="str">
        <f t="array" ref="J334">IFERROR(IF(INDEX('Disaggregation Data'!$R$315:$R$616,MATCH(LEFT(X334,255),LEFT('Disaggregation Data'!$J$315:$J$616,255),0))=0,"",INDEX('Disaggregation Data'!$R$315:$R$616,MATCH(LEFT(X334,255),LEFT('Disaggregation Data'!J$315:$J$616,255),0))),"")</f>
        <v/>
      </c>
      <c r="K334" s="486"/>
      <c r="L334" s="486"/>
      <c r="M334" s="486"/>
      <c r="N334" s="486"/>
      <c r="O334" s="486"/>
      <c r="P334" s="429"/>
      <c r="Q334" s="429"/>
      <c r="R334" s="429"/>
      <c r="S334" s="429"/>
      <c r="T334" s="429"/>
      <c r="U334" s="433" t="s">
        <v>5928</v>
      </c>
      <c r="V334" s="447" t="str">
        <f t="array" ref="V334">IFERROR(IF(INDEX('Disaggregation Data'!$P$315:$P$616,MATCH(LEFT(X334,255),LEFT('Disaggregation Data'!$J$315:$J$616,255),0))=0,"",INDEX('Disaggregation Data'!$P$315:$P$616,MATCH(LEFT(X334,255),LEFT('Disaggregation Data'!J$315:$J$616,255),0))),"")</f>
        <v/>
      </c>
      <c r="W334" s="527"/>
      <c r="X334" s="527" t="str">
        <f t="shared" si="24"/>
        <v>TCP-1(M): Nombre de cas déclarés de tuberculose, toutes formes confondues, bactériologiquement confirmés et cliniquement diagnostiqués, nouveaux cas et récidivesDéfinition des casBactériologiquement confirmé</v>
      </c>
      <c r="Y334" s="527">
        <f t="shared" si="25"/>
        <v>7</v>
      </c>
      <c r="Z334" s="527" t="str">
        <f t="shared" si="26"/>
        <v>TCP-1(M): Nombre de cas déclarés de tuberculose, toutes formes confondues, bactériologiquement confirmés et cliniquement diagnostiqués, nouveaux cas et récidives-7</v>
      </c>
      <c r="AA334" s="527" t="b">
        <f t="shared" si="27"/>
        <v>1</v>
      </c>
      <c r="AB334" s="527" t="s">
        <v>1797</v>
      </c>
      <c r="AC334" s="527" t="str">
        <f t="array" ref="AC334">IFERROR(IF(INDEX('Disaggregation Records'!$G$95:$G$183,MATCH(LEFT(Z334,255),LEFT('Disaggregation Records'!$D$95:$D$183,255),0))=0,"",INDEX('Disaggregation Records'!$G$95:$G$183,MATCH(LEFT(Z334,255),LEFT('Disaggregation Records'!$D$95:$D$183,255),0))),"")</f>
        <v>a1L36000002NzjwEAC</v>
      </c>
      <c r="AD334" s="527" t="s">
        <v>720</v>
      </c>
      <c r="AE334" s="393"/>
      <c r="AF334" s="134"/>
      <c r="AG334" s="134"/>
    </row>
    <row r="335" spans="1:33" ht="47.1" customHeight="1" x14ac:dyDescent="0.25">
      <c r="A335" s="409">
        <v>1</v>
      </c>
      <c r="B335" s="427" t="str">
        <f>IFERROR(VLOOKUP(A335,'Coverage Indicators - Section D'!$A$10:$Y$42,25,FALSE),"")</f>
        <v>TCP-1(M): Nombre de cas déclarés de tuberculose, toutes formes confondues, bactériologiquement confirmés et cliniquement diagnostiqués, nouveaux cas et récidives</v>
      </c>
      <c r="C335" s="522" t="str">
        <f t="array" ref="C335">IFERROR(IF(INDEX('Disaggregation Records'!$E$95:$E$183,MATCH(LEFT(Z335,255),LEFT('Disaggregation Records'!$D$95:$D$183,255),0))=0,"",INDEX('Disaggregation Records'!$E$95:$E$183,MATCH(LEFT(Z335,255),LEFT('Disaggregation Records'!$D$95:$D$183,255),0))),"")</f>
        <v/>
      </c>
      <c r="D335" s="522" t="str">
        <f t="array" ref="D335">IFERROR(IF(INDEX('Disaggregation Records'!$F$95:$F$183,MATCH(LEFT(Z335,255),LEFT('Disaggregation Records'!$D$95:$D$183,255),0))=0,"",INDEX('Disaggregation Records'!$F$95:$F$183,MATCH(LEFT(Z335,255),LEFT('Disaggregation Records'!$D$95:$D$183,255),0))),"")</f>
        <v/>
      </c>
      <c r="E335" s="429" t="str">
        <f t="array" ref="E335">IFERROR(IF(INDEX('Disaggregation Data'!$K$315:$K$616,MATCH(LEFT(X335,255),LEFT('Disaggregation Data'!$J$315:$J$616,255),0))=0,"",INDEX('Disaggregation Data'!$K$315:$K$616,MATCH(LEFT(X335,255),LEFT('Disaggregation Data'!J$315:$J$616,255),0))),"")</f>
        <v/>
      </c>
      <c r="F335" s="430" t="str">
        <f t="array" ref="F335">IFERROR(IF(INDEX('Disaggregation Data'!$L$315:$L$616,MATCH(LEFT(X335,255),LEFT('Disaggregation Data'!$J$315:$J$616,255),0))=0,"",INDEX('Disaggregation Data'!$L$315:$L$616,MATCH(LEFT(X335,255),LEFT('Disaggregation Data'!J$315:$J$616,255),0))),"")</f>
        <v/>
      </c>
      <c r="G335" s="495" t="str">
        <f t="shared" si="28"/>
        <v/>
      </c>
      <c r="H335" s="433" t="str">
        <f t="array" ref="H335">IFERROR(IF(INDEX('Disaggregation Data'!$N$315:$N$616,MATCH(LEFT(X335,255),LEFT('Disaggregation Data'!$J$315:$J$616,255),0))=0,"",INDEX('Disaggregation Data'!$N$315:$N$616,MATCH(LEFT(X335,255),LEFT('Disaggregation Data'!J$315:$J$616,255),0))),"")</f>
        <v/>
      </c>
      <c r="I335" s="433" t="str">
        <f t="array" ref="I335">IFERROR(IF(INDEX('Disaggregation Data'!$Q$315:$Q$616,MATCH(LEFT(X335,255),LEFT('Disaggregation Data'!$J$315:$J$616,255),0))=0,"",INDEX('Disaggregation Data'!$Q$315:$Q$616,MATCH(LEFT(X335,255),LEFT('Disaggregation Data'!J$315:$J$616,255),0))),"")</f>
        <v/>
      </c>
      <c r="J335" s="447" t="str">
        <f t="array" ref="J335">IFERROR(IF(INDEX('Disaggregation Data'!$R$315:$R$616,MATCH(LEFT(X335,255),LEFT('Disaggregation Data'!$J$315:$J$616,255),0))=0,"",INDEX('Disaggregation Data'!$R$315:$R$616,MATCH(LEFT(X335,255),LEFT('Disaggregation Data'!J$315:$J$616,255),0))),"")</f>
        <v/>
      </c>
      <c r="K335" s="486"/>
      <c r="L335" s="486"/>
      <c r="M335" s="486"/>
      <c r="N335" s="486"/>
      <c r="O335" s="486"/>
      <c r="P335" s="429"/>
      <c r="Q335" s="429"/>
      <c r="R335" s="429"/>
      <c r="S335" s="429"/>
      <c r="T335" s="429"/>
      <c r="U335" s="433" t="str">
        <f t="array" ref="U335">IFERROR(IF(INDEX('Disaggregation Data'!$O$315:$O$616,MATCH(LEFT(X335,255),LEFT('Disaggregation Data'!$J$315:$J$616,255),0))=0,"",INDEX('Disaggregation Data'!$O$315:$O$616,MATCH(LEFT(X335,255),LEFT('Disaggregation Data'!J$315:$J$616,255),0))),"")</f>
        <v/>
      </c>
      <c r="V335" s="447" t="str">
        <f t="array" ref="V335">IFERROR(IF(INDEX('Disaggregation Data'!$P$315:$P$616,MATCH(LEFT(X335,255),LEFT('Disaggregation Data'!$J$315:$J$616,255),0))=0,"",INDEX('Disaggregation Data'!$P$315:$P$616,MATCH(LEFT(X335,255),LEFT('Disaggregation Data'!J$315:$J$616,255),0))),"")</f>
        <v/>
      </c>
      <c r="W335" s="527"/>
      <c r="X335" s="527" t="str">
        <f t="shared" si="24"/>
        <v>TCP-1(M): Nombre de cas déclarés de tuberculose, toutes formes confondues, bactériologiquement confirmés et cliniquement diagnostiqués, nouveaux cas et récidives</v>
      </c>
      <c r="Y335" s="527">
        <f t="shared" si="25"/>
        <v>8</v>
      </c>
      <c r="Z335" s="527" t="str">
        <f t="shared" si="26"/>
        <v>TCP-1(M): Nombre de cas déclarés de tuberculose, toutes formes confondues, bactériologiquement confirmés et cliniquement diagnostiqués, nouveaux cas et récidives-8</v>
      </c>
      <c r="AA335" s="527" t="b">
        <f t="shared" si="27"/>
        <v>1</v>
      </c>
      <c r="AB335" s="527" t="s">
        <v>1798</v>
      </c>
      <c r="AC335" s="527" t="str">
        <f t="array" ref="AC335">IFERROR(IF(INDEX('Disaggregation Records'!$G$95:$G$183,MATCH(LEFT(Z335,255),LEFT('Disaggregation Records'!$D$95:$D$183,255),0))=0,"",INDEX('Disaggregation Records'!$G$95:$G$183,MATCH(LEFT(Z335,255),LEFT('Disaggregation Records'!$D$95:$D$183,255),0))),"")</f>
        <v/>
      </c>
      <c r="AD335" s="527" t="s">
        <v>720</v>
      </c>
      <c r="AE335" s="393"/>
      <c r="AF335" s="134"/>
      <c r="AG335" s="134"/>
    </row>
    <row r="336" spans="1:33" ht="47.1" customHeight="1" x14ac:dyDescent="0.25">
      <c r="A336" s="409">
        <v>1</v>
      </c>
      <c r="B336" s="427" t="str">
        <f>IFERROR(VLOOKUP(A336,'Coverage Indicators - Section D'!$A$10:$Y$42,25,FALSE),"")</f>
        <v>TCP-1(M): Nombre de cas déclarés de tuberculose, toutes formes confondues, bactériologiquement confirmés et cliniquement diagnostiqués, nouveaux cas et récidives</v>
      </c>
      <c r="C336" s="522" t="str">
        <f t="array" ref="C336">IFERROR(IF(INDEX('Disaggregation Records'!$E$95:$E$183,MATCH(LEFT(Z336,255),LEFT('Disaggregation Records'!$D$95:$D$183,255),0))=0,"",INDEX('Disaggregation Records'!$E$95:$E$183,MATCH(LEFT(Z336,255),LEFT('Disaggregation Records'!$D$95:$D$183,255),0))),"")</f>
        <v/>
      </c>
      <c r="D336" s="522" t="str">
        <f t="array" ref="D336">IFERROR(IF(INDEX('Disaggregation Records'!$F$95:$F$183,MATCH(LEFT(Z336,255),LEFT('Disaggregation Records'!$D$95:$D$183,255),0))=0,"",INDEX('Disaggregation Records'!$F$95:$F$183,MATCH(LEFT(Z336,255),LEFT('Disaggregation Records'!$D$95:$D$183,255),0))),"")</f>
        <v/>
      </c>
      <c r="E336" s="429" t="str">
        <f t="array" ref="E336">IFERROR(IF(INDEX('Disaggregation Data'!$K$315:$K$616,MATCH(LEFT(X336,255),LEFT('Disaggregation Data'!$J$315:$J$616,255),0))=0,"",INDEX('Disaggregation Data'!$K$315:$K$616,MATCH(LEFT(X336,255),LEFT('Disaggregation Data'!J$315:$J$616,255),0))),"")</f>
        <v/>
      </c>
      <c r="F336" s="430" t="str">
        <f t="array" ref="F336">IFERROR(IF(INDEX('Disaggregation Data'!$L$315:$L$616,MATCH(LEFT(X336,255),LEFT('Disaggregation Data'!$J$315:$J$616,255),0))=0,"",INDEX('Disaggregation Data'!$L$315:$L$616,MATCH(LEFT(X336,255),LEFT('Disaggregation Data'!J$315:$J$616,255),0))),"")</f>
        <v/>
      </c>
      <c r="G336" s="495" t="str">
        <f t="shared" si="28"/>
        <v/>
      </c>
      <c r="H336" s="433" t="str">
        <f t="array" ref="H336">IFERROR(IF(INDEX('Disaggregation Data'!$N$315:$N$616,MATCH(LEFT(X336,255),LEFT('Disaggregation Data'!$J$315:$J$616,255),0))=0,"",INDEX('Disaggregation Data'!$N$315:$N$616,MATCH(LEFT(X336,255),LEFT('Disaggregation Data'!J$315:$J$616,255),0))),"")</f>
        <v/>
      </c>
      <c r="I336" s="433" t="str">
        <f t="array" ref="I336">IFERROR(IF(INDEX('Disaggregation Data'!$Q$315:$Q$616,MATCH(LEFT(X336,255),LEFT('Disaggregation Data'!$J$315:$J$616,255),0))=0,"",INDEX('Disaggregation Data'!$Q$315:$Q$616,MATCH(LEFT(X336,255),LEFT('Disaggregation Data'!J$315:$J$616,255),0))),"")</f>
        <v/>
      </c>
      <c r="J336" s="447" t="str">
        <f t="array" ref="J336">IFERROR(IF(INDEX('Disaggregation Data'!$R$315:$R$616,MATCH(LEFT(X336,255),LEFT('Disaggregation Data'!$J$315:$J$616,255),0))=0,"",INDEX('Disaggregation Data'!$R$315:$R$616,MATCH(LEFT(X336,255),LEFT('Disaggregation Data'!J$315:$J$616,255),0))),"")</f>
        <v/>
      </c>
      <c r="K336" s="486"/>
      <c r="L336" s="486"/>
      <c r="M336" s="486"/>
      <c r="N336" s="486"/>
      <c r="O336" s="486"/>
      <c r="P336" s="429"/>
      <c r="Q336" s="429"/>
      <c r="R336" s="429"/>
      <c r="S336" s="429"/>
      <c r="T336" s="429"/>
      <c r="U336" s="433" t="str">
        <f t="array" ref="U336">IFERROR(IF(INDEX('Disaggregation Data'!$O$315:$O$616,MATCH(LEFT(X336,255),LEFT('Disaggregation Data'!$J$315:$J$616,255),0))=0,"",INDEX('Disaggregation Data'!$O$315:$O$616,MATCH(LEFT(X336,255),LEFT('Disaggregation Data'!J$315:$J$616,255),0))),"")</f>
        <v/>
      </c>
      <c r="V336" s="447" t="str">
        <f t="array" ref="V336">IFERROR(IF(INDEX('Disaggregation Data'!$P$315:$P$616,MATCH(LEFT(X336,255),LEFT('Disaggregation Data'!$J$315:$J$616,255),0))=0,"",INDEX('Disaggregation Data'!$P$315:$P$616,MATCH(LEFT(X336,255),LEFT('Disaggregation Data'!J$315:$J$616,255),0))),"")</f>
        <v/>
      </c>
      <c r="W336" s="527"/>
      <c r="X336" s="527" t="str">
        <f t="shared" si="24"/>
        <v>TCP-1(M): Nombre de cas déclarés de tuberculose, toutes formes confondues, bactériologiquement confirmés et cliniquement diagnostiqués, nouveaux cas et récidives</v>
      </c>
      <c r="Y336" s="527">
        <f t="shared" si="25"/>
        <v>9</v>
      </c>
      <c r="Z336" s="527" t="str">
        <f t="shared" si="26"/>
        <v>TCP-1(M): Nombre de cas déclarés de tuberculose, toutes formes confondues, bactériologiquement confirmés et cliniquement diagnostiqués, nouveaux cas et récidives-9</v>
      </c>
      <c r="AA336" s="527" t="b">
        <f t="shared" si="27"/>
        <v>1</v>
      </c>
      <c r="AB336" s="527" t="s">
        <v>1799</v>
      </c>
      <c r="AC336" s="527" t="str">
        <f t="array" ref="AC336">IFERROR(IF(INDEX('Disaggregation Records'!$G$95:$G$183,MATCH(LEFT(Z336,255),LEFT('Disaggregation Records'!$D$95:$D$183,255),0))=0,"",INDEX('Disaggregation Records'!$G$95:$G$183,MATCH(LEFT(Z336,255),LEFT('Disaggregation Records'!$D$95:$D$183,255),0))),"")</f>
        <v/>
      </c>
      <c r="AD336" s="527" t="s">
        <v>720</v>
      </c>
      <c r="AE336" s="393"/>
      <c r="AF336" s="134"/>
      <c r="AG336" s="134"/>
    </row>
    <row r="337" spans="1:33" ht="47.1" customHeight="1" x14ac:dyDescent="0.25">
      <c r="A337" s="409">
        <v>2</v>
      </c>
      <c r="B337" s="427" t="str">
        <f>IFERROR(VLOOKUP(A337,'Coverage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7" s="522" t="str">
        <f t="array" ref="C337">IFERROR(IF(INDEX('Disaggregation Records'!$E$95:$E$183,MATCH(LEFT(Z337,255),LEFT('Disaggregation Records'!$D$95:$D$183,255),0))=0,"",INDEX('Disaggregation Records'!$E$95:$E$183,MATCH(LEFT(Z337,255),LEFT('Disaggregation Records'!$D$95:$D$183,255),0))),"")</f>
        <v>Sexe</v>
      </c>
      <c r="D337" s="522" t="str">
        <f t="array" ref="D337">IFERROR(IF(INDEX('Disaggregation Records'!$F$95:$F$183,MATCH(LEFT(Z337,255),LEFT('Disaggregation Records'!$D$95:$D$183,255),0))=0,"",INDEX('Disaggregation Records'!$F$95:$F$183,MATCH(LEFT(Z337,255),LEFT('Disaggregation Records'!$D$95:$D$183,255),0))),"")</f>
        <v>Homme</v>
      </c>
      <c r="E337" s="565">
        <v>4279</v>
      </c>
      <c r="F337" s="565">
        <v>4654</v>
      </c>
      <c r="G337" s="495">
        <f t="shared" si="28"/>
        <v>0.9194241512677267</v>
      </c>
      <c r="H337" s="433" t="s">
        <v>375</v>
      </c>
      <c r="I337" s="566" t="s">
        <v>5893</v>
      </c>
      <c r="J337" s="447" t="s">
        <v>5894</v>
      </c>
      <c r="K337" s="486"/>
      <c r="L337" s="486"/>
      <c r="M337" s="486"/>
      <c r="N337" s="486"/>
      <c r="O337" s="486"/>
      <c r="P337" s="429"/>
      <c r="Q337" s="429"/>
      <c r="R337" s="429"/>
      <c r="S337" s="429"/>
      <c r="T337" s="429"/>
      <c r="U337" s="433" t="s">
        <v>5928</v>
      </c>
      <c r="V337" s="447" t="s">
        <v>5929</v>
      </c>
      <c r="W337" s="527"/>
      <c r="X337"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37" s="527">
        <f t="shared" si="25"/>
        <v>0</v>
      </c>
      <c r="Z337"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récidives-0</v>
      </c>
      <c r="AA337" s="527" t="b">
        <f t="shared" si="27"/>
        <v>1</v>
      </c>
      <c r="AB337" s="527" t="s">
        <v>1800</v>
      </c>
      <c r="AC337" s="527" t="str">
        <f t="array" ref="AC337">IFERROR(IF(INDEX('Disaggregation Records'!$G$95:$G$183,MATCH(LEFT(Z337,255),LEFT('Disaggregation Records'!$D$95:$D$183,255),0))=0,"",INDEX('Disaggregation Records'!$G$95:$G$183,MATCH(LEFT(Z337,255),LEFT('Disaggregation Records'!$D$95:$D$183,255),0))),"")</f>
        <v>a1L36000000zoN3EAI</v>
      </c>
      <c r="AD337" s="527" t="s">
        <v>721</v>
      </c>
      <c r="AE337" s="393"/>
      <c r="AF337" s="134"/>
      <c r="AG337" s="134"/>
    </row>
    <row r="338" spans="1:33" ht="47.1" customHeight="1" x14ac:dyDescent="0.25">
      <c r="A338" s="409">
        <v>2</v>
      </c>
      <c r="B338" s="427" t="str">
        <f>IFERROR(VLOOKUP(A338,'Coverage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8" s="522" t="str">
        <f t="array" ref="C338">IFERROR(IF(INDEX('Disaggregation Records'!$E$95:$E$183,MATCH(LEFT(Z338,255),LEFT('Disaggregation Records'!$D$95:$D$183,255),0))=0,"",INDEX('Disaggregation Records'!$E$95:$E$183,MATCH(LEFT(Z338,255),LEFT('Disaggregation Records'!$D$95:$D$183,255),0))),"")</f>
        <v>Sexe</v>
      </c>
      <c r="D338" s="522" t="str">
        <f t="array" ref="D338">IFERROR(IF(INDEX('Disaggregation Records'!$F$95:$F$183,MATCH(LEFT(Z338,255),LEFT('Disaggregation Records'!$D$95:$D$183,255),0))=0,"",INDEX('Disaggregation Records'!$F$95:$F$183,MATCH(LEFT(Z338,255),LEFT('Disaggregation Records'!$D$95:$D$183,255),0))),"")</f>
        <v>Homme</v>
      </c>
      <c r="E338" s="429" t="str">
        <f t="array" ref="E338">IFERROR(IF(INDEX('Disaggregation Data'!$K$315:$K$616,MATCH(LEFT(X338,255),LEFT('Disaggregation Data'!$J$315:$J$616,255),0))=0,"",INDEX('Disaggregation Data'!$K$315:$K$616,MATCH(LEFT(X338,255),LEFT('Disaggregation Data'!J$315:$J$616,255),0))),"")</f>
        <v/>
      </c>
      <c r="F338" s="430" t="str">
        <f t="array" ref="F338">IFERROR(IF(INDEX('Disaggregation Data'!$L$315:$L$616,MATCH(LEFT(X338,255),LEFT('Disaggregation Data'!$J$315:$J$616,255),0))=0,"",INDEX('Disaggregation Data'!$L$315:$L$616,MATCH(LEFT(X338,255),LEFT('Disaggregation Data'!J$315:$J$616,255),0))),"")</f>
        <v/>
      </c>
      <c r="G338" s="495" t="str">
        <f t="shared" si="28"/>
        <v/>
      </c>
      <c r="H338" s="433" t="str">
        <f t="array" ref="H338">IFERROR(IF(INDEX('Disaggregation Data'!$N$315:$N$616,MATCH(LEFT(X338,255),LEFT('Disaggregation Data'!$J$315:$J$616,255),0))=0,"",INDEX('Disaggregation Data'!$N$315:$N$616,MATCH(LEFT(X338,255),LEFT('Disaggregation Data'!J$315:$J$616,255),0))),"")</f>
        <v/>
      </c>
      <c r="I338" s="433" t="str">
        <f t="array" ref="I338">IFERROR(IF(INDEX('Disaggregation Data'!$Q$315:$Q$616,MATCH(LEFT(X338,255),LEFT('Disaggregation Data'!$J$315:$J$616,255),0))=0,"",INDEX('Disaggregation Data'!$Q$315:$Q$616,MATCH(LEFT(X338,255),LEFT('Disaggregation Data'!J$315:$J$616,255),0))),"")</f>
        <v/>
      </c>
      <c r="J338" s="447" t="str">
        <f t="array" ref="J338">IFERROR(IF(INDEX('Disaggregation Data'!$R$315:$R$616,MATCH(LEFT(X338,255),LEFT('Disaggregation Data'!$J$315:$J$616,255),0))=0,"",INDEX('Disaggregation Data'!$R$315:$R$616,MATCH(LEFT(X338,255),LEFT('Disaggregation Data'!J$315:$J$616,255),0))),"")</f>
        <v/>
      </c>
      <c r="K338" s="486"/>
      <c r="L338" s="486"/>
      <c r="M338" s="486"/>
      <c r="N338" s="486"/>
      <c r="O338" s="486"/>
      <c r="P338" s="429"/>
      <c r="Q338" s="429"/>
      <c r="R338" s="429"/>
      <c r="S338" s="429"/>
      <c r="T338" s="429"/>
      <c r="U338" s="433" t="str">
        <f t="array" ref="U338">IFERROR(IF(INDEX('Disaggregation Data'!$O$315:$O$616,MATCH(LEFT(X338,255),LEFT('Disaggregation Data'!$J$315:$J$616,255),0))=0,"",INDEX('Disaggregation Data'!$O$315:$O$616,MATCH(LEFT(X338,255),LEFT('Disaggregation Data'!J$315:$J$616,255),0))),"")</f>
        <v/>
      </c>
      <c r="V338" s="447" t="str">
        <f t="array" ref="V338">IFERROR(IF(INDEX('Disaggregation Data'!$P$315:$P$616,MATCH(LEFT(X338,255),LEFT('Disaggregation Data'!$J$315:$J$616,255),0))=0,"",INDEX('Disaggregation Data'!$P$315:$P$616,MATCH(LEFT(X338,255),LEFT('Disaggregation Data'!J$315:$J$616,255),0))),"")</f>
        <v/>
      </c>
      <c r="W338" s="527"/>
      <c r="X338"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38" s="527">
        <f t="shared" si="25"/>
        <v>1</v>
      </c>
      <c r="Z338"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récidives-1</v>
      </c>
      <c r="AA338" s="527" t="b">
        <f t="shared" si="27"/>
        <v>1</v>
      </c>
      <c r="AB338" s="527" t="s">
        <v>1801</v>
      </c>
      <c r="AC338" s="527" t="str">
        <f t="array" ref="AC338">IFERROR(IF(INDEX('Disaggregation Records'!$G$95:$G$183,MATCH(LEFT(Z338,255),LEFT('Disaggregation Records'!$D$95:$D$183,255),0))=0,"",INDEX('Disaggregation Records'!$G$95:$G$183,MATCH(LEFT(Z338,255),LEFT('Disaggregation Records'!$D$95:$D$183,255),0))),"")</f>
        <v>a1L36000000zoN3EAI</v>
      </c>
      <c r="AD338" s="527" t="s">
        <v>721</v>
      </c>
      <c r="AE338" s="393"/>
      <c r="AF338" s="134"/>
      <c r="AG338" s="134"/>
    </row>
    <row r="339" spans="1:33" ht="47.1" customHeight="1" x14ac:dyDescent="0.25">
      <c r="A339" s="409">
        <v>2</v>
      </c>
      <c r="B339" s="427" t="str">
        <f>IFERROR(VLOOKUP(A339,'Coverage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39" s="522" t="str">
        <f t="array" ref="C339">IFERROR(IF(INDEX('Disaggregation Records'!$E$95:$E$183,MATCH(LEFT(Z339,255),LEFT('Disaggregation Records'!$D$95:$D$183,255),0))=0,"",INDEX('Disaggregation Records'!$E$95:$E$183,MATCH(LEFT(Z339,255),LEFT('Disaggregation Records'!$D$95:$D$183,255),0))),"")</f>
        <v>Sexe</v>
      </c>
      <c r="D339" s="522" t="str">
        <f t="array" ref="D339">IFERROR(IF(INDEX('Disaggregation Records'!$F$95:$F$183,MATCH(LEFT(Z339,255),LEFT('Disaggregation Records'!$D$95:$D$183,255),0))=0,"",INDEX('Disaggregation Records'!$F$95:$F$183,MATCH(LEFT(Z339,255),LEFT('Disaggregation Records'!$D$95:$D$183,255),0))),"")</f>
        <v>Homme</v>
      </c>
      <c r="E339" s="429" t="str">
        <f t="array" ref="E339">IFERROR(IF(INDEX('Disaggregation Data'!$K$315:$K$616,MATCH(LEFT(X339,255),LEFT('Disaggregation Data'!$J$315:$J$616,255),0))=0,"",INDEX('Disaggregation Data'!$K$315:$K$616,MATCH(LEFT(X339,255),LEFT('Disaggregation Data'!J$315:$J$616,255),0))),"")</f>
        <v/>
      </c>
      <c r="F339" s="430" t="str">
        <f t="array" ref="F339">IFERROR(IF(INDEX('Disaggregation Data'!$L$315:$L$616,MATCH(LEFT(X339,255),LEFT('Disaggregation Data'!$J$315:$J$616,255),0))=0,"",INDEX('Disaggregation Data'!$L$315:$L$616,MATCH(LEFT(X339,255),LEFT('Disaggregation Data'!J$315:$J$616,255),0))),"")</f>
        <v/>
      </c>
      <c r="G339" s="495" t="str">
        <f t="shared" si="28"/>
        <v/>
      </c>
      <c r="H339" s="433" t="str">
        <f t="array" ref="H339">IFERROR(IF(INDEX('Disaggregation Data'!$N$315:$N$616,MATCH(LEFT(X339,255),LEFT('Disaggregation Data'!$J$315:$J$616,255),0))=0,"",INDEX('Disaggregation Data'!$N$315:$N$616,MATCH(LEFT(X339,255),LEFT('Disaggregation Data'!J$315:$J$616,255),0))),"")</f>
        <v/>
      </c>
      <c r="I339" s="433" t="str">
        <f t="array" ref="I339">IFERROR(IF(INDEX('Disaggregation Data'!$Q$315:$Q$616,MATCH(LEFT(X339,255),LEFT('Disaggregation Data'!$J$315:$J$616,255),0))=0,"",INDEX('Disaggregation Data'!$Q$315:$Q$616,MATCH(LEFT(X339,255),LEFT('Disaggregation Data'!J$315:$J$616,255),0))),"")</f>
        <v/>
      </c>
      <c r="J339" s="447" t="str">
        <f t="array" ref="J339">IFERROR(IF(INDEX('Disaggregation Data'!$R$315:$R$616,MATCH(LEFT(X339,255),LEFT('Disaggregation Data'!$J$315:$J$616,255),0))=0,"",INDEX('Disaggregation Data'!$R$315:$R$616,MATCH(LEFT(X339,255),LEFT('Disaggregation Data'!J$315:$J$616,255),0))),"")</f>
        <v/>
      </c>
      <c r="K339" s="486"/>
      <c r="L339" s="486"/>
      <c r="M339" s="486"/>
      <c r="N339" s="486"/>
      <c r="O339" s="486"/>
      <c r="P339" s="429"/>
      <c r="Q339" s="429"/>
      <c r="R339" s="429"/>
      <c r="S339" s="429"/>
      <c r="T339" s="429"/>
      <c r="U339" s="433" t="str">
        <f t="array" ref="U339">IFERROR(IF(INDEX('Disaggregation Data'!$O$315:$O$616,MATCH(LEFT(X339,255),LEFT('Disaggregation Data'!$J$315:$J$616,255),0))=0,"",INDEX('Disaggregation Data'!$O$315:$O$616,MATCH(LEFT(X339,255),LEFT('Disaggregation Data'!J$315:$J$616,255),0))),"")</f>
        <v/>
      </c>
      <c r="V339" s="447" t="str">
        <f t="array" ref="V339">IFERROR(IF(INDEX('Disaggregation Data'!$P$315:$P$616,MATCH(LEFT(X339,255),LEFT('Disaggregation Data'!$J$315:$J$616,255),0))=0,"",INDEX('Disaggregation Data'!$P$315:$P$616,MATCH(LEFT(X339,255),LEFT('Disaggregation Data'!J$315:$J$616,255),0))),"")</f>
        <v/>
      </c>
      <c r="W339" s="527"/>
      <c r="X339"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39" s="527">
        <f t="shared" si="25"/>
        <v>2</v>
      </c>
      <c r="Z339"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récidives-2</v>
      </c>
      <c r="AA339" s="527" t="b">
        <f t="shared" si="27"/>
        <v>1</v>
      </c>
      <c r="AB339" s="527" t="s">
        <v>1802</v>
      </c>
      <c r="AC339" s="527" t="str">
        <f t="array" ref="AC339">IFERROR(IF(INDEX('Disaggregation Records'!$G$95:$G$183,MATCH(LEFT(Z339,255),LEFT('Disaggregation Records'!$D$95:$D$183,255),0))=0,"",INDEX('Disaggregation Records'!$G$95:$G$183,MATCH(LEFT(Z339,255),LEFT('Disaggregation Records'!$D$95:$D$183,255),0))),"")</f>
        <v>a1L36000000zoN3EAI</v>
      </c>
      <c r="AD339" s="527" t="s">
        <v>721</v>
      </c>
      <c r="AE339" s="393"/>
      <c r="AF339" s="134"/>
      <c r="AG339" s="134"/>
    </row>
    <row r="340" spans="1:33" ht="47.1" customHeight="1" x14ac:dyDescent="0.25">
      <c r="A340" s="409">
        <v>2</v>
      </c>
      <c r="B340" s="427" t="str">
        <f>IFERROR(VLOOKUP(A340,'Coverage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0" s="522" t="str">
        <f t="array" ref="C340">IFERROR(IF(INDEX('Disaggregation Records'!$E$95:$E$183,MATCH(LEFT(Z340,255),LEFT('Disaggregation Records'!$D$95:$D$183,255),0))=0,"",INDEX('Disaggregation Records'!$E$95:$E$183,MATCH(LEFT(Z340,255),LEFT('Disaggregation Records'!$D$95:$D$183,255),0))),"")</f>
        <v>Sexe</v>
      </c>
      <c r="D340" s="522" t="str">
        <f t="array" ref="D340">IFERROR(IF(INDEX('Disaggregation Records'!$F$95:$F$183,MATCH(LEFT(Z340,255),LEFT('Disaggregation Records'!$D$95:$D$183,255),0))=0,"",INDEX('Disaggregation Records'!$F$95:$F$183,MATCH(LEFT(Z340,255),LEFT('Disaggregation Records'!$D$95:$D$183,255),0))),"")</f>
        <v>Homme</v>
      </c>
      <c r="E340" s="429" t="str">
        <f t="array" ref="E340">IFERROR(IF(INDEX('Disaggregation Data'!$K$315:$K$616,MATCH(LEFT(X340,255),LEFT('Disaggregation Data'!$J$315:$J$616,255),0))=0,"",INDEX('Disaggregation Data'!$K$315:$K$616,MATCH(LEFT(X340,255),LEFT('Disaggregation Data'!J$315:$J$616,255),0))),"")</f>
        <v/>
      </c>
      <c r="F340" s="430" t="str">
        <f t="array" ref="F340">IFERROR(IF(INDEX('Disaggregation Data'!$L$315:$L$616,MATCH(LEFT(X340,255),LEFT('Disaggregation Data'!$J$315:$J$616,255),0))=0,"",INDEX('Disaggregation Data'!$L$315:$L$616,MATCH(LEFT(X340,255),LEFT('Disaggregation Data'!J$315:$J$616,255),0))),"")</f>
        <v/>
      </c>
      <c r="G340" s="495" t="str">
        <f t="shared" si="28"/>
        <v/>
      </c>
      <c r="H340" s="433" t="str">
        <f t="array" ref="H340">IFERROR(IF(INDEX('Disaggregation Data'!$N$315:$N$616,MATCH(LEFT(X340,255),LEFT('Disaggregation Data'!$J$315:$J$616,255),0))=0,"",INDEX('Disaggregation Data'!$N$315:$N$616,MATCH(LEFT(X340,255),LEFT('Disaggregation Data'!J$315:$J$616,255),0))),"")</f>
        <v/>
      </c>
      <c r="I340" s="433" t="str">
        <f t="array" ref="I340">IFERROR(IF(INDEX('Disaggregation Data'!$Q$315:$Q$616,MATCH(LEFT(X340,255),LEFT('Disaggregation Data'!$J$315:$J$616,255),0))=0,"",INDEX('Disaggregation Data'!$Q$315:$Q$616,MATCH(LEFT(X340,255),LEFT('Disaggregation Data'!J$315:$J$616,255),0))),"")</f>
        <v/>
      </c>
      <c r="J340" s="447" t="str">
        <f t="array" ref="J340">IFERROR(IF(INDEX('Disaggregation Data'!$R$315:$R$616,MATCH(LEFT(X340,255),LEFT('Disaggregation Data'!$J$315:$J$616,255),0))=0,"",INDEX('Disaggregation Data'!$R$315:$R$616,MATCH(LEFT(X340,255),LEFT('Disaggregation Data'!J$315:$J$616,255),0))),"")</f>
        <v/>
      </c>
      <c r="K340" s="486"/>
      <c r="L340" s="486"/>
      <c r="M340" s="486"/>
      <c r="N340" s="486"/>
      <c r="O340" s="486"/>
      <c r="P340" s="429"/>
      <c r="Q340" s="429"/>
      <c r="R340" s="429"/>
      <c r="S340" s="429"/>
      <c r="T340" s="429"/>
      <c r="U340" s="433" t="str">
        <f t="array" ref="U340">IFERROR(IF(INDEX('Disaggregation Data'!$O$315:$O$616,MATCH(LEFT(X340,255),LEFT('Disaggregation Data'!$J$315:$J$616,255),0))=0,"",INDEX('Disaggregation Data'!$O$315:$O$616,MATCH(LEFT(X340,255),LEFT('Disaggregation Data'!J$315:$J$616,255),0))),"")</f>
        <v/>
      </c>
      <c r="V340" s="447" t="str">
        <f t="array" ref="V340">IFERROR(IF(INDEX('Disaggregation Data'!$P$315:$P$616,MATCH(LEFT(X340,255),LEFT('Disaggregation Data'!$J$315:$J$616,255),0))=0,"",INDEX('Disaggregation Data'!$P$315:$P$616,MATCH(LEFT(X340,255),LEFT('Disaggregation Data'!J$315:$J$616,255),0))),"")</f>
        <v/>
      </c>
      <c r="W340" s="527"/>
      <c r="X340"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0" s="527">
        <f t="shared" si="25"/>
        <v>3</v>
      </c>
      <c r="Z340"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récidives-3</v>
      </c>
      <c r="AA340" s="527" t="b">
        <f t="shared" si="27"/>
        <v>1</v>
      </c>
      <c r="AB340" s="527" t="s">
        <v>1803</v>
      </c>
      <c r="AC340" s="527" t="str">
        <f t="array" ref="AC340">IFERROR(IF(INDEX('Disaggregation Records'!$G$95:$G$183,MATCH(LEFT(Z340,255),LEFT('Disaggregation Records'!$D$95:$D$183,255),0))=0,"",INDEX('Disaggregation Records'!$G$95:$G$183,MATCH(LEFT(Z340,255),LEFT('Disaggregation Records'!$D$95:$D$183,255),0))),"")</f>
        <v>a1L36000000zoN3EAI</v>
      </c>
      <c r="AD340" s="527" t="s">
        <v>721</v>
      </c>
      <c r="AE340" s="393"/>
      <c r="AF340" s="134"/>
      <c r="AG340" s="134"/>
    </row>
    <row r="341" spans="1:33" ht="47.1" customHeight="1" x14ac:dyDescent="0.25">
      <c r="A341" s="409">
        <v>2</v>
      </c>
      <c r="B341" s="427" t="str">
        <f>IFERROR(VLOOKUP(A341,'Coverage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1" s="522" t="str">
        <f t="array" ref="C341">IFERROR(IF(INDEX('Disaggregation Records'!$E$95:$E$183,MATCH(LEFT(Z341,255),LEFT('Disaggregation Records'!$D$95:$D$183,255),0))=0,"",INDEX('Disaggregation Records'!$E$95:$E$183,MATCH(LEFT(Z341,255),LEFT('Disaggregation Records'!$D$95:$D$183,255),0))),"")</f>
        <v>Sexe</v>
      </c>
      <c r="D341" s="522" t="str">
        <f t="array" ref="D341">IFERROR(IF(INDEX('Disaggregation Records'!$F$95:$F$183,MATCH(LEFT(Z341,255),LEFT('Disaggregation Records'!$D$95:$D$183,255),0))=0,"",INDEX('Disaggregation Records'!$F$95:$F$183,MATCH(LEFT(Z341,255),LEFT('Disaggregation Records'!$D$95:$D$183,255),0))),"")</f>
        <v>Homme</v>
      </c>
      <c r="E341" s="429" t="str">
        <f t="array" ref="E341">IFERROR(IF(INDEX('Disaggregation Data'!$K$315:$K$616,MATCH(LEFT(X341,255),LEFT('Disaggregation Data'!$J$315:$J$616,255),0))=0,"",INDEX('Disaggregation Data'!$K$315:$K$616,MATCH(LEFT(X341,255),LEFT('Disaggregation Data'!J$315:$J$616,255),0))),"")</f>
        <v/>
      </c>
      <c r="F341" s="430" t="str">
        <f t="array" ref="F341">IFERROR(IF(INDEX('Disaggregation Data'!$L$315:$L$616,MATCH(LEFT(X341,255),LEFT('Disaggregation Data'!$J$315:$J$616,255),0))=0,"",INDEX('Disaggregation Data'!$L$315:$L$616,MATCH(LEFT(X341,255),LEFT('Disaggregation Data'!J$315:$J$616,255),0))),"")</f>
        <v/>
      </c>
      <c r="G341" s="495" t="str">
        <f t="shared" si="28"/>
        <v/>
      </c>
      <c r="H341" s="433" t="str">
        <f t="array" ref="H341">IFERROR(IF(INDEX('Disaggregation Data'!$N$315:$N$616,MATCH(LEFT(X341,255),LEFT('Disaggregation Data'!$J$315:$J$616,255),0))=0,"",INDEX('Disaggregation Data'!$N$315:$N$616,MATCH(LEFT(X341,255),LEFT('Disaggregation Data'!J$315:$J$616,255),0))),"")</f>
        <v/>
      </c>
      <c r="I341" s="433" t="str">
        <f t="array" ref="I341">IFERROR(IF(INDEX('Disaggregation Data'!$Q$315:$Q$616,MATCH(LEFT(X341,255),LEFT('Disaggregation Data'!$J$315:$J$616,255),0))=0,"",INDEX('Disaggregation Data'!$Q$315:$Q$616,MATCH(LEFT(X341,255),LEFT('Disaggregation Data'!J$315:$J$616,255),0))),"")</f>
        <v/>
      </c>
      <c r="J341" s="447" t="str">
        <f t="array" ref="J341">IFERROR(IF(INDEX('Disaggregation Data'!$R$315:$R$616,MATCH(LEFT(X341,255),LEFT('Disaggregation Data'!$J$315:$J$616,255),0))=0,"",INDEX('Disaggregation Data'!$R$315:$R$616,MATCH(LEFT(X341,255),LEFT('Disaggregation Data'!J$315:$J$616,255),0))),"")</f>
        <v/>
      </c>
      <c r="K341" s="486"/>
      <c r="L341" s="486"/>
      <c r="M341" s="486"/>
      <c r="N341" s="486"/>
      <c r="O341" s="486"/>
      <c r="P341" s="429"/>
      <c r="Q341" s="429"/>
      <c r="R341" s="429"/>
      <c r="S341" s="429"/>
      <c r="T341" s="429"/>
      <c r="U341" s="433" t="str">
        <f t="array" ref="U341">IFERROR(IF(INDEX('Disaggregation Data'!$O$315:$O$616,MATCH(LEFT(X341,255),LEFT('Disaggregation Data'!$J$315:$J$616,255),0))=0,"",INDEX('Disaggregation Data'!$O$315:$O$616,MATCH(LEFT(X341,255),LEFT('Disaggregation Data'!J$315:$J$616,255),0))),"")</f>
        <v/>
      </c>
      <c r="V341" s="447" t="str">
        <f t="array" ref="V341">IFERROR(IF(INDEX('Disaggregation Data'!$P$315:$P$616,MATCH(LEFT(X341,255),LEFT('Disaggregation Data'!$J$315:$J$616,255),0))=0,"",INDEX('Disaggregation Data'!$P$315:$P$616,MATCH(LEFT(X341,255),LEFT('Disaggregation Data'!J$315:$J$616,255),0))),"")</f>
        <v/>
      </c>
      <c r="W341" s="527"/>
      <c r="X341"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1" s="527">
        <f t="shared" si="25"/>
        <v>4</v>
      </c>
      <c r="Z341"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récidives-4</v>
      </c>
      <c r="AA341" s="527" t="b">
        <f t="shared" si="27"/>
        <v>1</v>
      </c>
      <c r="AB341" s="527" t="s">
        <v>1804</v>
      </c>
      <c r="AC341" s="527" t="str">
        <f t="array" ref="AC341">IFERROR(IF(INDEX('Disaggregation Records'!$G$95:$G$183,MATCH(LEFT(Z341,255),LEFT('Disaggregation Records'!$D$95:$D$183,255),0))=0,"",INDEX('Disaggregation Records'!$G$95:$G$183,MATCH(LEFT(Z341,255),LEFT('Disaggregation Records'!$D$95:$D$183,255),0))),"")</f>
        <v>a1L36000000zoN3EAI</v>
      </c>
      <c r="AD341" s="527" t="s">
        <v>721</v>
      </c>
      <c r="AE341" s="393"/>
      <c r="AF341" s="134"/>
      <c r="AG341" s="134"/>
    </row>
    <row r="342" spans="1:33" ht="47.1" customHeight="1" x14ac:dyDescent="0.25">
      <c r="A342" s="409">
        <v>2</v>
      </c>
      <c r="B342" s="427" t="str">
        <f>IFERROR(VLOOKUP(A342,'Coverage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2" s="522" t="str">
        <f t="array" ref="C342">IFERROR(IF(INDEX('Disaggregation Records'!$E$95:$E$183,MATCH(LEFT(Z342,255),LEFT('Disaggregation Records'!$D$95:$D$183,255),0))=0,"",INDEX('Disaggregation Records'!$E$95:$E$183,MATCH(LEFT(Z342,255),LEFT('Disaggregation Records'!$D$95:$D$183,255),0))),"")</f>
        <v>Sexe</v>
      </c>
      <c r="D342" s="522" t="str">
        <f t="array" ref="D342">IFERROR(IF(INDEX('Disaggregation Records'!$F$95:$F$183,MATCH(LEFT(Z342,255),LEFT('Disaggregation Records'!$D$95:$D$183,255),0))=0,"",INDEX('Disaggregation Records'!$F$95:$F$183,MATCH(LEFT(Z342,255),LEFT('Disaggregation Records'!$D$95:$D$183,255),0))),"")</f>
        <v>Homme</v>
      </c>
      <c r="E342" s="429" t="str">
        <f t="array" ref="E342">IFERROR(IF(INDEX('Disaggregation Data'!$K$315:$K$616,MATCH(LEFT(X342,255),LEFT('Disaggregation Data'!$J$315:$J$616,255),0))=0,"",INDEX('Disaggregation Data'!$K$315:$K$616,MATCH(LEFT(X342,255),LEFT('Disaggregation Data'!J$315:$J$616,255),0))),"")</f>
        <v/>
      </c>
      <c r="F342" s="430" t="str">
        <f t="array" ref="F342">IFERROR(IF(INDEX('Disaggregation Data'!$L$315:$L$616,MATCH(LEFT(X342,255),LEFT('Disaggregation Data'!$J$315:$J$616,255),0))=0,"",INDEX('Disaggregation Data'!$L$315:$L$616,MATCH(LEFT(X342,255),LEFT('Disaggregation Data'!J$315:$J$616,255),0))),"")</f>
        <v/>
      </c>
      <c r="G342" s="495" t="str">
        <f t="shared" si="28"/>
        <v/>
      </c>
      <c r="H342" s="433" t="str">
        <f t="array" ref="H342">IFERROR(IF(INDEX('Disaggregation Data'!$N$315:$N$616,MATCH(LEFT(X342,255),LEFT('Disaggregation Data'!$J$315:$J$616,255),0))=0,"",INDEX('Disaggregation Data'!$N$315:$N$616,MATCH(LEFT(X342,255),LEFT('Disaggregation Data'!J$315:$J$616,255),0))),"")</f>
        <v/>
      </c>
      <c r="I342" s="433" t="str">
        <f t="array" ref="I342">IFERROR(IF(INDEX('Disaggregation Data'!$Q$315:$Q$616,MATCH(LEFT(X342,255),LEFT('Disaggregation Data'!$J$315:$J$616,255),0))=0,"",INDEX('Disaggregation Data'!$Q$315:$Q$616,MATCH(LEFT(X342,255),LEFT('Disaggregation Data'!J$315:$J$616,255),0))),"")</f>
        <v/>
      </c>
      <c r="J342" s="447" t="str">
        <f t="array" ref="J342">IFERROR(IF(INDEX('Disaggregation Data'!$R$315:$R$616,MATCH(LEFT(X342,255),LEFT('Disaggregation Data'!$J$315:$J$616,255),0))=0,"",INDEX('Disaggregation Data'!$R$315:$R$616,MATCH(LEFT(X342,255),LEFT('Disaggregation Data'!J$315:$J$616,255),0))),"")</f>
        <v/>
      </c>
      <c r="K342" s="486"/>
      <c r="L342" s="486"/>
      <c r="M342" s="486"/>
      <c r="N342" s="486"/>
      <c r="O342" s="486"/>
      <c r="P342" s="429"/>
      <c r="Q342" s="429"/>
      <c r="R342" s="429"/>
      <c r="S342" s="429"/>
      <c r="T342" s="429"/>
      <c r="U342" s="433" t="str">
        <f t="array" ref="U342">IFERROR(IF(INDEX('Disaggregation Data'!$O$315:$O$616,MATCH(LEFT(X342,255),LEFT('Disaggregation Data'!$J$315:$J$616,255),0))=0,"",INDEX('Disaggregation Data'!$O$315:$O$616,MATCH(LEFT(X342,255),LEFT('Disaggregation Data'!J$315:$J$616,255),0))),"")</f>
        <v/>
      </c>
      <c r="V342" s="447" t="str">
        <f t="array" ref="V342">IFERROR(IF(INDEX('Disaggregation Data'!$P$315:$P$616,MATCH(LEFT(X342,255),LEFT('Disaggregation Data'!$J$315:$J$616,255),0))=0,"",INDEX('Disaggregation Data'!$P$315:$P$616,MATCH(LEFT(X342,255),LEFT('Disaggregation Data'!J$315:$J$616,255),0))),"")</f>
        <v/>
      </c>
      <c r="W342" s="527"/>
      <c r="X342"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2" s="527">
        <f t="shared" si="25"/>
        <v>5</v>
      </c>
      <c r="Z342"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récidives-5</v>
      </c>
      <c r="AA342" s="527" t="b">
        <f t="shared" si="27"/>
        <v>1</v>
      </c>
      <c r="AB342" s="527" t="s">
        <v>1805</v>
      </c>
      <c r="AC342" s="527" t="str">
        <f t="array" ref="AC342">IFERROR(IF(INDEX('Disaggregation Records'!$G$95:$G$183,MATCH(LEFT(Z342,255),LEFT('Disaggregation Records'!$D$95:$D$183,255),0))=0,"",INDEX('Disaggregation Records'!$G$95:$G$183,MATCH(LEFT(Z342,255),LEFT('Disaggregation Records'!$D$95:$D$183,255),0))),"")</f>
        <v>a1L36000000zoN3EAI</v>
      </c>
      <c r="AD342" s="527" t="s">
        <v>721</v>
      </c>
      <c r="AE342" s="393"/>
      <c r="AF342" s="134"/>
      <c r="AG342" s="134"/>
    </row>
    <row r="343" spans="1:33" ht="47.1" customHeight="1" x14ac:dyDescent="0.25">
      <c r="A343" s="409">
        <v>2</v>
      </c>
      <c r="B343" s="427" t="str">
        <f>IFERROR(VLOOKUP(A343,'Coverage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3" s="522" t="str">
        <f t="array" ref="C343">IFERROR(IF(INDEX('Disaggregation Records'!$E$95:$E$183,MATCH(LEFT(Z343,255),LEFT('Disaggregation Records'!$D$95:$D$183,255),0))=0,"",INDEX('Disaggregation Records'!$E$95:$E$183,MATCH(LEFT(Z343,255),LEFT('Disaggregation Records'!$D$95:$D$183,255),0))),"")</f>
        <v>Sexe</v>
      </c>
      <c r="D343" s="522" t="str">
        <f t="array" ref="D343">IFERROR(IF(INDEX('Disaggregation Records'!$F$95:$F$183,MATCH(LEFT(Z343,255),LEFT('Disaggregation Records'!$D$95:$D$183,255),0))=0,"",INDEX('Disaggregation Records'!$F$95:$F$183,MATCH(LEFT(Z343,255),LEFT('Disaggregation Records'!$D$95:$D$183,255),0))),"")</f>
        <v>Homme</v>
      </c>
      <c r="E343" s="429" t="str">
        <f t="array" ref="E343">IFERROR(IF(INDEX('Disaggregation Data'!$K$315:$K$616,MATCH(LEFT(X343,255),LEFT('Disaggregation Data'!$J$315:$J$616,255),0))=0,"",INDEX('Disaggregation Data'!$K$315:$K$616,MATCH(LEFT(X343,255),LEFT('Disaggregation Data'!J$315:$J$616,255),0))),"")</f>
        <v/>
      </c>
      <c r="F343" s="430" t="str">
        <f t="array" ref="F343">IFERROR(IF(INDEX('Disaggregation Data'!$L$315:$L$616,MATCH(LEFT(X343,255),LEFT('Disaggregation Data'!$J$315:$J$616,255),0))=0,"",INDEX('Disaggregation Data'!$L$315:$L$616,MATCH(LEFT(X343,255),LEFT('Disaggregation Data'!J$315:$J$616,255),0))),"")</f>
        <v/>
      </c>
      <c r="G343" s="495" t="str">
        <f t="shared" si="28"/>
        <v/>
      </c>
      <c r="H343" s="433" t="str">
        <f t="array" ref="H343">IFERROR(IF(INDEX('Disaggregation Data'!$N$315:$N$616,MATCH(LEFT(X343,255),LEFT('Disaggregation Data'!$J$315:$J$616,255),0))=0,"",INDEX('Disaggregation Data'!$N$315:$N$616,MATCH(LEFT(X343,255),LEFT('Disaggregation Data'!J$315:$J$616,255),0))),"")</f>
        <v/>
      </c>
      <c r="I343" s="433" t="str">
        <f t="array" ref="I343">IFERROR(IF(INDEX('Disaggregation Data'!$Q$315:$Q$616,MATCH(LEFT(X343,255),LEFT('Disaggregation Data'!$J$315:$J$616,255),0))=0,"",INDEX('Disaggregation Data'!$Q$315:$Q$616,MATCH(LEFT(X343,255),LEFT('Disaggregation Data'!J$315:$J$616,255),0))),"")</f>
        <v/>
      </c>
      <c r="J343" s="447" t="str">
        <f t="array" ref="J343">IFERROR(IF(INDEX('Disaggregation Data'!$R$315:$R$616,MATCH(LEFT(X343,255),LEFT('Disaggregation Data'!$J$315:$J$616,255),0))=0,"",INDEX('Disaggregation Data'!$R$315:$R$616,MATCH(LEFT(X343,255),LEFT('Disaggregation Data'!J$315:$J$616,255),0))),"")</f>
        <v/>
      </c>
      <c r="K343" s="486"/>
      <c r="L343" s="486"/>
      <c r="M343" s="486"/>
      <c r="N343" s="486"/>
      <c r="O343" s="486"/>
      <c r="P343" s="429"/>
      <c r="Q343" s="429"/>
      <c r="R343" s="429"/>
      <c r="S343" s="429"/>
      <c r="T343" s="429"/>
      <c r="U343" s="433" t="str">
        <f t="array" ref="U343">IFERROR(IF(INDEX('Disaggregation Data'!$O$315:$O$616,MATCH(LEFT(X343,255),LEFT('Disaggregation Data'!$J$315:$J$616,255),0))=0,"",INDEX('Disaggregation Data'!$O$315:$O$616,MATCH(LEFT(X343,255),LEFT('Disaggregation Data'!J$315:$J$616,255),0))),"")</f>
        <v/>
      </c>
      <c r="V343" s="447" t="str">
        <f t="array" ref="V343">IFERROR(IF(INDEX('Disaggregation Data'!$P$315:$P$616,MATCH(LEFT(X343,255),LEFT('Disaggregation Data'!$J$315:$J$616,255),0))=0,"",INDEX('Disaggregation Data'!$P$315:$P$616,MATCH(LEFT(X343,255),LEFT('Disaggregation Data'!J$315:$J$616,255),0))),"")</f>
        <v/>
      </c>
      <c r="W343" s="527"/>
      <c r="X343"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3" s="527">
        <f t="shared" si="25"/>
        <v>6</v>
      </c>
      <c r="Z343"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récidives-6</v>
      </c>
      <c r="AA343" s="527" t="b">
        <f t="shared" si="27"/>
        <v>1</v>
      </c>
      <c r="AB343" s="527" t="s">
        <v>1806</v>
      </c>
      <c r="AC343" s="527" t="str">
        <f t="array" ref="AC343">IFERROR(IF(INDEX('Disaggregation Records'!$G$95:$G$183,MATCH(LEFT(Z343,255),LEFT('Disaggregation Records'!$D$95:$D$183,255),0))=0,"",INDEX('Disaggregation Records'!$G$95:$G$183,MATCH(LEFT(Z343,255),LEFT('Disaggregation Records'!$D$95:$D$183,255),0))),"")</f>
        <v>a1L36000000zoN3EAI</v>
      </c>
      <c r="AD343" s="527" t="s">
        <v>721</v>
      </c>
      <c r="AE343" s="393"/>
      <c r="AF343" s="134"/>
      <c r="AG343" s="134"/>
    </row>
    <row r="344" spans="1:33" ht="47.1" customHeight="1" x14ac:dyDescent="0.25">
      <c r="A344" s="409">
        <v>2</v>
      </c>
      <c r="B344" s="427" t="str">
        <f>IFERROR(VLOOKUP(A344,'Coverage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4" s="522" t="str">
        <f t="array" ref="C344">IFERROR(IF(INDEX('Disaggregation Records'!$E$95:$E$183,MATCH(LEFT(Z344,255),LEFT('Disaggregation Records'!$D$95:$D$183,255),0))=0,"",INDEX('Disaggregation Records'!$E$95:$E$183,MATCH(LEFT(Z344,255),LEFT('Disaggregation Records'!$D$95:$D$183,255),0))),"")</f>
        <v>Sexe</v>
      </c>
      <c r="D344" s="522" t="str">
        <f t="array" ref="D344">IFERROR(IF(INDEX('Disaggregation Records'!$F$95:$F$183,MATCH(LEFT(Z344,255),LEFT('Disaggregation Records'!$D$95:$D$183,255),0))=0,"",INDEX('Disaggregation Records'!$F$95:$F$183,MATCH(LEFT(Z344,255),LEFT('Disaggregation Records'!$D$95:$D$183,255),0))),"")</f>
        <v>Homme</v>
      </c>
      <c r="E344" s="429" t="str">
        <f t="array" ref="E344">IFERROR(IF(INDEX('Disaggregation Data'!$K$315:$K$616,MATCH(LEFT(X344,255),LEFT('Disaggregation Data'!$J$315:$J$616,255),0))=0,"",INDEX('Disaggregation Data'!$K$315:$K$616,MATCH(LEFT(X344,255),LEFT('Disaggregation Data'!J$315:$J$616,255),0))),"")</f>
        <v/>
      </c>
      <c r="F344" s="430" t="str">
        <f t="array" ref="F344">IFERROR(IF(INDEX('Disaggregation Data'!$L$315:$L$616,MATCH(LEFT(X344,255),LEFT('Disaggregation Data'!$J$315:$J$616,255),0))=0,"",INDEX('Disaggregation Data'!$L$315:$L$616,MATCH(LEFT(X344,255),LEFT('Disaggregation Data'!J$315:$J$616,255),0))),"")</f>
        <v/>
      </c>
      <c r="G344" s="495" t="str">
        <f t="shared" si="28"/>
        <v/>
      </c>
      <c r="H344" s="433" t="str">
        <f t="array" ref="H344">IFERROR(IF(INDEX('Disaggregation Data'!$N$315:$N$616,MATCH(LEFT(X344,255),LEFT('Disaggregation Data'!$J$315:$J$616,255),0))=0,"",INDEX('Disaggregation Data'!$N$315:$N$616,MATCH(LEFT(X344,255),LEFT('Disaggregation Data'!J$315:$J$616,255),0))),"")</f>
        <v/>
      </c>
      <c r="I344" s="433" t="str">
        <f t="array" ref="I344">IFERROR(IF(INDEX('Disaggregation Data'!$Q$315:$Q$616,MATCH(LEFT(X344,255),LEFT('Disaggregation Data'!$J$315:$J$616,255),0))=0,"",INDEX('Disaggregation Data'!$Q$315:$Q$616,MATCH(LEFT(X344,255),LEFT('Disaggregation Data'!J$315:$J$616,255),0))),"")</f>
        <v/>
      </c>
      <c r="J344" s="447" t="str">
        <f t="array" ref="J344">IFERROR(IF(INDEX('Disaggregation Data'!$R$315:$R$616,MATCH(LEFT(X344,255),LEFT('Disaggregation Data'!$J$315:$J$616,255),0))=0,"",INDEX('Disaggregation Data'!$R$315:$R$616,MATCH(LEFT(X344,255),LEFT('Disaggregation Data'!J$315:$J$616,255),0))),"")</f>
        <v/>
      </c>
      <c r="K344" s="486"/>
      <c r="L344" s="486"/>
      <c r="M344" s="486"/>
      <c r="N344" s="486"/>
      <c r="O344" s="486"/>
      <c r="P344" s="429"/>
      <c r="Q344" s="429"/>
      <c r="R344" s="429"/>
      <c r="S344" s="429"/>
      <c r="T344" s="429"/>
      <c r="U344" s="433" t="str">
        <f t="array" ref="U344">IFERROR(IF(INDEX('Disaggregation Data'!$O$315:$O$616,MATCH(LEFT(X344,255),LEFT('Disaggregation Data'!$J$315:$J$616,255),0))=0,"",INDEX('Disaggregation Data'!$O$315:$O$616,MATCH(LEFT(X344,255),LEFT('Disaggregation Data'!J$315:$J$616,255),0))),"")</f>
        <v/>
      </c>
      <c r="V344" s="447" t="str">
        <f t="array" ref="V344">IFERROR(IF(INDEX('Disaggregation Data'!$P$315:$P$616,MATCH(LEFT(X344,255),LEFT('Disaggregation Data'!$J$315:$J$616,255),0))=0,"",INDEX('Disaggregation Data'!$P$315:$P$616,MATCH(LEFT(X344,255),LEFT('Disaggregation Data'!J$315:$J$616,255),0))),"")</f>
        <v/>
      </c>
      <c r="W344" s="527"/>
      <c r="X344"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4" s="527">
        <f t="shared" si="25"/>
        <v>7</v>
      </c>
      <c r="Z344"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récidives-7</v>
      </c>
      <c r="AA344" s="527" t="b">
        <f t="shared" si="27"/>
        <v>1</v>
      </c>
      <c r="AB344" s="527" t="s">
        <v>1807</v>
      </c>
      <c r="AC344" s="527" t="str">
        <f t="array" ref="AC344">IFERROR(IF(INDEX('Disaggregation Records'!$G$95:$G$183,MATCH(LEFT(Z344,255),LEFT('Disaggregation Records'!$D$95:$D$183,255),0))=0,"",INDEX('Disaggregation Records'!$G$95:$G$183,MATCH(LEFT(Z344,255),LEFT('Disaggregation Records'!$D$95:$D$183,255),0))),"")</f>
        <v>a1L36000000zoN3EAI</v>
      </c>
      <c r="AD344" s="527" t="s">
        <v>721</v>
      </c>
      <c r="AE344" s="393"/>
      <c r="AF344" s="134"/>
      <c r="AG344" s="134"/>
    </row>
    <row r="345" spans="1:33" ht="47.1" customHeight="1" x14ac:dyDescent="0.25">
      <c r="A345" s="409">
        <v>2</v>
      </c>
      <c r="B345" s="427" t="str">
        <f>IFERROR(VLOOKUP(A345,'Coverage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5" s="522" t="str">
        <f t="array" ref="C345">IFERROR(IF(INDEX('Disaggregation Records'!$E$95:$E$183,MATCH(LEFT(Z345,255),LEFT('Disaggregation Records'!$D$95:$D$183,255),0))=0,"",INDEX('Disaggregation Records'!$E$95:$E$183,MATCH(LEFT(Z345,255),LEFT('Disaggregation Records'!$D$95:$D$183,255),0))),"")</f>
        <v>Sexe</v>
      </c>
      <c r="D345" s="522" t="str">
        <f t="array" ref="D345">IFERROR(IF(INDEX('Disaggregation Records'!$F$95:$F$183,MATCH(LEFT(Z345,255),LEFT('Disaggregation Records'!$D$95:$D$183,255),0))=0,"",INDEX('Disaggregation Records'!$F$95:$F$183,MATCH(LEFT(Z345,255),LEFT('Disaggregation Records'!$D$95:$D$183,255),0))),"")</f>
        <v>Homme</v>
      </c>
      <c r="E345" s="429" t="str">
        <f t="array" ref="E345">IFERROR(IF(INDEX('Disaggregation Data'!$K$315:$K$616,MATCH(LEFT(X345,255),LEFT('Disaggregation Data'!$J$315:$J$616,255),0))=0,"",INDEX('Disaggregation Data'!$K$315:$K$616,MATCH(LEFT(X345,255),LEFT('Disaggregation Data'!J$315:$J$616,255),0))),"")</f>
        <v/>
      </c>
      <c r="F345" s="430" t="str">
        <f t="array" ref="F345">IFERROR(IF(INDEX('Disaggregation Data'!$L$315:$L$616,MATCH(LEFT(X345,255),LEFT('Disaggregation Data'!$J$315:$J$616,255),0))=0,"",INDEX('Disaggregation Data'!$L$315:$L$616,MATCH(LEFT(X345,255),LEFT('Disaggregation Data'!J$315:$J$616,255),0))),"")</f>
        <v/>
      </c>
      <c r="G345" s="495" t="str">
        <f t="shared" si="28"/>
        <v/>
      </c>
      <c r="H345" s="433" t="str">
        <f t="array" ref="H345">IFERROR(IF(INDEX('Disaggregation Data'!$N$315:$N$616,MATCH(LEFT(X345,255),LEFT('Disaggregation Data'!$J$315:$J$616,255),0))=0,"",INDEX('Disaggregation Data'!$N$315:$N$616,MATCH(LEFT(X345,255),LEFT('Disaggregation Data'!J$315:$J$616,255),0))),"")</f>
        <v/>
      </c>
      <c r="I345" s="433" t="str">
        <f t="array" ref="I345">IFERROR(IF(INDEX('Disaggregation Data'!$Q$315:$Q$616,MATCH(LEFT(X345,255),LEFT('Disaggregation Data'!$J$315:$J$616,255),0))=0,"",INDEX('Disaggregation Data'!$Q$315:$Q$616,MATCH(LEFT(X345,255),LEFT('Disaggregation Data'!J$315:$J$616,255),0))),"")</f>
        <v/>
      </c>
      <c r="J345" s="447" t="str">
        <f t="array" ref="J345">IFERROR(IF(INDEX('Disaggregation Data'!$R$315:$R$616,MATCH(LEFT(X345,255),LEFT('Disaggregation Data'!$J$315:$J$616,255),0))=0,"",INDEX('Disaggregation Data'!$R$315:$R$616,MATCH(LEFT(X345,255),LEFT('Disaggregation Data'!J$315:$J$616,255),0))),"")</f>
        <v/>
      </c>
      <c r="K345" s="486"/>
      <c r="L345" s="486"/>
      <c r="M345" s="486"/>
      <c r="N345" s="486"/>
      <c r="O345" s="486"/>
      <c r="P345" s="429"/>
      <c r="Q345" s="429"/>
      <c r="R345" s="429"/>
      <c r="S345" s="429"/>
      <c r="T345" s="429"/>
      <c r="U345" s="433" t="str">
        <f t="array" ref="U345">IFERROR(IF(INDEX('Disaggregation Data'!$O$315:$O$616,MATCH(LEFT(X345,255),LEFT('Disaggregation Data'!$J$315:$J$616,255),0))=0,"",INDEX('Disaggregation Data'!$O$315:$O$616,MATCH(LEFT(X345,255),LEFT('Disaggregation Data'!J$315:$J$616,255),0))),"")</f>
        <v/>
      </c>
      <c r="V345" s="447" t="str">
        <f t="array" ref="V345">IFERROR(IF(INDEX('Disaggregation Data'!$P$315:$P$616,MATCH(LEFT(X345,255),LEFT('Disaggregation Data'!$J$315:$J$616,255),0))=0,"",INDEX('Disaggregation Data'!$P$315:$P$616,MATCH(LEFT(X345,255),LEFT('Disaggregation Data'!J$315:$J$616,255),0))),"")</f>
        <v/>
      </c>
      <c r="W345" s="527"/>
      <c r="X345"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5" s="527">
        <f t="shared" si="25"/>
        <v>8</v>
      </c>
      <c r="Z345"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récidives-8</v>
      </c>
      <c r="AA345" s="527" t="b">
        <f t="shared" si="27"/>
        <v>1</v>
      </c>
      <c r="AB345" s="527" t="s">
        <v>1808</v>
      </c>
      <c r="AC345" s="527" t="str">
        <f t="array" ref="AC345">IFERROR(IF(INDEX('Disaggregation Records'!$G$95:$G$183,MATCH(LEFT(Z345,255),LEFT('Disaggregation Records'!$D$95:$D$183,255),0))=0,"",INDEX('Disaggregation Records'!$G$95:$G$183,MATCH(LEFT(Z345,255),LEFT('Disaggregation Records'!$D$95:$D$183,255),0))),"")</f>
        <v>a1L36000000zoN3EAI</v>
      </c>
      <c r="AD345" s="527" t="s">
        <v>721</v>
      </c>
      <c r="AE345" s="393"/>
      <c r="AF345" s="134"/>
      <c r="AG345" s="134"/>
    </row>
    <row r="346" spans="1:33" ht="47.1" customHeight="1" x14ac:dyDescent="0.25">
      <c r="A346" s="409">
        <v>2</v>
      </c>
      <c r="B346" s="427" t="str">
        <f>IFERROR(VLOOKUP(A346,'Coverage Indicators - Section D'!$A$10:$Y$42,25,FALSE),"")</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C346" s="522" t="str">
        <f t="array" ref="C346">IFERROR(IF(INDEX('Disaggregation Records'!$E$95:$E$183,MATCH(LEFT(Z346,255),LEFT('Disaggregation Records'!$D$95:$D$183,255),0))=0,"",INDEX('Disaggregation Records'!$E$95:$E$183,MATCH(LEFT(Z346,255),LEFT('Disaggregation Records'!$D$95:$D$183,255),0))),"")</f>
        <v>Sexe</v>
      </c>
      <c r="D346" s="522" t="str">
        <f t="array" ref="D346">IFERROR(IF(INDEX('Disaggregation Records'!$F$95:$F$183,MATCH(LEFT(Z346,255),LEFT('Disaggregation Records'!$D$95:$D$183,255),0))=0,"",INDEX('Disaggregation Records'!$F$95:$F$183,MATCH(LEFT(Z346,255),LEFT('Disaggregation Records'!$D$95:$D$183,255),0))),"")</f>
        <v>Homme</v>
      </c>
      <c r="E346" s="429" t="str">
        <f t="array" ref="E346">IFERROR(IF(INDEX('Disaggregation Data'!$K$315:$K$616,MATCH(LEFT(X346,255),LEFT('Disaggregation Data'!$J$315:$J$616,255),0))=0,"",INDEX('Disaggregation Data'!$K$315:$K$616,MATCH(LEFT(X346,255),LEFT('Disaggregation Data'!J$315:$J$616,255),0))),"")</f>
        <v/>
      </c>
      <c r="F346" s="430" t="str">
        <f t="array" ref="F346">IFERROR(IF(INDEX('Disaggregation Data'!$L$315:$L$616,MATCH(LEFT(X346,255),LEFT('Disaggregation Data'!$J$315:$J$616,255),0))=0,"",INDEX('Disaggregation Data'!$L$315:$L$616,MATCH(LEFT(X346,255),LEFT('Disaggregation Data'!J$315:$J$616,255),0))),"")</f>
        <v/>
      </c>
      <c r="G346" s="495" t="str">
        <f t="shared" si="28"/>
        <v/>
      </c>
      <c r="H346" s="433" t="str">
        <f t="array" ref="H346">IFERROR(IF(INDEX('Disaggregation Data'!$N$315:$N$616,MATCH(LEFT(X346,255),LEFT('Disaggregation Data'!$J$315:$J$616,255),0))=0,"",INDEX('Disaggregation Data'!$N$315:$N$616,MATCH(LEFT(X346,255),LEFT('Disaggregation Data'!J$315:$J$616,255),0))),"")</f>
        <v/>
      </c>
      <c r="I346" s="433" t="str">
        <f t="array" ref="I346">IFERROR(IF(INDEX('Disaggregation Data'!$Q$315:$Q$616,MATCH(LEFT(X346,255),LEFT('Disaggregation Data'!$J$315:$J$616,255),0))=0,"",INDEX('Disaggregation Data'!$Q$315:$Q$616,MATCH(LEFT(X346,255),LEFT('Disaggregation Data'!J$315:$J$616,255),0))),"")</f>
        <v/>
      </c>
      <c r="J346" s="447" t="str">
        <f t="array" ref="J346">IFERROR(IF(INDEX('Disaggregation Data'!$R$315:$R$616,MATCH(LEFT(X346,255),LEFT('Disaggregation Data'!$J$315:$J$616,255),0))=0,"",INDEX('Disaggregation Data'!$R$315:$R$616,MATCH(LEFT(X346,255),LEFT('Disaggregation Data'!J$315:$J$616,255),0))),"")</f>
        <v/>
      </c>
      <c r="K346" s="486"/>
      <c r="L346" s="486"/>
      <c r="M346" s="486"/>
      <c r="N346" s="486"/>
      <c r="O346" s="486"/>
      <c r="P346" s="429"/>
      <c r="Q346" s="429"/>
      <c r="R346" s="429"/>
      <c r="S346" s="429"/>
      <c r="T346" s="429"/>
      <c r="U346" s="433" t="str">
        <f t="array" ref="U346">IFERROR(IF(INDEX('Disaggregation Data'!$O$315:$O$616,MATCH(LEFT(X346,255),LEFT('Disaggregation Data'!$J$315:$J$616,255),0))=0,"",INDEX('Disaggregation Data'!$O$315:$O$616,MATCH(LEFT(X346,255),LEFT('Disaggregation Data'!J$315:$J$616,255),0))),"")</f>
        <v/>
      </c>
      <c r="V346" s="447" t="str">
        <f t="array" ref="V346">IFERROR(IF(INDEX('Disaggregation Data'!$P$315:$P$616,MATCH(LEFT(X346,255),LEFT('Disaggregation Data'!$J$315:$J$616,255),0))=0,"",INDEX('Disaggregation Data'!$P$315:$P$616,MATCH(LEFT(X346,255),LEFT('Disaggregation Data'!J$315:$J$616,255),0))),"")</f>
        <v/>
      </c>
      <c r="W346" s="527"/>
      <c r="X346" s="527" t="str">
        <f t="shared" si="24"/>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récidivesSexeHomme</v>
      </c>
      <c r="Y346" s="527">
        <f t="shared" si="25"/>
        <v>9</v>
      </c>
      <c r="Z346" s="527" t="str">
        <f t="shared" si="26"/>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récidives-9</v>
      </c>
      <c r="AA346" s="527" t="b">
        <f t="shared" si="27"/>
        <v>1</v>
      </c>
      <c r="AB346" s="527" t="s">
        <v>1809</v>
      </c>
      <c r="AC346" s="527" t="str">
        <f t="array" ref="AC346">IFERROR(IF(INDEX('Disaggregation Records'!$G$95:$G$183,MATCH(LEFT(Z346,255),LEFT('Disaggregation Records'!$D$95:$D$183,255),0))=0,"",INDEX('Disaggregation Records'!$G$95:$G$183,MATCH(LEFT(Z346,255),LEFT('Disaggregation Records'!$D$95:$D$183,255),0))),"")</f>
        <v>a1L36000000zoN3EAI</v>
      </c>
      <c r="AD346" s="527" t="s">
        <v>721</v>
      </c>
      <c r="AE346" s="393"/>
      <c r="AF346" s="134"/>
      <c r="AG346" s="134"/>
    </row>
    <row r="347" spans="1:33" ht="47.1" customHeight="1" x14ac:dyDescent="0.25">
      <c r="A347" s="409">
        <v>3</v>
      </c>
      <c r="B347" s="427" t="str">
        <f>IFERROR(VLOOKUP(A347,'Coverage Indicators - Section D'!$A$10:$Y$42,25,FALSE),"")</f>
        <v/>
      </c>
      <c r="C347" s="522" t="str">
        <f t="array" ref="C347">IFERROR(IF(INDEX('Disaggregation Records'!$E$95:$E$183,MATCH(LEFT(Z347,255),LEFT('Disaggregation Records'!$D$95:$D$183,255),0))=0,"",INDEX('Disaggregation Records'!$E$95:$E$183,MATCH(LEFT(Z347,255),LEFT('Disaggregation Records'!$D$95:$D$183,255),0))),"")</f>
        <v/>
      </c>
      <c r="D347" s="522" t="str">
        <f t="array" ref="D347">IFERROR(IF(INDEX('Disaggregation Records'!$F$95:$F$183,MATCH(LEFT(Z347,255),LEFT('Disaggregation Records'!$D$95:$D$183,255),0))=0,"",INDEX('Disaggregation Records'!$F$95:$F$183,MATCH(LEFT(Z347,255),LEFT('Disaggregation Records'!$D$95:$D$183,255),0))),"")</f>
        <v/>
      </c>
      <c r="E347" s="429" t="str">
        <f t="array" ref="E347">IFERROR(IF(INDEX('Disaggregation Data'!$K$315:$K$616,MATCH(LEFT(X347,255),LEFT('Disaggregation Data'!$J$315:$J$616,255),0))=0,"",INDEX('Disaggregation Data'!$K$315:$K$616,MATCH(LEFT(X347,255),LEFT('Disaggregation Data'!J$315:$J$616,255),0))),"")</f>
        <v/>
      </c>
      <c r="F347" s="430" t="str">
        <f t="array" ref="F347">IFERROR(IF(INDEX('Disaggregation Data'!$L$315:$L$616,MATCH(LEFT(X347,255),LEFT('Disaggregation Data'!$J$315:$J$616,255),0))=0,"",INDEX('Disaggregation Data'!$L$315:$L$616,MATCH(LEFT(X347,255),LEFT('Disaggregation Data'!J$315:$J$616,255),0))),"")</f>
        <v/>
      </c>
      <c r="G347" s="495" t="str">
        <f t="shared" si="28"/>
        <v/>
      </c>
      <c r="H347" s="433" t="str">
        <f t="array" ref="H347">IFERROR(IF(INDEX('Disaggregation Data'!$N$315:$N$616,MATCH(LEFT(X347,255),LEFT('Disaggregation Data'!$J$315:$J$616,255),0))=0,"",INDEX('Disaggregation Data'!$N$315:$N$616,MATCH(LEFT(X347,255),LEFT('Disaggregation Data'!J$315:$J$616,255),0))),"")</f>
        <v/>
      </c>
      <c r="I347" s="433" t="str">
        <f t="array" ref="I347">IFERROR(IF(INDEX('Disaggregation Data'!$Q$315:$Q$616,MATCH(LEFT(X347,255),LEFT('Disaggregation Data'!$J$315:$J$616,255),0))=0,"",INDEX('Disaggregation Data'!$Q$315:$Q$616,MATCH(LEFT(X347,255),LEFT('Disaggregation Data'!J$315:$J$616,255),0))),"")</f>
        <v/>
      </c>
      <c r="J347" s="447" t="str">
        <f t="array" ref="J347">IFERROR(IF(INDEX('Disaggregation Data'!$R$315:$R$616,MATCH(LEFT(X347,255),LEFT('Disaggregation Data'!$J$315:$J$616,255),0))=0,"",INDEX('Disaggregation Data'!$R$315:$R$616,MATCH(LEFT(X347,255),LEFT('Disaggregation Data'!J$315:$J$616,255),0))),"")</f>
        <v/>
      </c>
      <c r="K347" s="486"/>
      <c r="L347" s="486"/>
      <c r="M347" s="486"/>
      <c r="N347" s="486"/>
      <c r="O347" s="486"/>
      <c r="P347" s="429"/>
      <c r="Q347" s="429"/>
      <c r="R347" s="429"/>
      <c r="S347" s="429"/>
      <c r="T347" s="429"/>
      <c r="U347" s="433" t="str">
        <f t="array" ref="U347">IFERROR(IF(INDEX('Disaggregation Data'!$O$315:$O$616,MATCH(LEFT(X347,255),LEFT('Disaggregation Data'!$J$315:$J$616,255),0))=0,"",INDEX('Disaggregation Data'!$O$315:$O$616,MATCH(LEFT(X347,255),LEFT('Disaggregation Data'!J$315:$J$616,255),0))),"")</f>
        <v/>
      </c>
      <c r="V347" s="447" t="str">
        <f t="array" ref="V347">IFERROR(IF(INDEX('Disaggregation Data'!$P$315:$P$616,MATCH(LEFT(X347,255),LEFT('Disaggregation Data'!$J$315:$J$616,255),0))=0,"",INDEX('Disaggregation Data'!$P$315:$P$616,MATCH(LEFT(X347,255),LEFT('Disaggregation Data'!J$315:$J$616,255),0))),"")</f>
        <v/>
      </c>
      <c r="W347" s="527"/>
      <c r="X347" s="527" t="str">
        <f t="shared" si="24"/>
        <v/>
      </c>
      <c r="Y347" s="527">
        <f t="shared" si="25"/>
        <v>0</v>
      </c>
      <c r="Z347" s="527" t="str">
        <f t="shared" si="26"/>
        <v/>
      </c>
      <c r="AA347" s="527" t="b">
        <f t="shared" si="27"/>
        <v>0</v>
      </c>
      <c r="AB347" s="527" t="s">
        <v>1810</v>
      </c>
      <c r="AC347" s="527" t="str">
        <f t="array" ref="AC347">IFERROR(IF(INDEX('Disaggregation Records'!$G$95:$G$183,MATCH(LEFT(Z347,255),LEFT('Disaggregation Records'!$D$95:$D$183,255),0))=0,"",INDEX('Disaggregation Records'!$G$95:$G$183,MATCH(LEFT(Z347,255),LEFT('Disaggregation Records'!$D$95:$D$183,255),0))),"")</f>
        <v/>
      </c>
      <c r="AD347" s="527" t="s">
        <v>722</v>
      </c>
      <c r="AE347" s="393"/>
      <c r="AF347" s="134"/>
      <c r="AG347" s="134"/>
    </row>
    <row r="348" spans="1:33" ht="47.1" customHeight="1" x14ac:dyDescent="0.25">
      <c r="A348" s="409">
        <v>3</v>
      </c>
      <c r="B348" s="427" t="str">
        <f>IFERROR(VLOOKUP(A348,'Coverage Indicators - Section D'!$A$10:$Y$42,25,FALSE),"")</f>
        <v/>
      </c>
      <c r="C348" s="522" t="str">
        <f t="array" ref="C348">IFERROR(IF(INDEX('Disaggregation Records'!$E$95:$E$183,MATCH(LEFT(Z348,255),LEFT('Disaggregation Records'!$D$95:$D$183,255),0))=0,"",INDEX('Disaggregation Records'!$E$95:$E$183,MATCH(LEFT(Z348,255),LEFT('Disaggregation Records'!$D$95:$D$183,255),0))),"")</f>
        <v/>
      </c>
      <c r="D348" s="522" t="str">
        <f t="array" ref="D348">IFERROR(IF(INDEX('Disaggregation Records'!$F$95:$F$183,MATCH(LEFT(Z348,255),LEFT('Disaggregation Records'!$D$95:$D$183,255),0))=0,"",INDEX('Disaggregation Records'!$F$95:$F$183,MATCH(LEFT(Z348,255),LEFT('Disaggregation Records'!$D$95:$D$183,255),0))),"")</f>
        <v/>
      </c>
      <c r="E348" s="429" t="str">
        <f t="array" ref="E348">IFERROR(IF(INDEX('Disaggregation Data'!$K$315:$K$616,MATCH(LEFT(X348,255),LEFT('Disaggregation Data'!$J$315:$J$616,255),0))=0,"",INDEX('Disaggregation Data'!$K$315:$K$616,MATCH(LEFT(X348,255),LEFT('Disaggregation Data'!J$315:$J$616,255),0))),"")</f>
        <v/>
      </c>
      <c r="F348" s="430" t="str">
        <f t="array" ref="F348">IFERROR(IF(INDEX('Disaggregation Data'!$L$315:$L$616,MATCH(LEFT(X348,255),LEFT('Disaggregation Data'!$J$315:$J$616,255),0))=0,"",INDEX('Disaggregation Data'!$L$315:$L$616,MATCH(LEFT(X348,255),LEFT('Disaggregation Data'!J$315:$J$616,255),0))),"")</f>
        <v/>
      </c>
      <c r="G348" s="495" t="str">
        <f t="shared" si="28"/>
        <v/>
      </c>
      <c r="H348" s="433" t="str">
        <f t="array" ref="H348">IFERROR(IF(INDEX('Disaggregation Data'!$N$315:$N$616,MATCH(LEFT(X348,255),LEFT('Disaggregation Data'!$J$315:$J$616,255),0))=0,"",INDEX('Disaggregation Data'!$N$315:$N$616,MATCH(LEFT(X348,255),LEFT('Disaggregation Data'!J$315:$J$616,255),0))),"")</f>
        <v/>
      </c>
      <c r="I348" s="433" t="str">
        <f t="array" ref="I348">IFERROR(IF(INDEX('Disaggregation Data'!$Q$315:$Q$616,MATCH(LEFT(X348,255),LEFT('Disaggregation Data'!$J$315:$J$616,255),0))=0,"",INDEX('Disaggregation Data'!$Q$315:$Q$616,MATCH(LEFT(X348,255),LEFT('Disaggregation Data'!J$315:$J$616,255),0))),"")</f>
        <v/>
      </c>
      <c r="J348" s="447" t="str">
        <f t="array" ref="J348">IFERROR(IF(INDEX('Disaggregation Data'!$R$315:$R$616,MATCH(LEFT(X348,255),LEFT('Disaggregation Data'!$J$315:$J$616,255),0))=0,"",INDEX('Disaggregation Data'!$R$315:$R$616,MATCH(LEFT(X348,255),LEFT('Disaggregation Data'!J$315:$J$616,255),0))),"")</f>
        <v/>
      </c>
      <c r="K348" s="486"/>
      <c r="L348" s="486"/>
      <c r="M348" s="486"/>
      <c r="N348" s="486"/>
      <c r="O348" s="486"/>
      <c r="P348" s="429"/>
      <c r="Q348" s="429"/>
      <c r="R348" s="429"/>
      <c r="S348" s="429"/>
      <c r="T348" s="429"/>
      <c r="U348" s="433" t="str">
        <f t="array" ref="U348">IFERROR(IF(INDEX('Disaggregation Data'!$O$315:$O$616,MATCH(LEFT(X348,255),LEFT('Disaggregation Data'!$J$315:$J$616,255),0))=0,"",INDEX('Disaggregation Data'!$O$315:$O$616,MATCH(LEFT(X348,255),LEFT('Disaggregation Data'!J$315:$J$616,255),0))),"")</f>
        <v/>
      </c>
      <c r="V348" s="447" t="str">
        <f t="array" ref="V348">IFERROR(IF(INDEX('Disaggregation Data'!$P$315:$P$616,MATCH(LEFT(X348,255),LEFT('Disaggregation Data'!$J$315:$J$616,255),0))=0,"",INDEX('Disaggregation Data'!$P$315:$P$616,MATCH(LEFT(X348,255),LEFT('Disaggregation Data'!J$315:$J$616,255),0))),"")</f>
        <v/>
      </c>
      <c r="W348" s="527"/>
      <c r="X348" s="527" t="str">
        <f t="shared" si="24"/>
        <v/>
      </c>
      <c r="Y348" s="527">
        <f t="shared" si="25"/>
        <v>1</v>
      </c>
      <c r="Z348" s="527" t="str">
        <f t="shared" si="26"/>
        <v/>
      </c>
      <c r="AA348" s="527" t="b">
        <f t="shared" si="27"/>
        <v>0</v>
      </c>
      <c r="AB348" s="527" t="s">
        <v>1811</v>
      </c>
      <c r="AC348" s="527" t="str">
        <f t="array" ref="AC348">IFERROR(IF(INDEX('Disaggregation Records'!$G$95:$G$183,MATCH(LEFT(Z348,255),LEFT('Disaggregation Records'!$D$95:$D$183,255),0))=0,"",INDEX('Disaggregation Records'!$G$95:$G$183,MATCH(LEFT(Z348,255),LEFT('Disaggregation Records'!$D$95:$D$183,255),0))),"")</f>
        <v/>
      </c>
      <c r="AD348" s="527" t="s">
        <v>722</v>
      </c>
      <c r="AE348" s="393"/>
      <c r="AF348" s="134"/>
      <c r="AG348" s="134"/>
    </row>
    <row r="349" spans="1:33" ht="47.1" customHeight="1" x14ac:dyDescent="0.25">
      <c r="A349" s="409">
        <v>3</v>
      </c>
      <c r="B349" s="427" t="str">
        <f>IFERROR(VLOOKUP(A349,'Coverage Indicators - Section D'!$A$10:$Y$42,25,FALSE),"")</f>
        <v/>
      </c>
      <c r="C349" s="522" t="str">
        <f t="array" ref="C349">IFERROR(IF(INDEX('Disaggregation Records'!$E$95:$E$183,MATCH(LEFT(Z349,255),LEFT('Disaggregation Records'!$D$95:$D$183,255),0))=0,"",INDEX('Disaggregation Records'!$E$95:$E$183,MATCH(LEFT(Z349,255),LEFT('Disaggregation Records'!$D$95:$D$183,255),0))),"")</f>
        <v/>
      </c>
      <c r="D349" s="522" t="str">
        <f t="array" ref="D349">IFERROR(IF(INDEX('Disaggregation Records'!$F$95:$F$183,MATCH(LEFT(Z349,255),LEFT('Disaggregation Records'!$D$95:$D$183,255),0))=0,"",INDEX('Disaggregation Records'!$F$95:$F$183,MATCH(LEFT(Z349,255),LEFT('Disaggregation Records'!$D$95:$D$183,255),0))),"")</f>
        <v/>
      </c>
      <c r="E349" s="429" t="str">
        <f t="array" ref="E349">IFERROR(IF(INDEX('Disaggregation Data'!$K$315:$K$616,MATCH(LEFT(X349,255),LEFT('Disaggregation Data'!$J$315:$J$616,255),0))=0,"",INDEX('Disaggregation Data'!$K$315:$K$616,MATCH(LEFT(X349,255),LEFT('Disaggregation Data'!J$315:$J$616,255),0))),"")</f>
        <v/>
      </c>
      <c r="F349" s="430" t="str">
        <f t="array" ref="F349">IFERROR(IF(INDEX('Disaggregation Data'!$L$315:$L$616,MATCH(LEFT(X349,255),LEFT('Disaggregation Data'!$J$315:$J$616,255),0))=0,"",INDEX('Disaggregation Data'!$L$315:$L$616,MATCH(LEFT(X349,255),LEFT('Disaggregation Data'!J$315:$J$616,255),0))),"")</f>
        <v/>
      </c>
      <c r="G349" s="495" t="str">
        <f t="shared" si="28"/>
        <v/>
      </c>
      <c r="H349" s="433" t="str">
        <f t="array" ref="H349">IFERROR(IF(INDEX('Disaggregation Data'!$N$315:$N$616,MATCH(LEFT(X349,255),LEFT('Disaggregation Data'!$J$315:$J$616,255),0))=0,"",INDEX('Disaggregation Data'!$N$315:$N$616,MATCH(LEFT(X349,255),LEFT('Disaggregation Data'!J$315:$J$616,255),0))),"")</f>
        <v/>
      </c>
      <c r="I349" s="433" t="str">
        <f t="array" ref="I349">IFERROR(IF(INDEX('Disaggregation Data'!$Q$315:$Q$616,MATCH(LEFT(X349,255),LEFT('Disaggregation Data'!$J$315:$J$616,255),0))=0,"",INDEX('Disaggregation Data'!$Q$315:$Q$616,MATCH(LEFT(X349,255),LEFT('Disaggregation Data'!J$315:$J$616,255),0))),"")</f>
        <v/>
      </c>
      <c r="J349" s="447" t="str">
        <f t="array" ref="J349">IFERROR(IF(INDEX('Disaggregation Data'!$R$315:$R$616,MATCH(LEFT(X349,255),LEFT('Disaggregation Data'!$J$315:$J$616,255),0))=0,"",INDEX('Disaggregation Data'!$R$315:$R$616,MATCH(LEFT(X349,255),LEFT('Disaggregation Data'!J$315:$J$616,255),0))),"")</f>
        <v/>
      </c>
      <c r="K349" s="486"/>
      <c r="L349" s="486"/>
      <c r="M349" s="486"/>
      <c r="N349" s="486"/>
      <c r="O349" s="486"/>
      <c r="P349" s="429"/>
      <c r="Q349" s="429"/>
      <c r="R349" s="429"/>
      <c r="S349" s="429"/>
      <c r="T349" s="429"/>
      <c r="U349" s="433" t="str">
        <f t="array" ref="U349">IFERROR(IF(INDEX('Disaggregation Data'!$O$315:$O$616,MATCH(LEFT(X349,255),LEFT('Disaggregation Data'!$J$315:$J$616,255),0))=0,"",INDEX('Disaggregation Data'!$O$315:$O$616,MATCH(LEFT(X349,255),LEFT('Disaggregation Data'!J$315:$J$616,255),0))),"")</f>
        <v/>
      </c>
      <c r="V349" s="447" t="str">
        <f t="array" ref="V349">IFERROR(IF(INDEX('Disaggregation Data'!$P$315:$P$616,MATCH(LEFT(X349,255),LEFT('Disaggregation Data'!$J$315:$J$616,255),0))=0,"",INDEX('Disaggregation Data'!$P$315:$P$616,MATCH(LEFT(X349,255),LEFT('Disaggregation Data'!J$315:$J$616,255),0))),"")</f>
        <v/>
      </c>
      <c r="W349" s="527"/>
      <c r="X349" s="527" t="str">
        <f t="shared" si="24"/>
        <v/>
      </c>
      <c r="Y349" s="527">
        <f t="shared" si="25"/>
        <v>2</v>
      </c>
      <c r="Z349" s="527" t="str">
        <f t="shared" si="26"/>
        <v/>
      </c>
      <c r="AA349" s="527" t="b">
        <f t="shared" si="27"/>
        <v>0</v>
      </c>
      <c r="AB349" s="527" t="s">
        <v>1812</v>
      </c>
      <c r="AC349" s="527" t="str">
        <f t="array" ref="AC349">IFERROR(IF(INDEX('Disaggregation Records'!$G$95:$G$183,MATCH(LEFT(Z349,255),LEFT('Disaggregation Records'!$D$95:$D$183,255),0))=0,"",INDEX('Disaggregation Records'!$G$95:$G$183,MATCH(LEFT(Z349,255),LEFT('Disaggregation Records'!$D$95:$D$183,255),0))),"")</f>
        <v/>
      </c>
      <c r="AD349" s="527" t="s">
        <v>722</v>
      </c>
      <c r="AE349" s="393"/>
      <c r="AF349" s="134"/>
      <c r="AG349" s="134"/>
    </row>
    <row r="350" spans="1:33" ht="47.1" customHeight="1" x14ac:dyDescent="0.25">
      <c r="A350" s="409">
        <v>3</v>
      </c>
      <c r="B350" s="427" t="str">
        <f>IFERROR(VLOOKUP(A350,'Coverage Indicators - Section D'!$A$10:$Y$42,25,FALSE),"")</f>
        <v/>
      </c>
      <c r="C350" s="522" t="str">
        <f t="array" ref="C350">IFERROR(IF(INDEX('Disaggregation Records'!$E$95:$E$183,MATCH(LEFT(Z350,255),LEFT('Disaggregation Records'!$D$95:$D$183,255),0))=0,"",INDEX('Disaggregation Records'!$E$95:$E$183,MATCH(LEFT(Z350,255),LEFT('Disaggregation Records'!$D$95:$D$183,255),0))),"")</f>
        <v/>
      </c>
      <c r="D350" s="522" t="str">
        <f t="array" ref="D350">IFERROR(IF(INDEX('Disaggregation Records'!$F$95:$F$183,MATCH(LEFT(Z350,255),LEFT('Disaggregation Records'!$D$95:$D$183,255),0))=0,"",INDEX('Disaggregation Records'!$F$95:$F$183,MATCH(LEFT(Z350,255),LEFT('Disaggregation Records'!$D$95:$D$183,255),0))),"")</f>
        <v/>
      </c>
      <c r="E350" s="429" t="str">
        <f t="array" ref="E350">IFERROR(IF(INDEX('Disaggregation Data'!$K$315:$K$616,MATCH(LEFT(X350,255),LEFT('Disaggregation Data'!$J$315:$J$616,255),0))=0,"",INDEX('Disaggregation Data'!$K$315:$K$616,MATCH(LEFT(X350,255),LEFT('Disaggregation Data'!J$315:$J$616,255),0))),"")</f>
        <v/>
      </c>
      <c r="F350" s="430" t="str">
        <f t="array" ref="F350">IFERROR(IF(INDEX('Disaggregation Data'!$L$315:$L$616,MATCH(LEFT(X350,255),LEFT('Disaggregation Data'!$J$315:$J$616,255),0))=0,"",INDEX('Disaggregation Data'!$L$315:$L$616,MATCH(LEFT(X350,255),LEFT('Disaggregation Data'!J$315:$J$616,255),0))),"")</f>
        <v/>
      </c>
      <c r="G350" s="495" t="str">
        <f t="shared" si="28"/>
        <v/>
      </c>
      <c r="H350" s="433" t="str">
        <f t="array" ref="H350">IFERROR(IF(INDEX('Disaggregation Data'!$N$315:$N$616,MATCH(LEFT(X350,255),LEFT('Disaggregation Data'!$J$315:$J$616,255),0))=0,"",INDEX('Disaggregation Data'!$N$315:$N$616,MATCH(LEFT(X350,255),LEFT('Disaggregation Data'!J$315:$J$616,255),0))),"")</f>
        <v/>
      </c>
      <c r="I350" s="433" t="str">
        <f t="array" ref="I350">IFERROR(IF(INDEX('Disaggregation Data'!$Q$315:$Q$616,MATCH(LEFT(X350,255),LEFT('Disaggregation Data'!$J$315:$J$616,255),0))=0,"",INDEX('Disaggregation Data'!$Q$315:$Q$616,MATCH(LEFT(X350,255),LEFT('Disaggregation Data'!J$315:$J$616,255),0))),"")</f>
        <v/>
      </c>
      <c r="J350" s="447" t="str">
        <f t="array" ref="J350">IFERROR(IF(INDEX('Disaggregation Data'!$R$315:$R$616,MATCH(LEFT(X350,255),LEFT('Disaggregation Data'!$J$315:$J$616,255),0))=0,"",INDEX('Disaggregation Data'!$R$315:$R$616,MATCH(LEFT(X350,255),LEFT('Disaggregation Data'!J$315:$J$616,255),0))),"")</f>
        <v/>
      </c>
      <c r="K350" s="486"/>
      <c r="L350" s="486"/>
      <c r="M350" s="486"/>
      <c r="N350" s="486"/>
      <c r="O350" s="486"/>
      <c r="P350" s="429"/>
      <c r="Q350" s="429"/>
      <c r="R350" s="429"/>
      <c r="S350" s="429"/>
      <c r="T350" s="429"/>
      <c r="U350" s="433" t="str">
        <f t="array" ref="U350">IFERROR(IF(INDEX('Disaggregation Data'!$O$315:$O$616,MATCH(LEFT(X350,255),LEFT('Disaggregation Data'!$J$315:$J$616,255),0))=0,"",INDEX('Disaggregation Data'!$O$315:$O$616,MATCH(LEFT(X350,255),LEFT('Disaggregation Data'!J$315:$J$616,255),0))),"")</f>
        <v/>
      </c>
      <c r="V350" s="447" t="str">
        <f t="array" ref="V350">IFERROR(IF(INDEX('Disaggregation Data'!$P$315:$P$616,MATCH(LEFT(X350,255),LEFT('Disaggregation Data'!$J$315:$J$616,255),0))=0,"",INDEX('Disaggregation Data'!$P$315:$P$616,MATCH(LEFT(X350,255),LEFT('Disaggregation Data'!J$315:$J$616,255),0))),"")</f>
        <v/>
      </c>
      <c r="W350" s="527"/>
      <c r="X350" s="527" t="str">
        <f t="shared" si="24"/>
        <v/>
      </c>
      <c r="Y350" s="527">
        <f t="shared" si="25"/>
        <v>3</v>
      </c>
      <c r="Z350" s="527" t="str">
        <f t="shared" si="26"/>
        <v/>
      </c>
      <c r="AA350" s="527" t="b">
        <f t="shared" si="27"/>
        <v>0</v>
      </c>
      <c r="AB350" s="527" t="s">
        <v>1813</v>
      </c>
      <c r="AC350" s="527" t="str">
        <f t="array" ref="AC350">IFERROR(IF(INDEX('Disaggregation Records'!$G$95:$G$183,MATCH(LEFT(Z350,255),LEFT('Disaggregation Records'!$D$95:$D$183,255),0))=0,"",INDEX('Disaggregation Records'!$G$95:$G$183,MATCH(LEFT(Z350,255),LEFT('Disaggregation Records'!$D$95:$D$183,255),0))),"")</f>
        <v/>
      </c>
      <c r="AD350" s="527" t="s">
        <v>722</v>
      </c>
      <c r="AE350" s="393"/>
      <c r="AF350" s="134"/>
      <c r="AG350" s="134"/>
    </row>
    <row r="351" spans="1:33" ht="47.1" customHeight="1" x14ac:dyDescent="0.25">
      <c r="A351" s="409">
        <v>3</v>
      </c>
      <c r="B351" s="427" t="str">
        <f>IFERROR(VLOOKUP(A351,'Coverage Indicators - Section D'!$A$10:$Y$42,25,FALSE),"")</f>
        <v/>
      </c>
      <c r="C351" s="522" t="str">
        <f t="array" ref="C351">IFERROR(IF(INDEX('Disaggregation Records'!$E$95:$E$183,MATCH(LEFT(Z351,255),LEFT('Disaggregation Records'!$D$95:$D$183,255),0))=0,"",INDEX('Disaggregation Records'!$E$95:$E$183,MATCH(LEFT(Z351,255),LEFT('Disaggregation Records'!$D$95:$D$183,255),0))),"")</f>
        <v/>
      </c>
      <c r="D351" s="522" t="str">
        <f t="array" ref="D351">IFERROR(IF(INDEX('Disaggregation Records'!$F$95:$F$183,MATCH(LEFT(Z351,255),LEFT('Disaggregation Records'!$D$95:$D$183,255),0))=0,"",INDEX('Disaggregation Records'!$F$95:$F$183,MATCH(LEFT(Z351,255),LEFT('Disaggregation Records'!$D$95:$D$183,255),0))),"")</f>
        <v/>
      </c>
      <c r="E351" s="429" t="str">
        <f t="array" ref="E351">IFERROR(IF(INDEX('Disaggregation Data'!$K$315:$K$616,MATCH(LEFT(X351,255),LEFT('Disaggregation Data'!$J$315:$J$616,255),0))=0,"",INDEX('Disaggregation Data'!$K$315:$K$616,MATCH(LEFT(X351,255),LEFT('Disaggregation Data'!J$315:$J$616,255),0))),"")</f>
        <v/>
      </c>
      <c r="F351" s="430" t="str">
        <f t="array" ref="F351">IFERROR(IF(INDEX('Disaggregation Data'!$L$315:$L$616,MATCH(LEFT(X351,255),LEFT('Disaggregation Data'!$J$315:$J$616,255),0))=0,"",INDEX('Disaggregation Data'!$L$315:$L$616,MATCH(LEFT(X351,255),LEFT('Disaggregation Data'!J$315:$J$616,255),0))),"")</f>
        <v/>
      </c>
      <c r="G351" s="495" t="str">
        <f t="shared" si="28"/>
        <v/>
      </c>
      <c r="H351" s="433" t="str">
        <f t="array" ref="H351">IFERROR(IF(INDEX('Disaggregation Data'!$N$315:$N$616,MATCH(LEFT(X351,255),LEFT('Disaggregation Data'!$J$315:$J$616,255),0))=0,"",INDEX('Disaggregation Data'!$N$315:$N$616,MATCH(LEFT(X351,255),LEFT('Disaggregation Data'!J$315:$J$616,255),0))),"")</f>
        <v/>
      </c>
      <c r="I351" s="433" t="str">
        <f t="array" ref="I351">IFERROR(IF(INDEX('Disaggregation Data'!$Q$315:$Q$616,MATCH(LEFT(X351,255),LEFT('Disaggregation Data'!$J$315:$J$616,255),0))=0,"",INDEX('Disaggregation Data'!$Q$315:$Q$616,MATCH(LEFT(X351,255),LEFT('Disaggregation Data'!J$315:$J$616,255),0))),"")</f>
        <v/>
      </c>
      <c r="J351" s="447" t="str">
        <f t="array" ref="J351">IFERROR(IF(INDEX('Disaggregation Data'!$R$315:$R$616,MATCH(LEFT(X351,255),LEFT('Disaggregation Data'!$J$315:$J$616,255),0))=0,"",INDEX('Disaggregation Data'!$R$315:$R$616,MATCH(LEFT(X351,255),LEFT('Disaggregation Data'!J$315:$J$616,255),0))),"")</f>
        <v/>
      </c>
      <c r="K351" s="486"/>
      <c r="L351" s="486"/>
      <c r="M351" s="486"/>
      <c r="N351" s="486"/>
      <c r="O351" s="486"/>
      <c r="P351" s="429"/>
      <c r="Q351" s="429"/>
      <c r="R351" s="429"/>
      <c r="S351" s="429"/>
      <c r="T351" s="429"/>
      <c r="U351" s="433" t="str">
        <f t="array" ref="U351">IFERROR(IF(INDEX('Disaggregation Data'!$O$315:$O$616,MATCH(LEFT(X351,255),LEFT('Disaggregation Data'!$J$315:$J$616,255),0))=0,"",INDEX('Disaggregation Data'!$O$315:$O$616,MATCH(LEFT(X351,255),LEFT('Disaggregation Data'!J$315:$J$616,255),0))),"")</f>
        <v/>
      </c>
      <c r="V351" s="447" t="str">
        <f t="array" ref="V351">IFERROR(IF(INDEX('Disaggregation Data'!$P$315:$P$616,MATCH(LEFT(X351,255),LEFT('Disaggregation Data'!$J$315:$J$616,255),0))=0,"",INDEX('Disaggregation Data'!$P$315:$P$616,MATCH(LEFT(X351,255),LEFT('Disaggregation Data'!J$315:$J$616,255),0))),"")</f>
        <v/>
      </c>
      <c r="W351" s="527"/>
      <c r="X351" s="527" t="str">
        <f t="shared" si="24"/>
        <v/>
      </c>
      <c r="Y351" s="527">
        <f t="shared" si="25"/>
        <v>4</v>
      </c>
      <c r="Z351" s="527" t="str">
        <f t="shared" si="26"/>
        <v/>
      </c>
      <c r="AA351" s="527" t="b">
        <f t="shared" si="27"/>
        <v>0</v>
      </c>
      <c r="AB351" s="527" t="s">
        <v>1814</v>
      </c>
      <c r="AC351" s="527" t="str">
        <f t="array" ref="AC351">IFERROR(IF(INDEX('Disaggregation Records'!$G$95:$G$183,MATCH(LEFT(Z351,255),LEFT('Disaggregation Records'!$D$95:$D$183,255),0))=0,"",INDEX('Disaggregation Records'!$G$95:$G$183,MATCH(LEFT(Z351,255),LEFT('Disaggregation Records'!$D$95:$D$183,255),0))),"")</f>
        <v/>
      </c>
      <c r="AD351" s="527" t="s">
        <v>722</v>
      </c>
      <c r="AE351" s="393"/>
      <c r="AF351" s="134"/>
      <c r="AG351" s="134"/>
    </row>
    <row r="352" spans="1:33" ht="47.1" customHeight="1" x14ac:dyDescent="0.25">
      <c r="A352" s="409">
        <v>3</v>
      </c>
      <c r="B352" s="427" t="str">
        <f>IFERROR(VLOOKUP(A352,'Coverage Indicators - Section D'!$A$10:$Y$42,25,FALSE),"")</f>
        <v/>
      </c>
      <c r="C352" s="522" t="str">
        <f t="array" ref="C352">IFERROR(IF(INDEX('Disaggregation Records'!$E$95:$E$183,MATCH(LEFT(Z352,255),LEFT('Disaggregation Records'!$D$95:$D$183,255),0))=0,"",INDEX('Disaggregation Records'!$E$95:$E$183,MATCH(LEFT(Z352,255),LEFT('Disaggregation Records'!$D$95:$D$183,255),0))),"")</f>
        <v/>
      </c>
      <c r="D352" s="522" t="str">
        <f t="array" ref="D352">IFERROR(IF(INDEX('Disaggregation Records'!$F$95:$F$183,MATCH(LEFT(Z352,255),LEFT('Disaggregation Records'!$D$95:$D$183,255),0))=0,"",INDEX('Disaggregation Records'!$F$95:$F$183,MATCH(LEFT(Z352,255),LEFT('Disaggregation Records'!$D$95:$D$183,255),0))),"")</f>
        <v/>
      </c>
      <c r="E352" s="429" t="str">
        <f t="array" ref="E352">IFERROR(IF(INDEX('Disaggregation Data'!$K$315:$K$616,MATCH(LEFT(X352,255),LEFT('Disaggregation Data'!$J$315:$J$616,255),0))=0,"",INDEX('Disaggregation Data'!$K$315:$K$616,MATCH(LEFT(X352,255),LEFT('Disaggregation Data'!J$315:$J$616,255),0))),"")</f>
        <v/>
      </c>
      <c r="F352" s="430" t="str">
        <f t="array" ref="F352">IFERROR(IF(INDEX('Disaggregation Data'!$L$315:$L$616,MATCH(LEFT(X352,255),LEFT('Disaggregation Data'!$J$315:$J$616,255),0))=0,"",INDEX('Disaggregation Data'!$L$315:$L$616,MATCH(LEFT(X352,255),LEFT('Disaggregation Data'!J$315:$J$616,255),0))),"")</f>
        <v/>
      </c>
      <c r="G352" s="495" t="str">
        <f t="shared" si="28"/>
        <v/>
      </c>
      <c r="H352" s="433" t="str">
        <f t="array" ref="H352">IFERROR(IF(INDEX('Disaggregation Data'!$N$315:$N$616,MATCH(LEFT(X352,255),LEFT('Disaggregation Data'!$J$315:$J$616,255),0))=0,"",INDEX('Disaggregation Data'!$N$315:$N$616,MATCH(LEFT(X352,255),LEFT('Disaggregation Data'!J$315:$J$616,255),0))),"")</f>
        <v/>
      </c>
      <c r="I352" s="433" t="str">
        <f t="array" ref="I352">IFERROR(IF(INDEX('Disaggregation Data'!$Q$315:$Q$616,MATCH(LEFT(X352,255),LEFT('Disaggregation Data'!$J$315:$J$616,255),0))=0,"",INDEX('Disaggregation Data'!$Q$315:$Q$616,MATCH(LEFT(X352,255),LEFT('Disaggregation Data'!J$315:$J$616,255),0))),"")</f>
        <v/>
      </c>
      <c r="J352" s="447" t="str">
        <f t="array" ref="J352">IFERROR(IF(INDEX('Disaggregation Data'!$R$315:$R$616,MATCH(LEFT(X352,255),LEFT('Disaggregation Data'!$J$315:$J$616,255),0))=0,"",INDEX('Disaggregation Data'!$R$315:$R$616,MATCH(LEFT(X352,255),LEFT('Disaggregation Data'!J$315:$J$616,255),0))),"")</f>
        <v/>
      </c>
      <c r="K352" s="486"/>
      <c r="L352" s="486"/>
      <c r="M352" s="486"/>
      <c r="N352" s="486"/>
      <c r="O352" s="486"/>
      <c r="P352" s="429"/>
      <c r="Q352" s="429"/>
      <c r="R352" s="429"/>
      <c r="S352" s="429"/>
      <c r="T352" s="429"/>
      <c r="U352" s="433" t="str">
        <f t="array" ref="U352">IFERROR(IF(INDEX('Disaggregation Data'!$O$315:$O$616,MATCH(LEFT(X352,255),LEFT('Disaggregation Data'!$J$315:$J$616,255),0))=0,"",INDEX('Disaggregation Data'!$O$315:$O$616,MATCH(LEFT(X352,255),LEFT('Disaggregation Data'!J$315:$J$616,255),0))),"")</f>
        <v/>
      </c>
      <c r="V352" s="447" t="str">
        <f t="array" ref="V352">IFERROR(IF(INDEX('Disaggregation Data'!$P$315:$P$616,MATCH(LEFT(X352,255),LEFT('Disaggregation Data'!$J$315:$J$616,255),0))=0,"",INDEX('Disaggregation Data'!$P$315:$P$616,MATCH(LEFT(X352,255),LEFT('Disaggregation Data'!J$315:$J$616,255),0))),"")</f>
        <v/>
      </c>
      <c r="W352" s="527"/>
      <c r="X352" s="527" t="str">
        <f t="shared" si="24"/>
        <v/>
      </c>
      <c r="Y352" s="527">
        <f t="shared" si="25"/>
        <v>5</v>
      </c>
      <c r="Z352" s="527" t="str">
        <f t="shared" si="26"/>
        <v/>
      </c>
      <c r="AA352" s="527" t="b">
        <f t="shared" si="27"/>
        <v>0</v>
      </c>
      <c r="AB352" s="527" t="s">
        <v>1815</v>
      </c>
      <c r="AC352" s="527" t="str">
        <f t="array" ref="AC352">IFERROR(IF(INDEX('Disaggregation Records'!$G$95:$G$183,MATCH(LEFT(Z352,255),LEFT('Disaggregation Records'!$D$95:$D$183,255),0))=0,"",INDEX('Disaggregation Records'!$G$95:$G$183,MATCH(LEFT(Z352,255),LEFT('Disaggregation Records'!$D$95:$D$183,255),0))),"")</f>
        <v/>
      </c>
      <c r="AD352" s="527" t="s">
        <v>722</v>
      </c>
      <c r="AE352" s="393"/>
      <c r="AF352" s="134"/>
      <c r="AG352" s="134"/>
    </row>
    <row r="353" spans="1:33" ht="47.1" customHeight="1" x14ac:dyDescent="0.25">
      <c r="A353" s="409">
        <v>3</v>
      </c>
      <c r="B353" s="427" t="str">
        <f>IFERROR(VLOOKUP(A353,'Coverage Indicators - Section D'!$A$10:$Y$42,25,FALSE),"")</f>
        <v/>
      </c>
      <c r="C353" s="522" t="str">
        <f t="array" ref="C353">IFERROR(IF(INDEX('Disaggregation Records'!$E$95:$E$183,MATCH(LEFT(Z353,255),LEFT('Disaggregation Records'!$D$95:$D$183,255),0))=0,"",INDEX('Disaggregation Records'!$E$95:$E$183,MATCH(LEFT(Z353,255),LEFT('Disaggregation Records'!$D$95:$D$183,255),0))),"")</f>
        <v/>
      </c>
      <c r="D353" s="522" t="str">
        <f t="array" ref="D353">IFERROR(IF(INDEX('Disaggregation Records'!$F$95:$F$183,MATCH(LEFT(Z353,255),LEFT('Disaggregation Records'!$D$95:$D$183,255),0))=0,"",INDEX('Disaggregation Records'!$F$95:$F$183,MATCH(LEFT(Z353,255),LEFT('Disaggregation Records'!$D$95:$D$183,255),0))),"")</f>
        <v/>
      </c>
      <c r="E353" s="429" t="str">
        <f t="array" ref="E353">IFERROR(IF(INDEX('Disaggregation Data'!$K$315:$K$616,MATCH(LEFT(X353,255),LEFT('Disaggregation Data'!$J$315:$J$616,255),0))=0,"",INDEX('Disaggregation Data'!$K$315:$K$616,MATCH(LEFT(X353,255),LEFT('Disaggregation Data'!J$315:$J$616,255),0))),"")</f>
        <v/>
      </c>
      <c r="F353" s="430" t="str">
        <f t="array" ref="F353">IFERROR(IF(INDEX('Disaggregation Data'!$L$315:$L$616,MATCH(LEFT(X353,255),LEFT('Disaggregation Data'!$J$315:$J$616,255),0))=0,"",INDEX('Disaggregation Data'!$L$315:$L$616,MATCH(LEFT(X353,255),LEFT('Disaggregation Data'!J$315:$J$616,255),0))),"")</f>
        <v/>
      </c>
      <c r="G353" s="495" t="str">
        <f t="shared" si="28"/>
        <v/>
      </c>
      <c r="H353" s="433" t="str">
        <f t="array" ref="H353">IFERROR(IF(INDEX('Disaggregation Data'!$N$315:$N$616,MATCH(LEFT(X353,255),LEFT('Disaggregation Data'!$J$315:$J$616,255),0))=0,"",INDEX('Disaggregation Data'!$N$315:$N$616,MATCH(LEFT(X353,255),LEFT('Disaggregation Data'!J$315:$J$616,255),0))),"")</f>
        <v/>
      </c>
      <c r="I353" s="433" t="str">
        <f t="array" ref="I353">IFERROR(IF(INDEX('Disaggregation Data'!$Q$315:$Q$616,MATCH(LEFT(X353,255),LEFT('Disaggregation Data'!$J$315:$J$616,255),0))=0,"",INDEX('Disaggregation Data'!$Q$315:$Q$616,MATCH(LEFT(X353,255),LEFT('Disaggregation Data'!J$315:$J$616,255),0))),"")</f>
        <v/>
      </c>
      <c r="J353" s="447" t="str">
        <f t="array" ref="J353">IFERROR(IF(INDEX('Disaggregation Data'!$R$315:$R$616,MATCH(LEFT(X353,255),LEFT('Disaggregation Data'!$J$315:$J$616,255),0))=0,"",INDEX('Disaggregation Data'!$R$315:$R$616,MATCH(LEFT(X353,255),LEFT('Disaggregation Data'!J$315:$J$616,255),0))),"")</f>
        <v/>
      </c>
      <c r="K353" s="486"/>
      <c r="L353" s="486"/>
      <c r="M353" s="486"/>
      <c r="N353" s="486"/>
      <c r="O353" s="486"/>
      <c r="P353" s="429"/>
      <c r="Q353" s="429"/>
      <c r="R353" s="429"/>
      <c r="S353" s="429"/>
      <c r="T353" s="429"/>
      <c r="U353" s="433" t="str">
        <f t="array" ref="U353">IFERROR(IF(INDEX('Disaggregation Data'!$O$315:$O$616,MATCH(LEFT(X353,255),LEFT('Disaggregation Data'!$J$315:$J$616,255),0))=0,"",INDEX('Disaggregation Data'!$O$315:$O$616,MATCH(LEFT(X353,255),LEFT('Disaggregation Data'!J$315:$J$616,255),0))),"")</f>
        <v/>
      </c>
      <c r="V353" s="447" t="str">
        <f t="array" ref="V353">IFERROR(IF(INDEX('Disaggregation Data'!$P$315:$P$616,MATCH(LEFT(X353,255),LEFT('Disaggregation Data'!$J$315:$J$616,255),0))=0,"",INDEX('Disaggregation Data'!$P$315:$P$616,MATCH(LEFT(X353,255),LEFT('Disaggregation Data'!J$315:$J$616,255),0))),"")</f>
        <v/>
      </c>
      <c r="W353" s="527"/>
      <c r="X353" s="527" t="str">
        <f t="shared" si="24"/>
        <v/>
      </c>
      <c r="Y353" s="527">
        <f t="shared" si="25"/>
        <v>6</v>
      </c>
      <c r="Z353" s="527" t="str">
        <f t="shared" si="26"/>
        <v/>
      </c>
      <c r="AA353" s="527" t="b">
        <f t="shared" si="27"/>
        <v>0</v>
      </c>
      <c r="AB353" s="527" t="s">
        <v>1816</v>
      </c>
      <c r="AC353" s="527" t="str">
        <f t="array" ref="AC353">IFERROR(IF(INDEX('Disaggregation Records'!$G$95:$G$183,MATCH(LEFT(Z353,255),LEFT('Disaggregation Records'!$D$95:$D$183,255),0))=0,"",INDEX('Disaggregation Records'!$G$95:$G$183,MATCH(LEFT(Z353,255),LEFT('Disaggregation Records'!$D$95:$D$183,255),0))),"")</f>
        <v/>
      </c>
      <c r="AD353" s="527" t="s">
        <v>722</v>
      </c>
      <c r="AE353" s="393"/>
      <c r="AF353" s="134"/>
      <c r="AG353" s="134"/>
    </row>
    <row r="354" spans="1:33" ht="47.1" customHeight="1" x14ac:dyDescent="0.25">
      <c r="A354" s="409">
        <v>3</v>
      </c>
      <c r="B354" s="427" t="str">
        <f>IFERROR(VLOOKUP(A354,'Coverage Indicators - Section D'!$A$10:$Y$42,25,FALSE),"")</f>
        <v/>
      </c>
      <c r="C354" s="522" t="str">
        <f t="array" ref="C354">IFERROR(IF(INDEX('Disaggregation Records'!$E$95:$E$183,MATCH(LEFT(Z354,255),LEFT('Disaggregation Records'!$D$95:$D$183,255),0))=0,"",INDEX('Disaggregation Records'!$E$95:$E$183,MATCH(LEFT(Z354,255),LEFT('Disaggregation Records'!$D$95:$D$183,255),0))),"")</f>
        <v/>
      </c>
      <c r="D354" s="522" t="str">
        <f t="array" ref="D354">IFERROR(IF(INDEX('Disaggregation Records'!$F$95:$F$183,MATCH(LEFT(Z354,255),LEFT('Disaggregation Records'!$D$95:$D$183,255),0))=0,"",INDEX('Disaggregation Records'!$F$95:$F$183,MATCH(LEFT(Z354,255),LEFT('Disaggregation Records'!$D$95:$D$183,255),0))),"")</f>
        <v/>
      </c>
      <c r="E354" s="429" t="str">
        <f t="array" ref="E354">IFERROR(IF(INDEX('Disaggregation Data'!$K$315:$K$616,MATCH(LEFT(X354,255),LEFT('Disaggregation Data'!$J$315:$J$616,255),0))=0,"",INDEX('Disaggregation Data'!$K$315:$K$616,MATCH(LEFT(X354,255),LEFT('Disaggregation Data'!J$315:$J$616,255),0))),"")</f>
        <v/>
      </c>
      <c r="F354" s="430" t="str">
        <f t="array" ref="F354">IFERROR(IF(INDEX('Disaggregation Data'!$L$315:$L$616,MATCH(LEFT(X354,255),LEFT('Disaggregation Data'!$J$315:$J$616,255),0))=0,"",INDEX('Disaggregation Data'!$L$315:$L$616,MATCH(LEFT(X354,255),LEFT('Disaggregation Data'!J$315:$J$616,255),0))),"")</f>
        <v/>
      </c>
      <c r="G354" s="495" t="str">
        <f t="shared" si="28"/>
        <v/>
      </c>
      <c r="H354" s="433" t="str">
        <f t="array" ref="H354">IFERROR(IF(INDEX('Disaggregation Data'!$N$315:$N$616,MATCH(LEFT(X354,255),LEFT('Disaggregation Data'!$J$315:$J$616,255),0))=0,"",INDEX('Disaggregation Data'!$N$315:$N$616,MATCH(LEFT(X354,255),LEFT('Disaggregation Data'!J$315:$J$616,255),0))),"")</f>
        <v/>
      </c>
      <c r="I354" s="433" t="str">
        <f t="array" ref="I354">IFERROR(IF(INDEX('Disaggregation Data'!$Q$315:$Q$616,MATCH(LEFT(X354,255),LEFT('Disaggregation Data'!$J$315:$J$616,255),0))=0,"",INDEX('Disaggregation Data'!$Q$315:$Q$616,MATCH(LEFT(X354,255),LEFT('Disaggregation Data'!J$315:$J$616,255),0))),"")</f>
        <v/>
      </c>
      <c r="J354" s="447" t="str">
        <f t="array" ref="J354">IFERROR(IF(INDEX('Disaggregation Data'!$R$315:$R$616,MATCH(LEFT(X354,255),LEFT('Disaggregation Data'!$J$315:$J$616,255),0))=0,"",INDEX('Disaggregation Data'!$R$315:$R$616,MATCH(LEFT(X354,255),LEFT('Disaggregation Data'!J$315:$J$616,255),0))),"")</f>
        <v/>
      </c>
      <c r="K354" s="486"/>
      <c r="L354" s="486"/>
      <c r="M354" s="486"/>
      <c r="N354" s="486"/>
      <c r="O354" s="486"/>
      <c r="P354" s="429"/>
      <c r="Q354" s="429"/>
      <c r="R354" s="429"/>
      <c r="S354" s="429"/>
      <c r="T354" s="429"/>
      <c r="U354" s="433" t="str">
        <f t="array" ref="U354">IFERROR(IF(INDEX('Disaggregation Data'!$O$315:$O$616,MATCH(LEFT(X354,255),LEFT('Disaggregation Data'!$J$315:$J$616,255),0))=0,"",INDEX('Disaggregation Data'!$O$315:$O$616,MATCH(LEFT(X354,255),LEFT('Disaggregation Data'!J$315:$J$616,255),0))),"")</f>
        <v/>
      </c>
      <c r="V354" s="447" t="str">
        <f t="array" ref="V354">IFERROR(IF(INDEX('Disaggregation Data'!$P$315:$P$616,MATCH(LEFT(X354,255),LEFT('Disaggregation Data'!$J$315:$J$616,255),0))=0,"",INDEX('Disaggregation Data'!$P$315:$P$616,MATCH(LEFT(X354,255),LEFT('Disaggregation Data'!J$315:$J$616,255),0))),"")</f>
        <v/>
      </c>
      <c r="W354" s="527"/>
      <c r="X354" s="527" t="str">
        <f t="shared" si="24"/>
        <v/>
      </c>
      <c r="Y354" s="527">
        <f t="shared" si="25"/>
        <v>7</v>
      </c>
      <c r="Z354" s="527" t="str">
        <f t="shared" si="26"/>
        <v/>
      </c>
      <c r="AA354" s="527" t="b">
        <f t="shared" si="27"/>
        <v>0</v>
      </c>
      <c r="AB354" s="527" t="s">
        <v>1817</v>
      </c>
      <c r="AC354" s="527" t="str">
        <f t="array" ref="AC354">IFERROR(IF(INDEX('Disaggregation Records'!$G$95:$G$183,MATCH(LEFT(Z354,255),LEFT('Disaggregation Records'!$D$95:$D$183,255),0))=0,"",INDEX('Disaggregation Records'!$G$95:$G$183,MATCH(LEFT(Z354,255),LEFT('Disaggregation Records'!$D$95:$D$183,255),0))),"")</f>
        <v/>
      </c>
      <c r="AD354" s="527" t="s">
        <v>722</v>
      </c>
      <c r="AE354" s="393"/>
      <c r="AF354" s="134"/>
      <c r="AG354" s="134"/>
    </row>
    <row r="355" spans="1:33" ht="47.1" customHeight="1" x14ac:dyDescent="0.25">
      <c r="A355" s="409">
        <v>3</v>
      </c>
      <c r="B355" s="427" t="str">
        <f>IFERROR(VLOOKUP(A355,'Coverage Indicators - Section D'!$A$10:$Y$42,25,FALSE),"")</f>
        <v/>
      </c>
      <c r="C355" s="522" t="str">
        <f t="array" ref="C355">IFERROR(IF(INDEX('Disaggregation Records'!$E$95:$E$183,MATCH(LEFT(Z355,255),LEFT('Disaggregation Records'!$D$95:$D$183,255),0))=0,"",INDEX('Disaggregation Records'!$E$95:$E$183,MATCH(LEFT(Z355,255),LEFT('Disaggregation Records'!$D$95:$D$183,255),0))),"")</f>
        <v/>
      </c>
      <c r="D355" s="522" t="str">
        <f t="array" ref="D355">IFERROR(IF(INDEX('Disaggregation Records'!$F$95:$F$183,MATCH(LEFT(Z355,255),LEFT('Disaggregation Records'!$D$95:$D$183,255),0))=0,"",INDEX('Disaggregation Records'!$F$95:$F$183,MATCH(LEFT(Z355,255),LEFT('Disaggregation Records'!$D$95:$D$183,255),0))),"")</f>
        <v/>
      </c>
      <c r="E355" s="429" t="str">
        <f t="array" ref="E355">IFERROR(IF(INDEX('Disaggregation Data'!$K$315:$K$616,MATCH(LEFT(X355,255),LEFT('Disaggregation Data'!$J$315:$J$616,255),0))=0,"",INDEX('Disaggregation Data'!$K$315:$K$616,MATCH(LEFT(X355,255),LEFT('Disaggregation Data'!J$315:$J$616,255),0))),"")</f>
        <v/>
      </c>
      <c r="F355" s="430" t="str">
        <f t="array" ref="F355">IFERROR(IF(INDEX('Disaggregation Data'!$L$315:$L$616,MATCH(LEFT(X355,255),LEFT('Disaggregation Data'!$J$315:$J$616,255),0))=0,"",INDEX('Disaggregation Data'!$L$315:$L$616,MATCH(LEFT(X355,255),LEFT('Disaggregation Data'!J$315:$J$616,255),0))),"")</f>
        <v/>
      </c>
      <c r="G355" s="495" t="str">
        <f t="shared" si="28"/>
        <v/>
      </c>
      <c r="H355" s="433" t="str">
        <f t="array" ref="H355">IFERROR(IF(INDEX('Disaggregation Data'!$N$315:$N$616,MATCH(LEFT(X355,255),LEFT('Disaggregation Data'!$J$315:$J$616,255),0))=0,"",INDEX('Disaggregation Data'!$N$315:$N$616,MATCH(LEFT(X355,255),LEFT('Disaggregation Data'!J$315:$J$616,255),0))),"")</f>
        <v/>
      </c>
      <c r="I355" s="433" t="str">
        <f t="array" ref="I355">IFERROR(IF(INDEX('Disaggregation Data'!$Q$315:$Q$616,MATCH(LEFT(X355,255),LEFT('Disaggregation Data'!$J$315:$J$616,255),0))=0,"",INDEX('Disaggregation Data'!$Q$315:$Q$616,MATCH(LEFT(X355,255),LEFT('Disaggregation Data'!J$315:$J$616,255),0))),"")</f>
        <v/>
      </c>
      <c r="J355" s="447" t="str">
        <f t="array" ref="J355">IFERROR(IF(INDEX('Disaggregation Data'!$R$315:$R$616,MATCH(LEFT(X355,255),LEFT('Disaggregation Data'!$J$315:$J$616,255),0))=0,"",INDEX('Disaggregation Data'!$R$315:$R$616,MATCH(LEFT(X355,255),LEFT('Disaggregation Data'!J$315:$J$616,255),0))),"")</f>
        <v/>
      </c>
      <c r="K355" s="486"/>
      <c r="L355" s="486"/>
      <c r="M355" s="486"/>
      <c r="N355" s="486"/>
      <c r="O355" s="486"/>
      <c r="P355" s="429"/>
      <c r="Q355" s="429"/>
      <c r="R355" s="429"/>
      <c r="S355" s="429"/>
      <c r="T355" s="429"/>
      <c r="U355" s="433" t="str">
        <f t="array" ref="U355">IFERROR(IF(INDEX('Disaggregation Data'!$O$315:$O$616,MATCH(LEFT(X355,255),LEFT('Disaggregation Data'!$J$315:$J$616,255),0))=0,"",INDEX('Disaggregation Data'!$O$315:$O$616,MATCH(LEFT(X355,255),LEFT('Disaggregation Data'!J$315:$J$616,255),0))),"")</f>
        <v/>
      </c>
      <c r="V355" s="447" t="str">
        <f t="array" ref="V355">IFERROR(IF(INDEX('Disaggregation Data'!$P$315:$P$616,MATCH(LEFT(X355,255),LEFT('Disaggregation Data'!$J$315:$J$616,255),0))=0,"",INDEX('Disaggregation Data'!$P$315:$P$616,MATCH(LEFT(X355,255),LEFT('Disaggregation Data'!J$315:$J$616,255),0))),"")</f>
        <v/>
      </c>
      <c r="W355" s="527"/>
      <c r="X355" s="527" t="str">
        <f t="shared" si="24"/>
        <v/>
      </c>
      <c r="Y355" s="527">
        <f t="shared" si="25"/>
        <v>8</v>
      </c>
      <c r="Z355" s="527" t="str">
        <f t="shared" si="26"/>
        <v/>
      </c>
      <c r="AA355" s="527" t="b">
        <f t="shared" si="27"/>
        <v>0</v>
      </c>
      <c r="AB355" s="527" t="s">
        <v>1818</v>
      </c>
      <c r="AC355" s="527" t="str">
        <f t="array" ref="AC355">IFERROR(IF(INDEX('Disaggregation Records'!$G$95:$G$183,MATCH(LEFT(Z355,255),LEFT('Disaggregation Records'!$D$95:$D$183,255),0))=0,"",INDEX('Disaggregation Records'!$G$95:$G$183,MATCH(LEFT(Z355,255),LEFT('Disaggregation Records'!$D$95:$D$183,255),0))),"")</f>
        <v/>
      </c>
      <c r="AD355" s="527" t="s">
        <v>722</v>
      </c>
      <c r="AE355" s="393"/>
      <c r="AF355" s="134"/>
      <c r="AG355" s="134"/>
    </row>
    <row r="356" spans="1:33" ht="47.1" customHeight="1" x14ac:dyDescent="0.25">
      <c r="A356" s="409">
        <v>3</v>
      </c>
      <c r="B356" s="427" t="str">
        <f>IFERROR(VLOOKUP(A356,'Coverage Indicators - Section D'!$A$10:$Y$42,25,FALSE),"")</f>
        <v/>
      </c>
      <c r="C356" s="522" t="str">
        <f t="array" ref="C356">IFERROR(IF(INDEX('Disaggregation Records'!$E$95:$E$183,MATCH(LEFT(Z356,255),LEFT('Disaggregation Records'!$D$95:$D$183,255),0))=0,"",INDEX('Disaggregation Records'!$E$95:$E$183,MATCH(LEFT(Z356,255),LEFT('Disaggregation Records'!$D$95:$D$183,255),0))),"")</f>
        <v/>
      </c>
      <c r="D356" s="522" t="str">
        <f t="array" ref="D356">IFERROR(IF(INDEX('Disaggregation Records'!$F$95:$F$183,MATCH(LEFT(Z356,255),LEFT('Disaggregation Records'!$D$95:$D$183,255),0))=0,"",INDEX('Disaggregation Records'!$F$95:$F$183,MATCH(LEFT(Z356,255),LEFT('Disaggregation Records'!$D$95:$D$183,255),0))),"")</f>
        <v/>
      </c>
      <c r="E356" s="429" t="str">
        <f t="array" ref="E356">IFERROR(IF(INDEX('Disaggregation Data'!$K$315:$K$616,MATCH(LEFT(X356,255),LEFT('Disaggregation Data'!$J$315:$J$616,255),0))=0,"",INDEX('Disaggregation Data'!$K$315:$K$616,MATCH(LEFT(X356,255),LEFT('Disaggregation Data'!J$315:$J$616,255),0))),"")</f>
        <v/>
      </c>
      <c r="F356" s="430" t="str">
        <f t="array" ref="F356">IFERROR(IF(INDEX('Disaggregation Data'!$L$315:$L$616,MATCH(LEFT(X356,255),LEFT('Disaggregation Data'!$J$315:$J$616,255),0))=0,"",INDEX('Disaggregation Data'!$L$315:$L$616,MATCH(LEFT(X356,255),LEFT('Disaggregation Data'!J$315:$J$616,255),0))),"")</f>
        <v/>
      </c>
      <c r="G356" s="495" t="str">
        <f t="shared" si="28"/>
        <v/>
      </c>
      <c r="H356" s="433" t="str">
        <f t="array" ref="H356">IFERROR(IF(INDEX('Disaggregation Data'!$N$315:$N$616,MATCH(LEFT(X356,255),LEFT('Disaggregation Data'!$J$315:$J$616,255),0))=0,"",INDEX('Disaggregation Data'!$N$315:$N$616,MATCH(LEFT(X356,255),LEFT('Disaggregation Data'!J$315:$J$616,255),0))),"")</f>
        <v/>
      </c>
      <c r="I356" s="433" t="str">
        <f t="array" ref="I356">IFERROR(IF(INDEX('Disaggregation Data'!$Q$315:$Q$616,MATCH(LEFT(X356,255),LEFT('Disaggregation Data'!$J$315:$J$616,255),0))=0,"",INDEX('Disaggregation Data'!$Q$315:$Q$616,MATCH(LEFT(X356,255),LEFT('Disaggregation Data'!J$315:$J$616,255),0))),"")</f>
        <v/>
      </c>
      <c r="J356" s="447" t="str">
        <f t="array" ref="J356">IFERROR(IF(INDEX('Disaggregation Data'!$R$315:$R$616,MATCH(LEFT(X356,255),LEFT('Disaggregation Data'!$J$315:$J$616,255),0))=0,"",INDEX('Disaggregation Data'!$R$315:$R$616,MATCH(LEFT(X356,255),LEFT('Disaggregation Data'!J$315:$J$616,255),0))),"")</f>
        <v/>
      </c>
      <c r="K356" s="486"/>
      <c r="L356" s="486"/>
      <c r="M356" s="486"/>
      <c r="N356" s="486"/>
      <c r="O356" s="486"/>
      <c r="P356" s="429"/>
      <c r="Q356" s="429"/>
      <c r="R356" s="429"/>
      <c r="S356" s="429"/>
      <c r="T356" s="429"/>
      <c r="U356" s="433" t="str">
        <f t="array" ref="U356">IFERROR(IF(INDEX('Disaggregation Data'!$O$315:$O$616,MATCH(LEFT(X356,255),LEFT('Disaggregation Data'!$J$315:$J$616,255),0))=0,"",INDEX('Disaggregation Data'!$O$315:$O$616,MATCH(LEFT(X356,255),LEFT('Disaggregation Data'!J$315:$J$616,255),0))),"")</f>
        <v/>
      </c>
      <c r="V356" s="447" t="str">
        <f t="array" ref="V356">IFERROR(IF(INDEX('Disaggregation Data'!$P$315:$P$616,MATCH(LEFT(X356,255),LEFT('Disaggregation Data'!$J$315:$J$616,255),0))=0,"",INDEX('Disaggregation Data'!$P$315:$P$616,MATCH(LEFT(X356,255),LEFT('Disaggregation Data'!J$315:$J$616,255),0))),"")</f>
        <v/>
      </c>
      <c r="W356" s="527"/>
      <c r="X356" s="527" t="str">
        <f t="shared" si="24"/>
        <v/>
      </c>
      <c r="Y356" s="527">
        <f t="shared" si="25"/>
        <v>9</v>
      </c>
      <c r="Z356" s="527" t="str">
        <f t="shared" si="26"/>
        <v/>
      </c>
      <c r="AA356" s="527" t="b">
        <f t="shared" si="27"/>
        <v>0</v>
      </c>
      <c r="AB356" s="527" t="s">
        <v>1819</v>
      </c>
      <c r="AC356" s="527" t="str">
        <f t="array" ref="AC356">IFERROR(IF(INDEX('Disaggregation Records'!$G$95:$G$183,MATCH(LEFT(Z356,255),LEFT('Disaggregation Records'!$D$95:$D$183,255),0))=0,"",INDEX('Disaggregation Records'!$G$95:$G$183,MATCH(LEFT(Z356,255),LEFT('Disaggregation Records'!$D$95:$D$183,255),0))),"")</f>
        <v/>
      </c>
      <c r="AD356" s="527" t="s">
        <v>722</v>
      </c>
      <c r="AE356" s="393"/>
      <c r="AF356" s="134"/>
      <c r="AG356" s="134"/>
    </row>
    <row r="357" spans="1:33" ht="47.1" customHeight="1" x14ac:dyDescent="0.25">
      <c r="A357" s="409">
        <v>4</v>
      </c>
      <c r="B357" s="427" t="str">
        <f>IFERROR(VLOOKUP(A357,'Coverage Indicators - Section D'!$A$10:$Y$42,25,FALSE),"")</f>
        <v/>
      </c>
      <c r="C357" s="522" t="str">
        <f t="array" ref="C357">IFERROR(IF(INDEX('Disaggregation Records'!$E$95:$E$183,MATCH(LEFT(Z357,255),LEFT('Disaggregation Records'!$D$95:$D$183,255),0))=0,"",INDEX('Disaggregation Records'!$E$95:$E$183,MATCH(LEFT(Z357,255),LEFT('Disaggregation Records'!$D$95:$D$183,255),0))),"")</f>
        <v/>
      </c>
      <c r="D357" s="522" t="str">
        <f t="array" ref="D357">IFERROR(IF(INDEX('Disaggregation Records'!$F$95:$F$183,MATCH(LEFT(Z357,255),LEFT('Disaggregation Records'!$D$95:$D$183,255),0))=0,"",INDEX('Disaggregation Records'!$F$95:$F$183,MATCH(LEFT(Z357,255),LEFT('Disaggregation Records'!$D$95:$D$183,255),0))),"")</f>
        <v/>
      </c>
      <c r="E357" s="429" t="str">
        <f t="array" ref="E357">IFERROR(IF(INDEX('Disaggregation Data'!$K$315:$K$616,MATCH(LEFT(X357,255),LEFT('Disaggregation Data'!$J$315:$J$616,255),0))=0,"",INDEX('Disaggregation Data'!$K$315:$K$616,MATCH(LEFT(X357,255),LEFT('Disaggregation Data'!J$315:$J$616,255),0))),"")</f>
        <v/>
      </c>
      <c r="F357" s="430" t="str">
        <f t="array" ref="F357">IFERROR(IF(INDEX('Disaggregation Data'!$L$315:$L$616,MATCH(LEFT(X357,255),LEFT('Disaggregation Data'!$J$315:$J$616,255),0))=0,"",INDEX('Disaggregation Data'!$L$315:$L$616,MATCH(LEFT(X357,255),LEFT('Disaggregation Data'!J$315:$J$616,255),0))),"")</f>
        <v/>
      </c>
      <c r="G357" s="495" t="str">
        <f t="shared" si="28"/>
        <v/>
      </c>
      <c r="H357" s="433" t="str">
        <f t="array" ref="H357">IFERROR(IF(INDEX('Disaggregation Data'!$N$315:$N$616,MATCH(LEFT(X357,255),LEFT('Disaggregation Data'!$J$315:$J$616,255),0))=0,"",INDEX('Disaggregation Data'!$N$315:$N$616,MATCH(LEFT(X357,255),LEFT('Disaggregation Data'!J$315:$J$616,255),0))),"")</f>
        <v/>
      </c>
      <c r="I357" s="433" t="str">
        <f t="array" ref="I357">IFERROR(IF(INDEX('Disaggregation Data'!$Q$315:$Q$616,MATCH(LEFT(X357,255),LEFT('Disaggregation Data'!$J$315:$J$616,255),0))=0,"",INDEX('Disaggregation Data'!$Q$315:$Q$616,MATCH(LEFT(X357,255),LEFT('Disaggregation Data'!J$315:$J$616,255),0))),"")</f>
        <v/>
      </c>
      <c r="J357" s="447" t="str">
        <f t="array" ref="J357">IFERROR(IF(INDEX('Disaggregation Data'!$R$315:$R$616,MATCH(LEFT(X357,255),LEFT('Disaggregation Data'!$J$315:$J$616,255),0))=0,"",INDEX('Disaggregation Data'!$R$315:$R$616,MATCH(LEFT(X357,255),LEFT('Disaggregation Data'!J$315:$J$616,255),0))),"")</f>
        <v/>
      </c>
      <c r="K357" s="486"/>
      <c r="L357" s="486"/>
      <c r="M357" s="486"/>
      <c r="N357" s="486"/>
      <c r="O357" s="486"/>
      <c r="P357" s="429"/>
      <c r="Q357" s="429"/>
      <c r="R357" s="429"/>
      <c r="S357" s="429"/>
      <c r="T357" s="429"/>
      <c r="U357" s="433" t="str">
        <f t="array" ref="U357">IFERROR(IF(INDEX('Disaggregation Data'!$O$315:$O$616,MATCH(LEFT(X357,255),LEFT('Disaggregation Data'!$J$315:$J$616,255),0))=0,"",INDEX('Disaggregation Data'!$O$315:$O$616,MATCH(LEFT(X357,255),LEFT('Disaggregation Data'!J$315:$J$616,255),0))),"")</f>
        <v/>
      </c>
      <c r="V357" s="447" t="str">
        <f t="array" ref="V357">IFERROR(IF(INDEX('Disaggregation Data'!$P$315:$P$616,MATCH(LEFT(X357,255),LEFT('Disaggregation Data'!$J$315:$J$616,255),0))=0,"",INDEX('Disaggregation Data'!$P$315:$P$616,MATCH(LEFT(X357,255),LEFT('Disaggregation Data'!J$315:$J$616,255),0))),"")</f>
        <v/>
      </c>
      <c r="W357" s="527"/>
      <c r="X357" s="527" t="str">
        <f t="shared" si="24"/>
        <v/>
      </c>
      <c r="Y357" s="527">
        <f t="shared" si="25"/>
        <v>10</v>
      </c>
      <c r="Z357" s="527" t="str">
        <f t="shared" si="26"/>
        <v/>
      </c>
      <c r="AA357" s="527" t="b">
        <f t="shared" si="27"/>
        <v>0</v>
      </c>
      <c r="AB357" s="527" t="s">
        <v>1820</v>
      </c>
      <c r="AC357" s="527" t="str">
        <f t="array" ref="AC357">IFERROR(IF(INDEX('Disaggregation Records'!$G$95:$G$183,MATCH(LEFT(Z357,255),LEFT('Disaggregation Records'!$D$95:$D$183,255),0))=0,"",INDEX('Disaggregation Records'!$G$95:$G$183,MATCH(LEFT(Z357,255),LEFT('Disaggregation Records'!$D$95:$D$183,255),0))),"")</f>
        <v/>
      </c>
      <c r="AD357" s="527" t="s">
        <v>723</v>
      </c>
      <c r="AE357" s="393"/>
      <c r="AF357" s="134"/>
      <c r="AG357" s="134"/>
    </row>
    <row r="358" spans="1:33" ht="47.1" customHeight="1" x14ac:dyDescent="0.25">
      <c r="A358" s="409">
        <v>4</v>
      </c>
      <c r="B358" s="427" t="str">
        <f>IFERROR(VLOOKUP(A358,'Coverage Indicators - Section D'!$A$10:$Y$42,25,FALSE),"")</f>
        <v/>
      </c>
      <c r="C358" s="522" t="str">
        <f t="array" ref="C358">IFERROR(IF(INDEX('Disaggregation Records'!$E$95:$E$183,MATCH(LEFT(Z358,255),LEFT('Disaggregation Records'!$D$95:$D$183,255),0))=0,"",INDEX('Disaggregation Records'!$E$95:$E$183,MATCH(LEFT(Z358,255),LEFT('Disaggregation Records'!$D$95:$D$183,255),0))),"")</f>
        <v/>
      </c>
      <c r="D358" s="522" t="str">
        <f t="array" ref="D358">IFERROR(IF(INDEX('Disaggregation Records'!$F$95:$F$183,MATCH(LEFT(Z358,255),LEFT('Disaggregation Records'!$D$95:$D$183,255),0))=0,"",INDEX('Disaggregation Records'!$F$95:$F$183,MATCH(LEFT(Z358,255),LEFT('Disaggregation Records'!$D$95:$D$183,255),0))),"")</f>
        <v/>
      </c>
      <c r="E358" s="429" t="str">
        <f t="array" ref="E358">IFERROR(IF(INDEX('Disaggregation Data'!$K$315:$K$616,MATCH(LEFT(X358,255),LEFT('Disaggregation Data'!$J$315:$J$616,255),0))=0,"",INDEX('Disaggregation Data'!$K$315:$K$616,MATCH(LEFT(X358,255),LEFT('Disaggregation Data'!J$315:$J$616,255),0))),"")</f>
        <v/>
      </c>
      <c r="F358" s="430" t="str">
        <f t="array" ref="F358">IFERROR(IF(INDEX('Disaggregation Data'!$L$315:$L$616,MATCH(LEFT(X358,255),LEFT('Disaggregation Data'!$J$315:$J$616,255),0))=0,"",INDEX('Disaggregation Data'!$L$315:$L$616,MATCH(LEFT(X358,255),LEFT('Disaggregation Data'!J$315:$J$616,255),0))),"")</f>
        <v/>
      </c>
      <c r="G358" s="495" t="str">
        <f t="shared" si="28"/>
        <v/>
      </c>
      <c r="H358" s="433" t="str">
        <f t="array" ref="H358">IFERROR(IF(INDEX('Disaggregation Data'!$N$315:$N$616,MATCH(LEFT(X358,255),LEFT('Disaggregation Data'!$J$315:$J$616,255),0))=0,"",INDEX('Disaggregation Data'!$N$315:$N$616,MATCH(LEFT(X358,255),LEFT('Disaggregation Data'!J$315:$J$616,255),0))),"")</f>
        <v/>
      </c>
      <c r="I358" s="433" t="str">
        <f t="array" ref="I358">IFERROR(IF(INDEX('Disaggregation Data'!$Q$315:$Q$616,MATCH(LEFT(X358,255),LEFT('Disaggregation Data'!$J$315:$J$616,255),0))=0,"",INDEX('Disaggregation Data'!$Q$315:$Q$616,MATCH(LEFT(X358,255),LEFT('Disaggregation Data'!J$315:$J$616,255),0))),"")</f>
        <v/>
      </c>
      <c r="J358" s="447" t="str">
        <f t="array" ref="J358">IFERROR(IF(INDEX('Disaggregation Data'!$R$315:$R$616,MATCH(LEFT(X358,255),LEFT('Disaggregation Data'!$J$315:$J$616,255),0))=0,"",INDEX('Disaggregation Data'!$R$315:$R$616,MATCH(LEFT(X358,255),LEFT('Disaggregation Data'!J$315:$J$616,255),0))),"")</f>
        <v/>
      </c>
      <c r="K358" s="486"/>
      <c r="L358" s="486"/>
      <c r="M358" s="486"/>
      <c r="N358" s="486"/>
      <c r="O358" s="486"/>
      <c r="P358" s="429"/>
      <c r="Q358" s="429"/>
      <c r="R358" s="429"/>
      <c r="S358" s="429"/>
      <c r="T358" s="429"/>
      <c r="U358" s="433" t="str">
        <f t="array" ref="U358">IFERROR(IF(INDEX('Disaggregation Data'!$O$315:$O$616,MATCH(LEFT(X358,255),LEFT('Disaggregation Data'!$J$315:$J$616,255),0))=0,"",INDEX('Disaggregation Data'!$O$315:$O$616,MATCH(LEFT(X358,255),LEFT('Disaggregation Data'!J$315:$J$616,255),0))),"")</f>
        <v/>
      </c>
      <c r="V358" s="447" t="str">
        <f t="array" ref="V358">IFERROR(IF(INDEX('Disaggregation Data'!$P$315:$P$616,MATCH(LEFT(X358,255),LEFT('Disaggregation Data'!$J$315:$J$616,255),0))=0,"",INDEX('Disaggregation Data'!$P$315:$P$616,MATCH(LEFT(X358,255),LEFT('Disaggregation Data'!J$315:$J$616,255),0))),"")</f>
        <v/>
      </c>
      <c r="W358" s="527"/>
      <c r="X358" s="527" t="str">
        <f t="shared" si="24"/>
        <v/>
      </c>
      <c r="Y358" s="527">
        <f t="shared" si="25"/>
        <v>11</v>
      </c>
      <c r="Z358" s="527" t="str">
        <f t="shared" si="26"/>
        <v/>
      </c>
      <c r="AA358" s="527" t="b">
        <f t="shared" si="27"/>
        <v>0</v>
      </c>
      <c r="AB358" s="527" t="s">
        <v>1821</v>
      </c>
      <c r="AC358" s="527" t="str">
        <f t="array" ref="AC358">IFERROR(IF(INDEX('Disaggregation Records'!$G$95:$G$183,MATCH(LEFT(Z358,255),LEFT('Disaggregation Records'!$D$95:$D$183,255),0))=0,"",INDEX('Disaggregation Records'!$G$95:$G$183,MATCH(LEFT(Z358,255),LEFT('Disaggregation Records'!$D$95:$D$183,255),0))),"")</f>
        <v/>
      </c>
      <c r="AD358" s="527" t="s">
        <v>723</v>
      </c>
      <c r="AE358" s="393"/>
      <c r="AF358" s="134"/>
      <c r="AG358" s="134"/>
    </row>
    <row r="359" spans="1:33" ht="47.1" customHeight="1" x14ac:dyDescent="0.25">
      <c r="A359" s="409">
        <v>4</v>
      </c>
      <c r="B359" s="427" t="str">
        <f>IFERROR(VLOOKUP(A359,'Coverage Indicators - Section D'!$A$10:$Y$42,25,FALSE),"")</f>
        <v/>
      </c>
      <c r="C359" s="522" t="str">
        <f t="array" ref="C359">IFERROR(IF(INDEX('Disaggregation Records'!$E$95:$E$183,MATCH(LEFT(Z359,255),LEFT('Disaggregation Records'!$D$95:$D$183,255),0))=0,"",INDEX('Disaggregation Records'!$E$95:$E$183,MATCH(LEFT(Z359,255),LEFT('Disaggregation Records'!$D$95:$D$183,255),0))),"")</f>
        <v/>
      </c>
      <c r="D359" s="522" t="str">
        <f t="array" ref="D359">IFERROR(IF(INDEX('Disaggregation Records'!$F$95:$F$183,MATCH(LEFT(Z359,255),LEFT('Disaggregation Records'!$D$95:$D$183,255),0))=0,"",INDEX('Disaggregation Records'!$F$95:$F$183,MATCH(LEFT(Z359,255),LEFT('Disaggregation Records'!$D$95:$D$183,255),0))),"")</f>
        <v/>
      </c>
      <c r="E359" s="429" t="str">
        <f t="array" ref="E359">IFERROR(IF(INDEX('Disaggregation Data'!$K$315:$K$616,MATCH(LEFT(X359,255),LEFT('Disaggregation Data'!$J$315:$J$616,255),0))=0,"",INDEX('Disaggregation Data'!$K$315:$K$616,MATCH(LEFT(X359,255),LEFT('Disaggregation Data'!J$315:$J$616,255),0))),"")</f>
        <v/>
      </c>
      <c r="F359" s="430" t="str">
        <f t="array" ref="F359">IFERROR(IF(INDEX('Disaggregation Data'!$L$315:$L$616,MATCH(LEFT(X359,255),LEFT('Disaggregation Data'!$J$315:$J$616,255),0))=0,"",INDEX('Disaggregation Data'!$L$315:$L$616,MATCH(LEFT(X359,255),LEFT('Disaggregation Data'!J$315:$J$616,255),0))),"")</f>
        <v/>
      </c>
      <c r="G359" s="495" t="str">
        <f t="shared" si="28"/>
        <v/>
      </c>
      <c r="H359" s="433" t="str">
        <f t="array" ref="H359">IFERROR(IF(INDEX('Disaggregation Data'!$N$315:$N$616,MATCH(LEFT(X359,255),LEFT('Disaggregation Data'!$J$315:$J$616,255),0))=0,"",INDEX('Disaggregation Data'!$N$315:$N$616,MATCH(LEFT(X359,255),LEFT('Disaggregation Data'!J$315:$J$616,255),0))),"")</f>
        <v/>
      </c>
      <c r="I359" s="433" t="str">
        <f t="array" ref="I359">IFERROR(IF(INDEX('Disaggregation Data'!$Q$315:$Q$616,MATCH(LEFT(X359,255),LEFT('Disaggregation Data'!$J$315:$J$616,255),0))=0,"",INDEX('Disaggregation Data'!$Q$315:$Q$616,MATCH(LEFT(X359,255),LEFT('Disaggregation Data'!J$315:$J$616,255),0))),"")</f>
        <v/>
      </c>
      <c r="J359" s="447" t="str">
        <f t="array" ref="J359">IFERROR(IF(INDEX('Disaggregation Data'!$R$315:$R$616,MATCH(LEFT(X359,255),LEFT('Disaggregation Data'!$J$315:$J$616,255),0))=0,"",INDEX('Disaggregation Data'!$R$315:$R$616,MATCH(LEFT(X359,255),LEFT('Disaggregation Data'!J$315:$J$616,255),0))),"")</f>
        <v/>
      </c>
      <c r="K359" s="486"/>
      <c r="L359" s="486"/>
      <c r="M359" s="486"/>
      <c r="N359" s="486"/>
      <c r="O359" s="486"/>
      <c r="P359" s="429"/>
      <c r="Q359" s="429"/>
      <c r="R359" s="429"/>
      <c r="S359" s="429"/>
      <c r="T359" s="429"/>
      <c r="U359" s="433" t="str">
        <f t="array" ref="U359">IFERROR(IF(INDEX('Disaggregation Data'!$O$315:$O$616,MATCH(LEFT(X359,255),LEFT('Disaggregation Data'!$J$315:$J$616,255),0))=0,"",INDEX('Disaggregation Data'!$O$315:$O$616,MATCH(LEFT(X359,255),LEFT('Disaggregation Data'!J$315:$J$616,255),0))),"")</f>
        <v/>
      </c>
      <c r="V359" s="447" t="str">
        <f t="array" ref="V359">IFERROR(IF(INDEX('Disaggregation Data'!$P$315:$P$616,MATCH(LEFT(X359,255),LEFT('Disaggregation Data'!$J$315:$J$616,255),0))=0,"",INDEX('Disaggregation Data'!$P$315:$P$616,MATCH(LEFT(X359,255),LEFT('Disaggregation Data'!J$315:$J$616,255),0))),"")</f>
        <v/>
      </c>
      <c r="W359" s="527"/>
      <c r="X359" s="527" t="str">
        <f t="shared" si="24"/>
        <v/>
      </c>
      <c r="Y359" s="527">
        <f t="shared" si="25"/>
        <v>12</v>
      </c>
      <c r="Z359" s="527" t="str">
        <f t="shared" si="26"/>
        <v/>
      </c>
      <c r="AA359" s="527" t="b">
        <f t="shared" si="27"/>
        <v>0</v>
      </c>
      <c r="AB359" s="527" t="s">
        <v>1822</v>
      </c>
      <c r="AC359" s="527" t="str">
        <f t="array" ref="AC359">IFERROR(IF(INDEX('Disaggregation Records'!$G$95:$G$183,MATCH(LEFT(Z359,255),LEFT('Disaggregation Records'!$D$95:$D$183,255),0))=0,"",INDEX('Disaggregation Records'!$G$95:$G$183,MATCH(LEFT(Z359,255),LEFT('Disaggregation Records'!$D$95:$D$183,255),0))),"")</f>
        <v/>
      </c>
      <c r="AD359" s="527" t="s">
        <v>723</v>
      </c>
      <c r="AE359" s="393"/>
      <c r="AF359" s="134"/>
      <c r="AG359" s="134"/>
    </row>
    <row r="360" spans="1:33" ht="47.1" customHeight="1" x14ac:dyDescent="0.25">
      <c r="A360" s="409">
        <v>4</v>
      </c>
      <c r="B360" s="427" t="str">
        <f>IFERROR(VLOOKUP(A360,'Coverage Indicators - Section D'!$A$10:$Y$42,25,FALSE),"")</f>
        <v/>
      </c>
      <c r="C360" s="522" t="str">
        <f t="array" ref="C360">IFERROR(IF(INDEX('Disaggregation Records'!$E$95:$E$183,MATCH(LEFT(Z360,255),LEFT('Disaggregation Records'!$D$95:$D$183,255),0))=0,"",INDEX('Disaggregation Records'!$E$95:$E$183,MATCH(LEFT(Z360,255),LEFT('Disaggregation Records'!$D$95:$D$183,255),0))),"")</f>
        <v/>
      </c>
      <c r="D360" s="522" t="str">
        <f t="array" ref="D360">IFERROR(IF(INDEX('Disaggregation Records'!$F$95:$F$183,MATCH(LEFT(Z360,255),LEFT('Disaggregation Records'!$D$95:$D$183,255),0))=0,"",INDEX('Disaggregation Records'!$F$95:$F$183,MATCH(LEFT(Z360,255),LEFT('Disaggregation Records'!$D$95:$D$183,255),0))),"")</f>
        <v/>
      </c>
      <c r="E360" s="429" t="str">
        <f t="array" ref="E360">IFERROR(IF(INDEX('Disaggregation Data'!$K$315:$K$616,MATCH(LEFT(X360,255),LEFT('Disaggregation Data'!$J$315:$J$616,255),0))=0,"",INDEX('Disaggregation Data'!$K$315:$K$616,MATCH(LEFT(X360,255),LEFT('Disaggregation Data'!J$315:$J$616,255),0))),"")</f>
        <v/>
      </c>
      <c r="F360" s="430" t="str">
        <f t="array" ref="F360">IFERROR(IF(INDEX('Disaggregation Data'!$L$315:$L$616,MATCH(LEFT(X360,255),LEFT('Disaggregation Data'!$J$315:$J$616,255),0))=0,"",INDEX('Disaggregation Data'!$L$315:$L$616,MATCH(LEFT(X360,255),LEFT('Disaggregation Data'!J$315:$J$616,255),0))),"")</f>
        <v/>
      </c>
      <c r="G360" s="495" t="str">
        <f t="shared" si="28"/>
        <v/>
      </c>
      <c r="H360" s="433" t="str">
        <f t="array" ref="H360">IFERROR(IF(INDEX('Disaggregation Data'!$N$315:$N$616,MATCH(LEFT(X360,255),LEFT('Disaggregation Data'!$J$315:$J$616,255),0))=0,"",INDEX('Disaggregation Data'!$N$315:$N$616,MATCH(LEFT(X360,255),LEFT('Disaggregation Data'!J$315:$J$616,255),0))),"")</f>
        <v/>
      </c>
      <c r="I360" s="433" t="str">
        <f t="array" ref="I360">IFERROR(IF(INDEX('Disaggregation Data'!$Q$315:$Q$616,MATCH(LEFT(X360,255),LEFT('Disaggregation Data'!$J$315:$J$616,255),0))=0,"",INDEX('Disaggregation Data'!$Q$315:$Q$616,MATCH(LEFT(X360,255),LEFT('Disaggregation Data'!J$315:$J$616,255),0))),"")</f>
        <v/>
      </c>
      <c r="J360" s="447" t="str">
        <f t="array" ref="J360">IFERROR(IF(INDEX('Disaggregation Data'!$R$315:$R$616,MATCH(LEFT(X360,255),LEFT('Disaggregation Data'!$J$315:$J$616,255),0))=0,"",INDEX('Disaggregation Data'!$R$315:$R$616,MATCH(LEFT(X360,255),LEFT('Disaggregation Data'!J$315:$J$616,255),0))),"")</f>
        <v/>
      </c>
      <c r="K360" s="486"/>
      <c r="L360" s="486"/>
      <c r="M360" s="486"/>
      <c r="N360" s="486"/>
      <c r="O360" s="486"/>
      <c r="P360" s="429"/>
      <c r="Q360" s="429"/>
      <c r="R360" s="429"/>
      <c r="S360" s="429"/>
      <c r="T360" s="429"/>
      <c r="U360" s="433" t="str">
        <f t="array" ref="U360">IFERROR(IF(INDEX('Disaggregation Data'!$O$315:$O$616,MATCH(LEFT(X360,255),LEFT('Disaggregation Data'!$J$315:$J$616,255),0))=0,"",INDEX('Disaggregation Data'!$O$315:$O$616,MATCH(LEFT(X360,255),LEFT('Disaggregation Data'!J$315:$J$616,255),0))),"")</f>
        <v/>
      </c>
      <c r="V360" s="447" t="str">
        <f t="array" ref="V360">IFERROR(IF(INDEX('Disaggregation Data'!$P$315:$P$616,MATCH(LEFT(X360,255),LEFT('Disaggregation Data'!$J$315:$J$616,255),0))=0,"",INDEX('Disaggregation Data'!$P$315:$P$616,MATCH(LEFT(X360,255),LEFT('Disaggregation Data'!J$315:$J$616,255),0))),"")</f>
        <v/>
      </c>
      <c r="W360" s="527"/>
      <c r="X360" s="527" t="str">
        <f t="shared" si="24"/>
        <v/>
      </c>
      <c r="Y360" s="527">
        <f t="shared" si="25"/>
        <v>13</v>
      </c>
      <c r="Z360" s="527" t="str">
        <f t="shared" si="26"/>
        <v/>
      </c>
      <c r="AA360" s="527" t="b">
        <f t="shared" si="27"/>
        <v>0</v>
      </c>
      <c r="AB360" s="527" t="s">
        <v>1823</v>
      </c>
      <c r="AC360" s="527" t="str">
        <f t="array" ref="AC360">IFERROR(IF(INDEX('Disaggregation Records'!$G$95:$G$183,MATCH(LEFT(Z360,255),LEFT('Disaggregation Records'!$D$95:$D$183,255),0))=0,"",INDEX('Disaggregation Records'!$G$95:$G$183,MATCH(LEFT(Z360,255),LEFT('Disaggregation Records'!$D$95:$D$183,255),0))),"")</f>
        <v/>
      </c>
      <c r="AD360" s="527" t="s">
        <v>723</v>
      </c>
      <c r="AE360" s="393"/>
      <c r="AF360" s="134"/>
      <c r="AG360" s="134"/>
    </row>
    <row r="361" spans="1:33" ht="47.1" customHeight="1" x14ac:dyDescent="0.25">
      <c r="A361" s="409">
        <v>4</v>
      </c>
      <c r="B361" s="427" t="str">
        <f>IFERROR(VLOOKUP(A361,'Coverage Indicators - Section D'!$A$10:$Y$42,25,FALSE),"")</f>
        <v/>
      </c>
      <c r="C361" s="522" t="str">
        <f t="array" ref="C361">IFERROR(IF(INDEX('Disaggregation Records'!$E$95:$E$183,MATCH(LEFT(Z361,255),LEFT('Disaggregation Records'!$D$95:$D$183,255),0))=0,"",INDEX('Disaggregation Records'!$E$95:$E$183,MATCH(LEFT(Z361,255),LEFT('Disaggregation Records'!$D$95:$D$183,255),0))),"")</f>
        <v/>
      </c>
      <c r="D361" s="522" t="str">
        <f t="array" ref="D361">IFERROR(IF(INDEX('Disaggregation Records'!$F$95:$F$183,MATCH(LEFT(Z361,255),LEFT('Disaggregation Records'!$D$95:$D$183,255),0))=0,"",INDEX('Disaggregation Records'!$F$95:$F$183,MATCH(LEFT(Z361,255),LEFT('Disaggregation Records'!$D$95:$D$183,255),0))),"")</f>
        <v/>
      </c>
      <c r="E361" s="429" t="str">
        <f t="array" ref="E361">IFERROR(IF(INDEX('Disaggregation Data'!$K$315:$K$616,MATCH(LEFT(X361,255),LEFT('Disaggregation Data'!$J$315:$J$616,255),0))=0,"",INDEX('Disaggregation Data'!$K$315:$K$616,MATCH(LEFT(X361,255),LEFT('Disaggregation Data'!J$315:$J$616,255),0))),"")</f>
        <v/>
      </c>
      <c r="F361" s="430" t="str">
        <f t="array" ref="F361">IFERROR(IF(INDEX('Disaggregation Data'!$L$315:$L$616,MATCH(LEFT(X361,255),LEFT('Disaggregation Data'!$J$315:$J$616,255),0))=0,"",INDEX('Disaggregation Data'!$L$315:$L$616,MATCH(LEFT(X361,255),LEFT('Disaggregation Data'!J$315:$J$616,255),0))),"")</f>
        <v/>
      </c>
      <c r="G361" s="495" t="str">
        <f t="shared" si="28"/>
        <v/>
      </c>
      <c r="H361" s="433" t="str">
        <f t="array" ref="H361">IFERROR(IF(INDEX('Disaggregation Data'!$N$315:$N$616,MATCH(LEFT(X361,255),LEFT('Disaggregation Data'!$J$315:$J$616,255),0))=0,"",INDEX('Disaggregation Data'!$N$315:$N$616,MATCH(LEFT(X361,255),LEFT('Disaggregation Data'!J$315:$J$616,255),0))),"")</f>
        <v/>
      </c>
      <c r="I361" s="433" t="str">
        <f t="array" ref="I361">IFERROR(IF(INDEX('Disaggregation Data'!$Q$315:$Q$616,MATCH(LEFT(X361,255),LEFT('Disaggregation Data'!$J$315:$J$616,255),0))=0,"",INDEX('Disaggregation Data'!$Q$315:$Q$616,MATCH(LEFT(X361,255),LEFT('Disaggregation Data'!J$315:$J$616,255),0))),"")</f>
        <v/>
      </c>
      <c r="J361" s="447" t="str">
        <f t="array" ref="J361">IFERROR(IF(INDEX('Disaggregation Data'!$R$315:$R$616,MATCH(LEFT(X361,255),LEFT('Disaggregation Data'!$J$315:$J$616,255),0))=0,"",INDEX('Disaggregation Data'!$R$315:$R$616,MATCH(LEFT(X361,255),LEFT('Disaggregation Data'!J$315:$J$616,255),0))),"")</f>
        <v/>
      </c>
      <c r="K361" s="486"/>
      <c r="L361" s="486"/>
      <c r="M361" s="486"/>
      <c r="N361" s="486"/>
      <c r="O361" s="486"/>
      <c r="P361" s="429"/>
      <c r="Q361" s="429"/>
      <c r="R361" s="429"/>
      <c r="S361" s="429"/>
      <c r="T361" s="429"/>
      <c r="U361" s="433" t="str">
        <f t="array" ref="U361">IFERROR(IF(INDEX('Disaggregation Data'!$O$315:$O$616,MATCH(LEFT(X361,255),LEFT('Disaggregation Data'!$J$315:$J$616,255),0))=0,"",INDEX('Disaggregation Data'!$O$315:$O$616,MATCH(LEFT(X361,255),LEFT('Disaggregation Data'!J$315:$J$616,255),0))),"")</f>
        <v/>
      </c>
      <c r="V361" s="447" t="str">
        <f t="array" ref="V361">IFERROR(IF(INDEX('Disaggregation Data'!$P$315:$P$616,MATCH(LEFT(X361,255),LEFT('Disaggregation Data'!$J$315:$J$616,255),0))=0,"",INDEX('Disaggregation Data'!$P$315:$P$616,MATCH(LEFT(X361,255),LEFT('Disaggregation Data'!J$315:$J$616,255),0))),"")</f>
        <v/>
      </c>
      <c r="W361" s="527"/>
      <c r="X361" s="527" t="str">
        <f t="shared" si="24"/>
        <v/>
      </c>
      <c r="Y361" s="527">
        <f t="shared" si="25"/>
        <v>14</v>
      </c>
      <c r="Z361" s="527" t="str">
        <f t="shared" si="26"/>
        <v/>
      </c>
      <c r="AA361" s="527" t="b">
        <f t="shared" si="27"/>
        <v>0</v>
      </c>
      <c r="AB361" s="527" t="s">
        <v>1824</v>
      </c>
      <c r="AC361" s="527" t="str">
        <f t="array" ref="AC361">IFERROR(IF(INDEX('Disaggregation Records'!$G$95:$G$183,MATCH(LEFT(Z361,255),LEFT('Disaggregation Records'!$D$95:$D$183,255),0))=0,"",INDEX('Disaggregation Records'!$G$95:$G$183,MATCH(LEFT(Z361,255),LEFT('Disaggregation Records'!$D$95:$D$183,255),0))),"")</f>
        <v/>
      </c>
      <c r="AD361" s="527" t="s">
        <v>723</v>
      </c>
      <c r="AE361" s="393"/>
      <c r="AF361" s="134"/>
      <c r="AG361" s="134"/>
    </row>
    <row r="362" spans="1:33" ht="47.1" customHeight="1" x14ac:dyDescent="0.25">
      <c r="A362" s="409">
        <v>4</v>
      </c>
      <c r="B362" s="427" t="str">
        <f>IFERROR(VLOOKUP(A362,'Coverage Indicators - Section D'!$A$10:$Y$42,25,FALSE),"")</f>
        <v/>
      </c>
      <c r="C362" s="522" t="str">
        <f t="array" ref="C362">IFERROR(IF(INDEX('Disaggregation Records'!$E$95:$E$183,MATCH(LEFT(Z362,255),LEFT('Disaggregation Records'!$D$95:$D$183,255),0))=0,"",INDEX('Disaggregation Records'!$E$95:$E$183,MATCH(LEFT(Z362,255),LEFT('Disaggregation Records'!$D$95:$D$183,255),0))),"")</f>
        <v/>
      </c>
      <c r="D362" s="522" t="str">
        <f t="array" ref="D362">IFERROR(IF(INDEX('Disaggregation Records'!$F$95:$F$183,MATCH(LEFT(Z362,255),LEFT('Disaggregation Records'!$D$95:$D$183,255),0))=0,"",INDEX('Disaggregation Records'!$F$95:$F$183,MATCH(LEFT(Z362,255),LEFT('Disaggregation Records'!$D$95:$D$183,255),0))),"")</f>
        <v/>
      </c>
      <c r="E362" s="429" t="str">
        <f t="array" ref="E362">IFERROR(IF(INDEX('Disaggregation Data'!$K$315:$K$616,MATCH(LEFT(X362,255),LEFT('Disaggregation Data'!$J$315:$J$616,255),0))=0,"",INDEX('Disaggregation Data'!$K$315:$K$616,MATCH(LEFT(X362,255),LEFT('Disaggregation Data'!J$315:$J$616,255),0))),"")</f>
        <v/>
      </c>
      <c r="F362" s="430" t="str">
        <f t="array" ref="F362">IFERROR(IF(INDEX('Disaggregation Data'!$L$315:$L$616,MATCH(LEFT(X362,255),LEFT('Disaggregation Data'!$J$315:$J$616,255),0))=0,"",INDEX('Disaggregation Data'!$L$315:$L$616,MATCH(LEFT(X362,255),LEFT('Disaggregation Data'!J$315:$J$616,255),0))),"")</f>
        <v/>
      </c>
      <c r="G362" s="495" t="str">
        <f t="shared" si="28"/>
        <v/>
      </c>
      <c r="H362" s="433" t="str">
        <f t="array" ref="H362">IFERROR(IF(INDEX('Disaggregation Data'!$N$315:$N$616,MATCH(LEFT(X362,255),LEFT('Disaggregation Data'!$J$315:$J$616,255),0))=0,"",INDEX('Disaggregation Data'!$N$315:$N$616,MATCH(LEFT(X362,255),LEFT('Disaggregation Data'!J$315:$J$616,255),0))),"")</f>
        <v/>
      </c>
      <c r="I362" s="433" t="str">
        <f t="array" ref="I362">IFERROR(IF(INDEX('Disaggregation Data'!$Q$315:$Q$616,MATCH(LEFT(X362,255),LEFT('Disaggregation Data'!$J$315:$J$616,255),0))=0,"",INDEX('Disaggregation Data'!$Q$315:$Q$616,MATCH(LEFT(X362,255),LEFT('Disaggregation Data'!J$315:$J$616,255),0))),"")</f>
        <v/>
      </c>
      <c r="J362" s="447" t="str">
        <f t="array" ref="J362">IFERROR(IF(INDEX('Disaggregation Data'!$R$315:$R$616,MATCH(LEFT(X362,255),LEFT('Disaggregation Data'!$J$315:$J$616,255),0))=0,"",INDEX('Disaggregation Data'!$R$315:$R$616,MATCH(LEFT(X362,255),LEFT('Disaggregation Data'!J$315:$J$616,255),0))),"")</f>
        <v/>
      </c>
      <c r="K362" s="486"/>
      <c r="L362" s="486"/>
      <c r="M362" s="486"/>
      <c r="N362" s="486"/>
      <c r="O362" s="486"/>
      <c r="P362" s="429"/>
      <c r="Q362" s="429"/>
      <c r="R362" s="429"/>
      <c r="S362" s="429"/>
      <c r="T362" s="429"/>
      <c r="U362" s="433" t="str">
        <f t="array" ref="U362">IFERROR(IF(INDEX('Disaggregation Data'!$O$315:$O$616,MATCH(LEFT(X362,255),LEFT('Disaggregation Data'!$J$315:$J$616,255),0))=0,"",INDEX('Disaggregation Data'!$O$315:$O$616,MATCH(LEFT(X362,255),LEFT('Disaggregation Data'!J$315:$J$616,255),0))),"")</f>
        <v/>
      </c>
      <c r="V362" s="447" t="str">
        <f t="array" ref="V362">IFERROR(IF(INDEX('Disaggregation Data'!$P$315:$P$616,MATCH(LEFT(X362,255),LEFT('Disaggregation Data'!$J$315:$J$616,255),0))=0,"",INDEX('Disaggregation Data'!$P$315:$P$616,MATCH(LEFT(X362,255),LEFT('Disaggregation Data'!J$315:$J$616,255),0))),"")</f>
        <v/>
      </c>
      <c r="W362" s="527"/>
      <c r="X362" s="527" t="str">
        <f t="shared" si="24"/>
        <v/>
      </c>
      <c r="Y362" s="527">
        <f t="shared" si="25"/>
        <v>15</v>
      </c>
      <c r="Z362" s="527" t="str">
        <f t="shared" si="26"/>
        <v/>
      </c>
      <c r="AA362" s="527" t="b">
        <f t="shared" si="27"/>
        <v>0</v>
      </c>
      <c r="AB362" s="527" t="s">
        <v>1825</v>
      </c>
      <c r="AC362" s="527" t="str">
        <f t="array" ref="AC362">IFERROR(IF(INDEX('Disaggregation Records'!$G$95:$G$183,MATCH(LEFT(Z362,255),LEFT('Disaggregation Records'!$D$95:$D$183,255),0))=0,"",INDEX('Disaggregation Records'!$G$95:$G$183,MATCH(LEFT(Z362,255),LEFT('Disaggregation Records'!$D$95:$D$183,255),0))),"")</f>
        <v/>
      </c>
      <c r="AD362" s="527" t="s">
        <v>723</v>
      </c>
      <c r="AE362" s="393"/>
      <c r="AF362" s="134"/>
      <c r="AG362" s="134"/>
    </row>
    <row r="363" spans="1:33" ht="47.1" customHeight="1" x14ac:dyDescent="0.25">
      <c r="A363" s="409">
        <v>4</v>
      </c>
      <c r="B363" s="427" t="str">
        <f>IFERROR(VLOOKUP(A363,'Coverage Indicators - Section D'!$A$10:$Y$42,25,FALSE),"")</f>
        <v/>
      </c>
      <c r="C363" s="522" t="str">
        <f t="array" ref="C363">IFERROR(IF(INDEX('Disaggregation Records'!$E$95:$E$183,MATCH(LEFT(Z363,255),LEFT('Disaggregation Records'!$D$95:$D$183,255),0))=0,"",INDEX('Disaggregation Records'!$E$95:$E$183,MATCH(LEFT(Z363,255),LEFT('Disaggregation Records'!$D$95:$D$183,255),0))),"")</f>
        <v/>
      </c>
      <c r="D363" s="522" t="str">
        <f t="array" ref="D363">IFERROR(IF(INDEX('Disaggregation Records'!$F$95:$F$183,MATCH(LEFT(Z363,255),LEFT('Disaggregation Records'!$D$95:$D$183,255),0))=0,"",INDEX('Disaggregation Records'!$F$95:$F$183,MATCH(LEFT(Z363,255),LEFT('Disaggregation Records'!$D$95:$D$183,255),0))),"")</f>
        <v/>
      </c>
      <c r="E363" s="429" t="str">
        <f t="array" ref="E363">IFERROR(IF(INDEX('Disaggregation Data'!$K$315:$K$616,MATCH(LEFT(X363,255),LEFT('Disaggregation Data'!$J$315:$J$616,255),0))=0,"",INDEX('Disaggregation Data'!$K$315:$K$616,MATCH(LEFT(X363,255),LEFT('Disaggregation Data'!J$315:$J$616,255),0))),"")</f>
        <v/>
      </c>
      <c r="F363" s="430" t="str">
        <f t="array" ref="F363">IFERROR(IF(INDEX('Disaggregation Data'!$L$315:$L$616,MATCH(LEFT(X363,255),LEFT('Disaggregation Data'!$J$315:$J$616,255),0))=0,"",INDEX('Disaggregation Data'!$L$315:$L$616,MATCH(LEFT(X363,255),LEFT('Disaggregation Data'!J$315:$J$616,255),0))),"")</f>
        <v/>
      </c>
      <c r="G363" s="495" t="str">
        <f t="shared" si="28"/>
        <v/>
      </c>
      <c r="H363" s="433" t="str">
        <f t="array" ref="H363">IFERROR(IF(INDEX('Disaggregation Data'!$N$315:$N$616,MATCH(LEFT(X363,255),LEFT('Disaggregation Data'!$J$315:$J$616,255),0))=0,"",INDEX('Disaggregation Data'!$N$315:$N$616,MATCH(LEFT(X363,255),LEFT('Disaggregation Data'!J$315:$J$616,255),0))),"")</f>
        <v/>
      </c>
      <c r="I363" s="433" t="str">
        <f t="array" ref="I363">IFERROR(IF(INDEX('Disaggregation Data'!$Q$315:$Q$616,MATCH(LEFT(X363,255),LEFT('Disaggregation Data'!$J$315:$J$616,255),0))=0,"",INDEX('Disaggregation Data'!$Q$315:$Q$616,MATCH(LEFT(X363,255),LEFT('Disaggregation Data'!J$315:$J$616,255),0))),"")</f>
        <v/>
      </c>
      <c r="J363" s="447" t="str">
        <f t="array" ref="J363">IFERROR(IF(INDEX('Disaggregation Data'!$R$315:$R$616,MATCH(LEFT(X363,255),LEFT('Disaggregation Data'!$J$315:$J$616,255),0))=0,"",INDEX('Disaggregation Data'!$R$315:$R$616,MATCH(LEFT(X363,255),LEFT('Disaggregation Data'!J$315:$J$616,255),0))),"")</f>
        <v/>
      </c>
      <c r="K363" s="486"/>
      <c r="L363" s="486"/>
      <c r="M363" s="486"/>
      <c r="N363" s="486"/>
      <c r="O363" s="486"/>
      <c r="P363" s="429"/>
      <c r="Q363" s="429"/>
      <c r="R363" s="429"/>
      <c r="S363" s="429"/>
      <c r="T363" s="429"/>
      <c r="U363" s="433" t="str">
        <f t="array" ref="U363">IFERROR(IF(INDEX('Disaggregation Data'!$O$315:$O$616,MATCH(LEFT(X363,255),LEFT('Disaggregation Data'!$J$315:$J$616,255),0))=0,"",INDEX('Disaggregation Data'!$O$315:$O$616,MATCH(LEFT(X363,255),LEFT('Disaggregation Data'!J$315:$J$616,255),0))),"")</f>
        <v/>
      </c>
      <c r="V363" s="447" t="str">
        <f t="array" ref="V363">IFERROR(IF(INDEX('Disaggregation Data'!$P$315:$P$616,MATCH(LEFT(X363,255),LEFT('Disaggregation Data'!$J$315:$J$616,255),0))=0,"",INDEX('Disaggregation Data'!$P$315:$P$616,MATCH(LEFT(X363,255),LEFT('Disaggregation Data'!J$315:$J$616,255),0))),"")</f>
        <v/>
      </c>
      <c r="W363" s="527"/>
      <c r="X363" s="527" t="str">
        <f t="shared" si="24"/>
        <v/>
      </c>
      <c r="Y363" s="527">
        <f t="shared" si="25"/>
        <v>16</v>
      </c>
      <c r="Z363" s="527" t="str">
        <f t="shared" si="26"/>
        <v/>
      </c>
      <c r="AA363" s="527" t="b">
        <f t="shared" si="27"/>
        <v>0</v>
      </c>
      <c r="AB363" s="527" t="s">
        <v>1826</v>
      </c>
      <c r="AC363" s="527" t="str">
        <f t="array" ref="AC363">IFERROR(IF(INDEX('Disaggregation Records'!$G$95:$G$183,MATCH(LEFT(Z363,255),LEFT('Disaggregation Records'!$D$95:$D$183,255),0))=0,"",INDEX('Disaggregation Records'!$G$95:$G$183,MATCH(LEFT(Z363,255),LEFT('Disaggregation Records'!$D$95:$D$183,255),0))),"")</f>
        <v/>
      </c>
      <c r="AD363" s="527" t="s">
        <v>723</v>
      </c>
      <c r="AE363" s="393"/>
      <c r="AF363" s="134"/>
      <c r="AG363" s="134"/>
    </row>
    <row r="364" spans="1:33" ht="47.1" customHeight="1" x14ac:dyDescent="0.25">
      <c r="A364" s="409">
        <v>4</v>
      </c>
      <c r="B364" s="427" t="str">
        <f>IFERROR(VLOOKUP(A364,'Coverage Indicators - Section D'!$A$10:$Y$42,25,FALSE),"")</f>
        <v/>
      </c>
      <c r="C364" s="522" t="str">
        <f t="array" ref="C364">IFERROR(IF(INDEX('Disaggregation Records'!$E$95:$E$183,MATCH(LEFT(Z364,255),LEFT('Disaggregation Records'!$D$95:$D$183,255),0))=0,"",INDEX('Disaggregation Records'!$E$95:$E$183,MATCH(LEFT(Z364,255),LEFT('Disaggregation Records'!$D$95:$D$183,255),0))),"")</f>
        <v/>
      </c>
      <c r="D364" s="522" t="str">
        <f t="array" ref="D364">IFERROR(IF(INDEX('Disaggregation Records'!$F$95:$F$183,MATCH(LEFT(Z364,255),LEFT('Disaggregation Records'!$D$95:$D$183,255),0))=0,"",INDEX('Disaggregation Records'!$F$95:$F$183,MATCH(LEFT(Z364,255),LEFT('Disaggregation Records'!$D$95:$D$183,255),0))),"")</f>
        <v/>
      </c>
      <c r="E364" s="429" t="str">
        <f t="array" ref="E364">IFERROR(IF(INDEX('Disaggregation Data'!$K$315:$K$616,MATCH(LEFT(X364,255),LEFT('Disaggregation Data'!$J$315:$J$616,255),0))=0,"",INDEX('Disaggregation Data'!$K$315:$K$616,MATCH(LEFT(X364,255),LEFT('Disaggregation Data'!J$315:$J$616,255),0))),"")</f>
        <v/>
      </c>
      <c r="F364" s="430" t="str">
        <f t="array" ref="F364">IFERROR(IF(INDEX('Disaggregation Data'!$L$315:$L$616,MATCH(LEFT(X364,255),LEFT('Disaggregation Data'!$J$315:$J$616,255),0))=0,"",INDEX('Disaggregation Data'!$L$315:$L$616,MATCH(LEFT(X364,255),LEFT('Disaggregation Data'!J$315:$J$616,255),0))),"")</f>
        <v/>
      </c>
      <c r="G364" s="495" t="str">
        <f t="shared" si="28"/>
        <v/>
      </c>
      <c r="H364" s="433" t="str">
        <f t="array" ref="H364">IFERROR(IF(INDEX('Disaggregation Data'!$N$315:$N$616,MATCH(LEFT(X364,255),LEFT('Disaggregation Data'!$J$315:$J$616,255),0))=0,"",INDEX('Disaggregation Data'!$N$315:$N$616,MATCH(LEFT(X364,255),LEFT('Disaggregation Data'!J$315:$J$616,255),0))),"")</f>
        <v/>
      </c>
      <c r="I364" s="433" t="str">
        <f t="array" ref="I364">IFERROR(IF(INDEX('Disaggregation Data'!$Q$315:$Q$616,MATCH(LEFT(X364,255),LEFT('Disaggregation Data'!$J$315:$J$616,255),0))=0,"",INDEX('Disaggregation Data'!$Q$315:$Q$616,MATCH(LEFT(X364,255),LEFT('Disaggregation Data'!J$315:$J$616,255),0))),"")</f>
        <v/>
      </c>
      <c r="J364" s="447" t="str">
        <f t="array" ref="J364">IFERROR(IF(INDEX('Disaggregation Data'!$R$315:$R$616,MATCH(LEFT(X364,255),LEFT('Disaggregation Data'!$J$315:$J$616,255),0))=0,"",INDEX('Disaggregation Data'!$R$315:$R$616,MATCH(LEFT(X364,255),LEFT('Disaggregation Data'!J$315:$J$616,255),0))),"")</f>
        <v/>
      </c>
      <c r="K364" s="486"/>
      <c r="L364" s="486"/>
      <c r="M364" s="486"/>
      <c r="N364" s="486"/>
      <c r="O364" s="486"/>
      <c r="P364" s="429"/>
      <c r="Q364" s="429"/>
      <c r="R364" s="429"/>
      <c r="S364" s="429"/>
      <c r="T364" s="429"/>
      <c r="U364" s="433" t="str">
        <f t="array" ref="U364">IFERROR(IF(INDEX('Disaggregation Data'!$O$315:$O$616,MATCH(LEFT(X364,255),LEFT('Disaggregation Data'!$J$315:$J$616,255),0))=0,"",INDEX('Disaggregation Data'!$O$315:$O$616,MATCH(LEFT(X364,255),LEFT('Disaggregation Data'!J$315:$J$616,255),0))),"")</f>
        <v/>
      </c>
      <c r="V364" s="447" t="str">
        <f t="array" ref="V364">IFERROR(IF(INDEX('Disaggregation Data'!$P$315:$P$616,MATCH(LEFT(X364,255),LEFT('Disaggregation Data'!$J$315:$J$616,255),0))=0,"",INDEX('Disaggregation Data'!$P$315:$P$616,MATCH(LEFT(X364,255),LEFT('Disaggregation Data'!J$315:$J$616,255),0))),"")</f>
        <v/>
      </c>
      <c r="W364" s="527"/>
      <c r="X364" s="527" t="str">
        <f t="shared" si="24"/>
        <v/>
      </c>
      <c r="Y364" s="527">
        <f t="shared" si="25"/>
        <v>17</v>
      </c>
      <c r="Z364" s="527" t="str">
        <f t="shared" si="26"/>
        <v/>
      </c>
      <c r="AA364" s="527" t="b">
        <f t="shared" si="27"/>
        <v>0</v>
      </c>
      <c r="AB364" s="527" t="s">
        <v>1827</v>
      </c>
      <c r="AC364" s="527" t="str">
        <f t="array" ref="AC364">IFERROR(IF(INDEX('Disaggregation Records'!$G$95:$G$183,MATCH(LEFT(Z364,255),LEFT('Disaggregation Records'!$D$95:$D$183,255),0))=0,"",INDEX('Disaggregation Records'!$G$95:$G$183,MATCH(LEFT(Z364,255),LEFT('Disaggregation Records'!$D$95:$D$183,255),0))),"")</f>
        <v/>
      </c>
      <c r="AD364" s="527" t="s">
        <v>723</v>
      </c>
      <c r="AE364" s="393"/>
      <c r="AF364" s="134"/>
      <c r="AG364" s="134"/>
    </row>
    <row r="365" spans="1:33" ht="47.1" customHeight="1" x14ac:dyDescent="0.25">
      <c r="A365" s="409">
        <v>4</v>
      </c>
      <c r="B365" s="427" t="str">
        <f>IFERROR(VLOOKUP(A365,'Coverage Indicators - Section D'!$A$10:$Y$42,25,FALSE),"")</f>
        <v/>
      </c>
      <c r="C365" s="522" t="str">
        <f t="array" ref="C365">IFERROR(IF(INDEX('Disaggregation Records'!$E$95:$E$183,MATCH(LEFT(Z365,255),LEFT('Disaggregation Records'!$D$95:$D$183,255),0))=0,"",INDEX('Disaggregation Records'!$E$95:$E$183,MATCH(LEFT(Z365,255),LEFT('Disaggregation Records'!$D$95:$D$183,255),0))),"")</f>
        <v/>
      </c>
      <c r="D365" s="522" t="str">
        <f t="array" ref="D365">IFERROR(IF(INDEX('Disaggregation Records'!$F$95:$F$183,MATCH(LEFT(Z365,255),LEFT('Disaggregation Records'!$D$95:$D$183,255),0))=0,"",INDEX('Disaggregation Records'!$F$95:$F$183,MATCH(LEFT(Z365,255),LEFT('Disaggregation Records'!$D$95:$D$183,255),0))),"")</f>
        <v/>
      </c>
      <c r="E365" s="429" t="str">
        <f t="array" ref="E365">IFERROR(IF(INDEX('Disaggregation Data'!$K$315:$K$616,MATCH(LEFT(X365,255),LEFT('Disaggregation Data'!$J$315:$J$616,255),0))=0,"",INDEX('Disaggregation Data'!$K$315:$K$616,MATCH(LEFT(X365,255),LEFT('Disaggregation Data'!J$315:$J$616,255),0))),"")</f>
        <v/>
      </c>
      <c r="F365" s="430" t="str">
        <f t="array" ref="F365">IFERROR(IF(INDEX('Disaggregation Data'!$L$315:$L$616,MATCH(LEFT(X365,255),LEFT('Disaggregation Data'!$J$315:$J$616,255),0))=0,"",INDEX('Disaggregation Data'!$L$315:$L$616,MATCH(LEFT(X365,255),LEFT('Disaggregation Data'!J$315:$J$616,255),0))),"")</f>
        <v/>
      </c>
      <c r="G365" s="495" t="str">
        <f t="shared" si="28"/>
        <v/>
      </c>
      <c r="H365" s="433" t="str">
        <f t="array" ref="H365">IFERROR(IF(INDEX('Disaggregation Data'!$N$315:$N$616,MATCH(LEFT(X365,255),LEFT('Disaggregation Data'!$J$315:$J$616,255),0))=0,"",INDEX('Disaggregation Data'!$N$315:$N$616,MATCH(LEFT(X365,255),LEFT('Disaggregation Data'!J$315:$J$616,255),0))),"")</f>
        <v/>
      </c>
      <c r="I365" s="433" t="str">
        <f t="array" ref="I365">IFERROR(IF(INDEX('Disaggregation Data'!$Q$315:$Q$616,MATCH(LEFT(X365,255),LEFT('Disaggregation Data'!$J$315:$J$616,255),0))=0,"",INDEX('Disaggregation Data'!$Q$315:$Q$616,MATCH(LEFT(X365,255),LEFT('Disaggregation Data'!J$315:$J$616,255),0))),"")</f>
        <v/>
      </c>
      <c r="J365" s="447" t="str">
        <f t="array" ref="J365">IFERROR(IF(INDEX('Disaggregation Data'!$R$315:$R$616,MATCH(LEFT(X365,255),LEFT('Disaggregation Data'!$J$315:$J$616,255),0))=0,"",INDEX('Disaggregation Data'!$R$315:$R$616,MATCH(LEFT(X365,255),LEFT('Disaggregation Data'!J$315:$J$616,255),0))),"")</f>
        <v/>
      </c>
      <c r="K365" s="486"/>
      <c r="L365" s="486"/>
      <c r="M365" s="486"/>
      <c r="N365" s="486"/>
      <c r="O365" s="486"/>
      <c r="P365" s="429"/>
      <c r="Q365" s="429"/>
      <c r="R365" s="429"/>
      <c r="S365" s="429"/>
      <c r="T365" s="429"/>
      <c r="U365" s="433" t="str">
        <f t="array" ref="U365">IFERROR(IF(INDEX('Disaggregation Data'!$O$315:$O$616,MATCH(LEFT(X365,255),LEFT('Disaggregation Data'!$J$315:$J$616,255),0))=0,"",INDEX('Disaggregation Data'!$O$315:$O$616,MATCH(LEFT(X365,255),LEFT('Disaggregation Data'!J$315:$J$616,255),0))),"")</f>
        <v/>
      </c>
      <c r="V365" s="447" t="str">
        <f t="array" ref="V365">IFERROR(IF(INDEX('Disaggregation Data'!$P$315:$P$616,MATCH(LEFT(X365,255),LEFT('Disaggregation Data'!$J$315:$J$616,255),0))=0,"",INDEX('Disaggregation Data'!$P$315:$P$616,MATCH(LEFT(X365,255),LEFT('Disaggregation Data'!J$315:$J$616,255),0))),"")</f>
        <v/>
      </c>
      <c r="W365" s="527"/>
      <c r="X365" s="527" t="str">
        <f t="shared" si="24"/>
        <v/>
      </c>
      <c r="Y365" s="527">
        <f t="shared" si="25"/>
        <v>18</v>
      </c>
      <c r="Z365" s="527" t="str">
        <f t="shared" si="26"/>
        <v/>
      </c>
      <c r="AA365" s="527" t="b">
        <f t="shared" si="27"/>
        <v>0</v>
      </c>
      <c r="AB365" s="527" t="s">
        <v>1828</v>
      </c>
      <c r="AC365" s="527" t="str">
        <f t="array" ref="AC365">IFERROR(IF(INDEX('Disaggregation Records'!$G$95:$G$183,MATCH(LEFT(Z365,255),LEFT('Disaggregation Records'!$D$95:$D$183,255),0))=0,"",INDEX('Disaggregation Records'!$G$95:$G$183,MATCH(LEFT(Z365,255),LEFT('Disaggregation Records'!$D$95:$D$183,255),0))),"")</f>
        <v/>
      </c>
      <c r="AD365" s="527" t="s">
        <v>723</v>
      </c>
      <c r="AE365" s="393"/>
      <c r="AF365" s="134"/>
      <c r="AG365" s="134"/>
    </row>
    <row r="366" spans="1:33" ht="47.1" customHeight="1" x14ac:dyDescent="0.25">
      <c r="A366" s="409">
        <v>4</v>
      </c>
      <c r="B366" s="427" t="str">
        <f>IFERROR(VLOOKUP(A366,'Coverage Indicators - Section D'!$A$10:$Y$42,25,FALSE),"")</f>
        <v/>
      </c>
      <c r="C366" s="522" t="str">
        <f t="array" ref="C366">IFERROR(IF(INDEX('Disaggregation Records'!$E$95:$E$183,MATCH(LEFT(Z366,255),LEFT('Disaggregation Records'!$D$95:$D$183,255),0))=0,"",INDEX('Disaggregation Records'!$E$95:$E$183,MATCH(LEFT(Z366,255),LEFT('Disaggregation Records'!$D$95:$D$183,255),0))),"")</f>
        <v/>
      </c>
      <c r="D366" s="522" t="str">
        <f t="array" ref="D366">IFERROR(IF(INDEX('Disaggregation Records'!$F$95:$F$183,MATCH(LEFT(Z366,255),LEFT('Disaggregation Records'!$D$95:$D$183,255),0))=0,"",INDEX('Disaggregation Records'!$F$95:$F$183,MATCH(LEFT(Z366,255),LEFT('Disaggregation Records'!$D$95:$D$183,255),0))),"")</f>
        <v/>
      </c>
      <c r="E366" s="429" t="str">
        <f t="array" ref="E366">IFERROR(IF(INDEX('Disaggregation Data'!$K$315:$K$616,MATCH(LEFT(X366,255),LEFT('Disaggregation Data'!$J$315:$J$616,255),0))=0,"",INDEX('Disaggregation Data'!$K$315:$K$616,MATCH(LEFT(X366,255),LEFT('Disaggregation Data'!J$315:$J$616,255),0))),"")</f>
        <v/>
      </c>
      <c r="F366" s="430" t="str">
        <f t="array" ref="F366">IFERROR(IF(INDEX('Disaggregation Data'!$L$315:$L$616,MATCH(LEFT(X366,255),LEFT('Disaggregation Data'!$J$315:$J$616,255),0))=0,"",INDEX('Disaggregation Data'!$L$315:$L$616,MATCH(LEFT(X366,255),LEFT('Disaggregation Data'!J$315:$J$616,255),0))),"")</f>
        <v/>
      </c>
      <c r="G366" s="495" t="str">
        <f t="shared" si="28"/>
        <v/>
      </c>
      <c r="H366" s="433" t="str">
        <f t="array" ref="H366">IFERROR(IF(INDEX('Disaggregation Data'!$N$315:$N$616,MATCH(LEFT(X366,255),LEFT('Disaggregation Data'!$J$315:$J$616,255),0))=0,"",INDEX('Disaggregation Data'!$N$315:$N$616,MATCH(LEFT(X366,255),LEFT('Disaggregation Data'!J$315:$J$616,255),0))),"")</f>
        <v/>
      </c>
      <c r="I366" s="433" t="str">
        <f t="array" ref="I366">IFERROR(IF(INDEX('Disaggregation Data'!$Q$315:$Q$616,MATCH(LEFT(X366,255),LEFT('Disaggregation Data'!$J$315:$J$616,255),0))=0,"",INDEX('Disaggregation Data'!$Q$315:$Q$616,MATCH(LEFT(X366,255),LEFT('Disaggregation Data'!J$315:$J$616,255),0))),"")</f>
        <v/>
      </c>
      <c r="J366" s="447" t="str">
        <f t="array" ref="J366">IFERROR(IF(INDEX('Disaggregation Data'!$R$315:$R$616,MATCH(LEFT(X366,255),LEFT('Disaggregation Data'!$J$315:$J$616,255),0))=0,"",INDEX('Disaggregation Data'!$R$315:$R$616,MATCH(LEFT(X366,255),LEFT('Disaggregation Data'!J$315:$J$616,255),0))),"")</f>
        <v/>
      </c>
      <c r="K366" s="486"/>
      <c r="L366" s="486"/>
      <c r="M366" s="486"/>
      <c r="N366" s="486"/>
      <c r="O366" s="486"/>
      <c r="P366" s="429"/>
      <c r="Q366" s="429"/>
      <c r="R366" s="429"/>
      <c r="S366" s="429"/>
      <c r="T366" s="429"/>
      <c r="U366" s="433" t="str">
        <f t="array" ref="U366">IFERROR(IF(INDEX('Disaggregation Data'!$O$315:$O$616,MATCH(LEFT(X366,255),LEFT('Disaggregation Data'!$J$315:$J$616,255),0))=0,"",INDEX('Disaggregation Data'!$O$315:$O$616,MATCH(LEFT(X366,255),LEFT('Disaggregation Data'!J$315:$J$616,255),0))),"")</f>
        <v/>
      </c>
      <c r="V366" s="447" t="str">
        <f t="array" ref="V366">IFERROR(IF(INDEX('Disaggregation Data'!$P$315:$P$616,MATCH(LEFT(X366,255),LEFT('Disaggregation Data'!$J$315:$J$616,255),0))=0,"",INDEX('Disaggregation Data'!$P$315:$P$616,MATCH(LEFT(X366,255),LEFT('Disaggregation Data'!J$315:$J$616,255),0))),"")</f>
        <v/>
      </c>
      <c r="W366" s="527"/>
      <c r="X366" s="527" t="str">
        <f t="shared" si="24"/>
        <v/>
      </c>
      <c r="Y366" s="527">
        <f t="shared" si="25"/>
        <v>19</v>
      </c>
      <c r="Z366" s="527" t="str">
        <f t="shared" si="26"/>
        <v/>
      </c>
      <c r="AA366" s="527" t="b">
        <f t="shared" si="27"/>
        <v>0</v>
      </c>
      <c r="AB366" s="527" t="s">
        <v>1829</v>
      </c>
      <c r="AC366" s="527" t="str">
        <f t="array" ref="AC366">IFERROR(IF(INDEX('Disaggregation Records'!$G$95:$G$183,MATCH(LEFT(Z366,255),LEFT('Disaggregation Records'!$D$95:$D$183,255),0))=0,"",INDEX('Disaggregation Records'!$G$95:$G$183,MATCH(LEFT(Z366,255),LEFT('Disaggregation Records'!$D$95:$D$183,255),0))),"")</f>
        <v/>
      </c>
      <c r="AD366" s="527" t="s">
        <v>723</v>
      </c>
      <c r="AE366" s="393"/>
      <c r="AF366" s="134"/>
      <c r="AG366" s="134"/>
    </row>
    <row r="367" spans="1:33" ht="47.1" customHeight="1" x14ac:dyDescent="0.25">
      <c r="A367" s="409">
        <v>5</v>
      </c>
      <c r="B367" s="427" t="str">
        <f>IFERROR(VLOOKUP(A367,'Coverage Indicators - Section D'!$A$10:$Y$42,25,FALSE),"")</f>
        <v/>
      </c>
      <c r="C367" s="522" t="str">
        <f t="array" ref="C367">IFERROR(IF(INDEX('Disaggregation Records'!$E$95:$E$183,MATCH(LEFT(Z367,255),LEFT('Disaggregation Records'!$D$95:$D$183,255),0))=0,"",INDEX('Disaggregation Records'!$E$95:$E$183,MATCH(LEFT(Z367,255),LEFT('Disaggregation Records'!$D$95:$D$183,255),0))),"")</f>
        <v/>
      </c>
      <c r="D367" s="522" t="str">
        <f t="array" ref="D367">IFERROR(IF(INDEX('Disaggregation Records'!$F$95:$F$183,MATCH(LEFT(Z367,255),LEFT('Disaggregation Records'!$D$95:$D$183,255),0))=0,"",INDEX('Disaggregation Records'!$F$95:$F$183,MATCH(LEFT(Z367,255),LEFT('Disaggregation Records'!$D$95:$D$183,255),0))),"")</f>
        <v/>
      </c>
      <c r="E367" s="429" t="str">
        <f t="array" ref="E367">IFERROR(IF(INDEX('Disaggregation Data'!$K$315:$K$616,MATCH(LEFT(X367,255),LEFT('Disaggregation Data'!$J$315:$J$616,255),0))=0,"",INDEX('Disaggregation Data'!$K$315:$K$616,MATCH(LEFT(X367,255),LEFT('Disaggregation Data'!J$315:$J$616,255),0))),"")</f>
        <v/>
      </c>
      <c r="F367" s="430" t="str">
        <f t="array" ref="F367">IFERROR(IF(INDEX('Disaggregation Data'!$L$315:$L$616,MATCH(LEFT(X367,255),LEFT('Disaggregation Data'!$J$315:$J$616,255),0))=0,"",INDEX('Disaggregation Data'!$L$315:$L$616,MATCH(LEFT(X367,255),LEFT('Disaggregation Data'!J$315:$J$616,255),0))),"")</f>
        <v/>
      </c>
      <c r="G367" s="495" t="str">
        <f t="shared" si="28"/>
        <v/>
      </c>
      <c r="H367" s="433" t="str">
        <f t="array" ref="H367">IFERROR(IF(INDEX('Disaggregation Data'!$N$315:$N$616,MATCH(LEFT(X367,255),LEFT('Disaggregation Data'!$J$315:$J$616,255),0))=0,"",INDEX('Disaggregation Data'!$N$315:$N$616,MATCH(LEFT(X367,255),LEFT('Disaggregation Data'!J$315:$J$616,255),0))),"")</f>
        <v/>
      </c>
      <c r="I367" s="433" t="str">
        <f t="array" ref="I367">IFERROR(IF(INDEX('Disaggregation Data'!$Q$315:$Q$616,MATCH(LEFT(X367,255),LEFT('Disaggregation Data'!$J$315:$J$616,255),0))=0,"",INDEX('Disaggregation Data'!$Q$315:$Q$616,MATCH(LEFT(X367,255),LEFT('Disaggregation Data'!J$315:$J$616,255),0))),"")</f>
        <v/>
      </c>
      <c r="J367" s="447" t="str">
        <f t="array" ref="J367">IFERROR(IF(INDEX('Disaggregation Data'!$R$315:$R$616,MATCH(LEFT(X367,255),LEFT('Disaggregation Data'!$J$315:$J$616,255),0))=0,"",INDEX('Disaggregation Data'!$R$315:$R$616,MATCH(LEFT(X367,255),LEFT('Disaggregation Data'!J$315:$J$616,255),0))),"")</f>
        <v/>
      </c>
      <c r="K367" s="486"/>
      <c r="L367" s="486"/>
      <c r="M367" s="486"/>
      <c r="N367" s="486"/>
      <c r="O367" s="486"/>
      <c r="P367" s="429"/>
      <c r="Q367" s="429"/>
      <c r="R367" s="429"/>
      <c r="S367" s="429"/>
      <c r="T367" s="429"/>
      <c r="U367" s="433" t="str">
        <f t="array" ref="U367">IFERROR(IF(INDEX('Disaggregation Data'!$O$315:$O$616,MATCH(LEFT(X367,255),LEFT('Disaggregation Data'!$J$315:$J$616,255),0))=0,"",INDEX('Disaggregation Data'!$O$315:$O$616,MATCH(LEFT(X367,255),LEFT('Disaggregation Data'!J$315:$J$616,255),0))),"")</f>
        <v/>
      </c>
      <c r="V367" s="447" t="str">
        <f t="array" ref="V367">IFERROR(IF(INDEX('Disaggregation Data'!$P$315:$P$616,MATCH(LEFT(X367,255),LEFT('Disaggregation Data'!$J$315:$J$616,255),0))=0,"",INDEX('Disaggregation Data'!$P$315:$P$616,MATCH(LEFT(X367,255),LEFT('Disaggregation Data'!J$315:$J$616,255),0))),"")</f>
        <v/>
      </c>
      <c r="W367" s="527"/>
      <c r="X367" s="527" t="str">
        <f t="shared" si="24"/>
        <v/>
      </c>
      <c r="Y367" s="527">
        <f t="shared" si="25"/>
        <v>20</v>
      </c>
      <c r="Z367" s="527" t="str">
        <f t="shared" si="26"/>
        <v/>
      </c>
      <c r="AA367" s="527" t="b">
        <f t="shared" si="27"/>
        <v>0</v>
      </c>
      <c r="AB367" s="527" t="s">
        <v>1830</v>
      </c>
      <c r="AC367" s="527" t="str">
        <f t="array" ref="AC367">IFERROR(IF(INDEX('Disaggregation Records'!$G$95:$G$183,MATCH(LEFT(Z367,255),LEFT('Disaggregation Records'!$D$95:$D$183,255),0))=0,"",INDEX('Disaggregation Records'!$G$95:$G$183,MATCH(LEFT(Z367,255),LEFT('Disaggregation Records'!$D$95:$D$183,255),0))),"")</f>
        <v/>
      </c>
      <c r="AD367" s="527" t="s">
        <v>724</v>
      </c>
      <c r="AE367" s="393"/>
      <c r="AF367" s="134"/>
      <c r="AG367" s="134"/>
    </row>
    <row r="368" spans="1:33" ht="47.1" customHeight="1" x14ac:dyDescent="0.25">
      <c r="A368" s="409">
        <v>5</v>
      </c>
      <c r="B368" s="427" t="str">
        <f>IFERROR(VLOOKUP(A368,'Coverage Indicators - Section D'!$A$10:$Y$42,25,FALSE),"")</f>
        <v/>
      </c>
      <c r="C368" s="522" t="str">
        <f t="array" ref="C368">IFERROR(IF(INDEX('Disaggregation Records'!$E$95:$E$183,MATCH(LEFT(Z368,255),LEFT('Disaggregation Records'!$D$95:$D$183,255),0))=0,"",INDEX('Disaggregation Records'!$E$95:$E$183,MATCH(LEFT(Z368,255),LEFT('Disaggregation Records'!$D$95:$D$183,255),0))),"")</f>
        <v/>
      </c>
      <c r="D368" s="522" t="str">
        <f t="array" ref="D368">IFERROR(IF(INDEX('Disaggregation Records'!$F$95:$F$183,MATCH(LEFT(Z368,255),LEFT('Disaggregation Records'!$D$95:$D$183,255),0))=0,"",INDEX('Disaggregation Records'!$F$95:$F$183,MATCH(LEFT(Z368,255),LEFT('Disaggregation Records'!$D$95:$D$183,255),0))),"")</f>
        <v/>
      </c>
      <c r="E368" s="429" t="str">
        <f t="array" ref="E368">IFERROR(IF(INDEX('Disaggregation Data'!$K$315:$K$616,MATCH(LEFT(X368,255),LEFT('Disaggregation Data'!$J$315:$J$616,255),0))=0,"",INDEX('Disaggregation Data'!$K$315:$K$616,MATCH(LEFT(X368,255),LEFT('Disaggregation Data'!J$315:$J$616,255),0))),"")</f>
        <v/>
      </c>
      <c r="F368" s="430" t="str">
        <f t="array" ref="F368">IFERROR(IF(INDEX('Disaggregation Data'!$L$315:$L$616,MATCH(LEFT(X368,255),LEFT('Disaggregation Data'!$J$315:$J$616,255),0))=0,"",INDEX('Disaggregation Data'!$L$315:$L$616,MATCH(LEFT(X368,255),LEFT('Disaggregation Data'!J$315:$J$616,255),0))),"")</f>
        <v/>
      </c>
      <c r="G368" s="495" t="str">
        <f t="shared" si="28"/>
        <v/>
      </c>
      <c r="H368" s="433" t="str">
        <f t="array" ref="H368">IFERROR(IF(INDEX('Disaggregation Data'!$N$315:$N$616,MATCH(LEFT(X368,255),LEFT('Disaggregation Data'!$J$315:$J$616,255),0))=0,"",INDEX('Disaggregation Data'!$N$315:$N$616,MATCH(LEFT(X368,255),LEFT('Disaggregation Data'!J$315:$J$616,255),0))),"")</f>
        <v/>
      </c>
      <c r="I368" s="433" t="str">
        <f t="array" ref="I368">IFERROR(IF(INDEX('Disaggregation Data'!$Q$315:$Q$616,MATCH(LEFT(X368,255),LEFT('Disaggregation Data'!$J$315:$J$616,255),0))=0,"",INDEX('Disaggregation Data'!$Q$315:$Q$616,MATCH(LEFT(X368,255),LEFT('Disaggregation Data'!J$315:$J$616,255),0))),"")</f>
        <v/>
      </c>
      <c r="J368" s="447" t="str">
        <f t="array" ref="J368">IFERROR(IF(INDEX('Disaggregation Data'!$R$315:$R$616,MATCH(LEFT(X368,255),LEFT('Disaggregation Data'!$J$315:$J$616,255),0))=0,"",INDEX('Disaggregation Data'!$R$315:$R$616,MATCH(LEFT(X368,255),LEFT('Disaggregation Data'!J$315:$J$616,255),0))),"")</f>
        <v/>
      </c>
      <c r="K368" s="486"/>
      <c r="L368" s="486"/>
      <c r="M368" s="486"/>
      <c r="N368" s="486"/>
      <c r="O368" s="486"/>
      <c r="P368" s="429"/>
      <c r="Q368" s="429"/>
      <c r="R368" s="429"/>
      <c r="S368" s="429"/>
      <c r="T368" s="429"/>
      <c r="U368" s="433" t="str">
        <f t="array" ref="U368">IFERROR(IF(INDEX('Disaggregation Data'!$O$315:$O$616,MATCH(LEFT(X368,255),LEFT('Disaggregation Data'!$J$315:$J$616,255),0))=0,"",INDEX('Disaggregation Data'!$O$315:$O$616,MATCH(LEFT(X368,255),LEFT('Disaggregation Data'!J$315:$J$616,255),0))),"")</f>
        <v/>
      </c>
      <c r="V368" s="447" t="str">
        <f t="array" ref="V368">IFERROR(IF(INDEX('Disaggregation Data'!$P$315:$P$616,MATCH(LEFT(X368,255),LEFT('Disaggregation Data'!$J$315:$J$616,255),0))=0,"",INDEX('Disaggregation Data'!$P$315:$P$616,MATCH(LEFT(X368,255),LEFT('Disaggregation Data'!J$315:$J$616,255),0))),"")</f>
        <v/>
      </c>
      <c r="W368" s="527"/>
      <c r="X368" s="527" t="str">
        <f t="shared" si="24"/>
        <v/>
      </c>
      <c r="Y368" s="527">
        <f t="shared" si="25"/>
        <v>21</v>
      </c>
      <c r="Z368" s="527" t="str">
        <f t="shared" si="26"/>
        <v/>
      </c>
      <c r="AA368" s="527" t="b">
        <f t="shared" si="27"/>
        <v>0</v>
      </c>
      <c r="AB368" s="527" t="s">
        <v>1831</v>
      </c>
      <c r="AC368" s="527" t="str">
        <f t="array" ref="AC368">IFERROR(IF(INDEX('Disaggregation Records'!$G$95:$G$183,MATCH(LEFT(Z368,255),LEFT('Disaggregation Records'!$D$95:$D$183,255),0))=0,"",INDEX('Disaggregation Records'!$G$95:$G$183,MATCH(LEFT(Z368,255),LEFT('Disaggregation Records'!$D$95:$D$183,255),0))),"")</f>
        <v/>
      </c>
      <c r="AD368" s="527" t="s">
        <v>724</v>
      </c>
      <c r="AE368" s="393"/>
      <c r="AF368" s="134"/>
      <c r="AG368" s="134"/>
    </row>
    <row r="369" spans="1:33" ht="47.1" customHeight="1" x14ac:dyDescent="0.25">
      <c r="A369" s="409">
        <v>5</v>
      </c>
      <c r="B369" s="427" t="str">
        <f>IFERROR(VLOOKUP(A369,'Coverage Indicators - Section D'!$A$10:$Y$42,25,FALSE),"")</f>
        <v/>
      </c>
      <c r="C369" s="522" t="str">
        <f t="array" ref="C369">IFERROR(IF(INDEX('Disaggregation Records'!$E$95:$E$183,MATCH(LEFT(Z369,255),LEFT('Disaggregation Records'!$D$95:$D$183,255),0))=0,"",INDEX('Disaggregation Records'!$E$95:$E$183,MATCH(LEFT(Z369,255),LEFT('Disaggregation Records'!$D$95:$D$183,255),0))),"")</f>
        <v/>
      </c>
      <c r="D369" s="522" t="str">
        <f t="array" ref="D369">IFERROR(IF(INDEX('Disaggregation Records'!$F$95:$F$183,MATCH(LEFT(Z369,255),LEFT('Disaggregation Records'!$D$95:$D$183,255),0))=0,"",INDEX('Disaggregation Records'!$F$95:$F$183,MATCH(LEFT(Z369,255),LEFT('Disaggregation Records'!$D$95:$D$183,255),0))),"")</f>
        <v/>
      </c>
      <c r="E369" s="429" t="str">
        <f t="array" ref="E369">IFERROR(IF(INDEX('Disaggregation Data'!$K$315:$K$616,MATCH(LEFT(X369,255),LEFT('Disaggregation Data'!$J$315:$J$616,255),0))=0,"",INDEX('Disaggregation Data'!$K$315:$K$616,MATCH(LEFT(X369,255),LEFT('Disaggregation Data'!J$315:$J$616,255),0))),"")</f>
        <v/>
      </c>
      <c r="F369" s="430" t="str">
        <f t="array" ref="F369">IFERROR(IF(INDEX('Disaggregation Data'!$L$315:$L$616,MATCH(LEFT(X369,255),LEFT('Disaggregation Data'!$J$315:$J$616,255),0))=0,"",INDEX('Disaggregation Data'!$L$315:$L$616,MATCH(LEFT(X369,255),LEFT('Disaggregation Data'!J$315:$J$616,255),0))),"")</f>
        <v/>
      </c>
      <c r="G369" s="495" t="str">
        <f t="shared" si="28"/>
        <v/>
      </c>
      <c r="H369" s="433" t="str">
        <f t="array" ref="H369">IFERROR(IF(INDEX('Disaggregation Data'!$N$315:$N$616,MATCH(LEFT(X369,255),LEFT('Disaggregation Data'!$J$315:$J$616,255),0))=0,"",INDEX('Disaggregation Data'!$N$315:$N$616,MATCH(LEFT(X369,255),LEFT('Disaggregation Data'!J$315:$J$616,255),0))),"")</f>
        <v/>
      </c>
      <c r="I369" s="433" t="str">
        <f t="array" ref="I369">IFERROR(IF(INDEX('Disaggregation Data'!$Q$315:$Q$616,MATCH(LEFT(X369,255),LEFT('Disaggregation Data'!$J$315:$J$616,255),0))=0,"",INDEX('Disaggregation Data'!$Q$315:$Q$616,MATCH(LEFT(X369,255),LEFT('Disaggregation Data'!J$315:$J$616,255),0))),"")</f>
        <v/>
      </c>
      <c r="J369" s="447" t="str">
        <f t="array" ref="J369">IFERROR(IF(INDEX('Disaggregation Data'!$R$315:$R$616,MATCH(LEFT(X369,255),LEFT('Disaggregation Data'!$J$315:$J$616,255),0))=0,"",INDEX('Disaggregation Data'!$R$315:$R$616,MATCH(LEFT(X369,255),LEFT('Disaggregation Data'!J$315:$J$616,255),0))),"")</f>
        <v/>
      </c>
      <c r="K369" s="486"/>
      <c r="L369" s="486"/>
      <c r="M369" s="486"/>
      <c r="N369" s="486"/>
      <c r="O369" s="486"/>
      <c r="P369" s="429"/>
      <c r="Q369" s="429"/>
      <c r="R369" s="429"/>
      <c r="S369" s="429"/>
      <c r="T369" s="429"/>
      <c r="U369" s="433" t="str">
        <f t="array" ref="U369">IFERROR(IF(INDEX('Disaggregation Data'!$O$315:$O$616,MATCH(LEFT(X369,255),LEFT('Disaggregation Data'!$J$315:$J$616,255),0))=0,"",INDEX('Disaggregation Data'!$O$315:$O$616,MATCH(LEFT(X369,255),LEFT('Disaggregation Data'!J$315:$J$616,255),0))),"")</f>
        <v/>
      </c>
      <c r="V369" s="447" t="str">
        <f t="array" ref="V369">IFERROR(IF(INDEX('Disaggregation Data'!$P$315:$P$616,MATCH(LEFT(X369,255),LEFT('Disaggregation Data'!$J$315:$J$616,255),0))=0,"",INDEX('Disaggregation Data'!$P$315:$P$616,MATCH(LEFT(X369,255),LEFT('Disaggregation Data'!J$315:$J$616,255),0))),"")</f>
        <v/>
      </c>
      <c r="W369" s="527"/>
      <c r="X369" s="527" t="str">
        <f t="shared" si="24"/>
        <v/>
      </c>
      <c r="Y369" s="527">
        <f t="shared" si="25"/>
        <v>22</v>
      </c>
      <c r="Z369" s="527" t="str">
        <f t="shared" si="26"/>
        <v/>
      </c>
      <c r="AA369" s="527" t="b">
        <f t="shared" si="27"/>
        <v>0</v>
      </c>
      <c r="AB369" s="527" t="s">
        <v>1832</v>
      </c>
      <c r="AC369" s="527" t="str">
        <f t="array" ref="AC369">IFERROR(IF(INDEX('Disaggregation Records'!$G$95:$G$183,MATCH(LEFT(Z369,255),LEFT('Disaggregation Records'!$D$95:$D$183,255),0))=0,"",INDEX('Disaggregation Records'!$G$95:$G$183,MATCH(LEFT(Z369,255),LEFT('Disaggregation Records'!$D$95:$D$183,255),0))),"")</f>
        <v/>
      </c>
      <c r="AD369" s="527" t="s">
        <v>724</v>
      </c>
      <c r="AE369" s="393"/>
      <c r="AF369" s="134"/>
      <c r="AG369" s="134"/>
    </row>
    <row r="370" spans="1:33" ht="47.1" customHeight="1" x14ac:dyDescent="0.25">
      <c r="A370" s="409">
        <v>5</v>
      </c>
      <c r="B370" s="427" t="str">
        <f>IFERROR(VLOOKUP(A370,'Coverage Indicators - Section D'!$A$10:$Y$42,25,FALSE),"")</f>
        <v/>
      </c>
      <c r="C370" s="522" t="str">
        <f t="array" ref="C370">IFERROR(IF(INDEX('Disaggregation Records'!$E$95:$E$183,MATCH(LEFT(Z370,255),LEFT('Disaggregation Records'!$D$95:$D$183,255),0))=0,"",INDEX('Disaggregation Records'!$E$95:$E$183,MATCH(LEFT(Z370,255),LEFT('Disaggregation Records'!$D$95:$D$183,255),0))),"")</f>
        <v/>
      </c>
      <c r="D370" s="522" t="str">
        <f t="array" ref="D370">IFERROR(IF(INDEX('Disaggregation Records'!$F$95:$F$183,MATCH(LEFT(Z370,255),LEFT('Disaggregation Records'!$D$95:$D$183,255),0))=0,"",INDEX('Disaggregation Records'!$F$95:$F$183,MATCH(LEFT(Z370,255),LEFT('Disaggregation Records'!$D$95:$D$183,255),0))),"")</f>
        <v/>
      </c>
      <c r="E370" s="429" t="str">
        <f t="array" ref="E370">IFERROR(IF(INDEX('Disaggregation Data'!$K$315:$K$616,MATCH(LEFT(X370,255),LEFT('Disaggregation Data'!$J$315:$J$616,255),0))=0,"",INDEX('Disaggregation Data'!$K$315:$K$616,MATCH(LEFT(X370,255),LEFT('Disaggregation Data'!J$315:$J$616,255),0))),"")</f>
        <v/>
      </c>
      <c r="F370" s="430" t="str">
        <f t="array" ref="F370">IFERROR(IF(INDEX('Disaggregation Data'!$L$315:$L$616,MATCH(LEFT(X370,255),LEFT('Disaggregation Data'!$J$315:$J$616,255),0))=0,"",INDEX('Disaggregation Data'!$L$315:$L$616,MATCH(LEFT(X370,255),LEFT('Disaggregation Data'!J$315:$J$616,255),0))),"")</f>
        <v/>
      </c>
      <c r="G370" s="495" t="str">
        <f t="shared" si="28"/>
        <v/>
      </c>
      <c r="H370" s="433" t="str">
        <f t="array" ref="H370">IFERROR(IF(INDEX('Disaggregation Data'!$N$315:$N$616,MATCH(LEFT(X370,255),LEFT('Disaggregation Data'!$J$315:$J$616,255),0))=0,"",INDEX('Disaggregation Data'!$N$315:$N$616,MATCH(LEFT(X370,255),LEFT('Disaggregation Data'!J$315:$J$616,255),0))),"")</f>
        <v/>
      </c>
      <c r="I370" s="433" t="str">
        <f t="array" ref="I370">IFERROR(IF(INDEX('Disaggregation Data'!$Q$315:$Q$616,MATCH(LEFT(X370,255),LEFT('Disaggregation Data'!$J$315:$J$616,255),0))=0,"",INDEX('Disaggregation Data'!$Q$315:$Q$616,MATCH(LEFT(X370,255),LEFT('Disaggregation Data'!J$315:$J$616,255),0))),"")</f>
        <v/>
      </c>
      <c r="J370" s="447" t="str">
        <f t="array" ref="J370">IFERROR(IF(INDEX('Disaggregation Data'!$R$315:$R$616,MATCH(LEFT(X370,255),LEFT('Disaggregation Data'!$J$315:$J$616,255),0))=0,"",INDEX('Disaggregation Data'!$R$315:$R$616,MATCH(LEFT(X370,255),LEFT('Disaggregation Data'!J$315:$J$616,255),0))),"")</f>
        <v/>
      </c>
      <c r="K370" s="486"/>
      <c r="L370" s="486"/>
      <c r="M370" s="486"/>
      <c r="N370" s="486"/>
      <c r="O370" s="486"/>
      <c r="P370" s="429"/>
      <c r="Q370" s="429"/>
      <c r="R370" s="429"/>
      <c r="S370" s="429"/>
      <c r="T370" s="429"/>
      <c r="U370" s="433" t="str">
        <f t="array" ref="U370">IFERROR(IF(INDEX('Disaggregation Data'!$O$315:$O$616,MATCH(LEFT(X370,255),LEFT('Disaggregation Data'!$J$315:$J$616,255),0))=0,"",INDEX('Disaggregation Data'!$O$315:$O$616,MATCH(LEFT(X370,255),LEFT('Disaggregation Data'!J$315:$J$616,255),0))),"")</f>
        <v/>
      </c>
      <c r="V370" s="447" t="str">
        <f t="array" ref="V370">IFERROR(IF(INDEX('Disaggregation Data'!$P$315:$P$616,MATCH(LEFT(X370,255),LEFT('Disaggregation Data'!$J$315:$J$616,255),0))=0,"",INDEX('Disaggregation Data'!$P$315:$P$616,MATCH(LEFT(X370,255),LEFT('Disaggregation Data'!J$315:$J$616,255),0))),"")</f>
        <v/>
      </c>
      <c r="W370" s="527"/>
      <c r="X370" s="527" t="str">
        <f t="shared" si="24"/>
        <v/>
      </c>
      <c r="Y370" s="527">
        <f t="shared" si="25"/>
        <v>23</v>
      </c>
      <c r="Z370" s="527" t="str">
        <f t="shared" si="26"/>
        <v/>
      </c>
      <c r="AA370" s="527" t="b">
        <f t="shared" si="27"/>
        <v>0</v>
      </c>
      <c r="AB370" s="527" t="s">
        <v>1833</v>
      </c>
      <c r="AC370" s="527" t="str">
        <f t="array" ref="AC370">IFERROR(IF(INDEX('Disaggregation Records'!$G$95:$G$183,MATCH(LEFT(Z370,255),LEFT('Disaggregation Records'!$D$95:$D$183,255),0))=0,"",INDEX('Disaggregation Records'!$G$95:$G$183,MATCH(LEFT(Z370,255),LEFT('Disaggregation Records'!$D$95:$D$183,255),0))),"")</f>
        <v/>
      </c>
      <c r="AD370" s="527" t="s">
        <v>724</v>
      </c>
      <c r="AE370" s="393"/>
      <c r="AF370" s="134"/>
      <c r="AG370" s="134"/>
    </row>
    <row r="371" spans="1:33" ht="47.1" customHeight="1" x14ac:dyDescent="0.25">
      <c r="A371" s="409">
        <v>5</v>
      </c>
      <c r="B371" s="427" t="str">
        <f>IFERROR(VLOOKUP(A371,'Coverage Indicators - Section D'!$A$10:$Y$42,25,FALSE),"")</f>
        <v/>
      </c>
      <c r="C371" s="522" t="str">
        <f t="array" ref="C371">IFERROR(IF(INDEX('Disaggregation Records'!$E$95:$E$183,MATCH(LEFT(Z371,255),LEFT('Disaggregation Records'!$D$95:$D$183,255),0))=0,"",INDEX('Disaggregation Records'!$E$95:$E$183,MATCH(LEFT(Z371,255),LEFT('Disaggregation Records'!$D$95:$D$183,255),0))),"")</f>
        <v/>
      </c>
      <c r="D371" s="522" t="str">
        <f t="array" ref="D371">IFERROR(IF(INDEX('Disaggregation Records'!$F$95:$F$183,MATCH(LEFT(Z371,255),LEFT('Disaggregation Records'!$D$95:$D$183,255),0))=0,"",INDEX('Disaggregation Records'!$F$95:$F$183,MATCH(LEFT(Z371,255),LEFT('Disaggregation Records'!$D$95:$D$183,255),0))),"")</f>
        <v/>
      </c>
      <c r="E371" s="429" t="str">
        <f t="array" ref="E371">IFERROR(IF(INDEX('Disaggregation Data'!$K$315:$K$616,MATCH(LEFT(X371,255),LEFT('Disaggregation Data'!$J$315:$J$616,255),0))=0,"",INDEX('Disaggregation Data'!$K$315:$K$616,MATCH(LEFT(X371,255),LEFT('Disaggregation Data'!J$315:$J$616,255),0))),"")</f>
        <v/>
      </c>
      <c r="F371" s="430" t="str">
        <f t="array" ref="F371">IFERROR(IF(INDEX('Disaggregation Data'!$L$315:$L$616,MATCH(LEFT(X371,255),LEFT('Disaggregation Data'!$J$315:$J$616,255),0))=0,"",INDEX('Disaggregation Data'!$L$315:$L$616,MATCH(LEFT(X371,255),LEFT('Disaggregation Data'!J$315:$J$616,255),0))),"")</f>
        <v/>
      </c>
      <c r="G371" s="495" t="str">
        <f t="shared" si="28"/>
        <v/>
      </c>
      <c r="H371" s="433" t="str">
        <f t="array" ref="H371">IFERROR(IF(INDEX('Disaggregation Data'!$N$315:$N$616,MATCH(LEFT(X371,255),LEFT('Disaggregation Data'!$J$315:$J$616,255),0))=0,"",INDEX('Disaggregation Data'!$N$315:$N$616,MATCH(LEFT(X371,255),LEFT('Disaggregation Data'!J$315:$J$616,255),0))),"")</f>
        <v/>
      </c>
      <c r="I371" s="433" t="str">
        <f t="array" ref="I371">IFERROR(IF(INDEX('Disaggregation Data'!$Q$315:$Q$616,MATCH(LEFT(X371,255),LEFT('Disaggregation Data'!$J$315:$J$616,255),0))=0,"",INDEX('Disaggregation Data'!$Q$315:$Q$616,MATCH(LEFT(X371,255),LEFT('Disaggregation Data'!J$315:$J$616,255),0))),"")</f>
        <v/>
      </c>
      <c r="J371" s="447" t="str">
        <f t="array" ref="J371">IFERROR(IF(INDEX('Disaggregation Data'!$R$315:$R$616,MATCH(LEFT(X371,255),LEFT('Disaggregation Data'!$J$315:$J$616,255),0))=0,"",INDEX('Disaggregation Data'!$R$315:$R$616,MATCH(LEFT(X371,255),LEFT('Disaggregation Data'!J$315:$J$616,255),0))),"")</f>
        <v/>
      </c>
      <c r="K371" s="486"/>
      <c r="L371" s="486"/>
      <c r="M371" s="486"/>
      <c r="N371" s="486"/>
      <c r="O371" s="486"/>
      <c r="P371" s="429"/>
      <c r="Q371" s="429"/>
      <c r="R371" s="429"/>
      <c r="S371" s="429"/>
      <c r="T371" s="429"/>
      <c r="U371" s="433" t="str">
        <f t="array" ref="U371">IFERROR(IF(INDEX('Disaggregation Data'!$O$315:$O$616,MATCH(LEFT(X371,255),LEFT('Disaggregation Data'!$J$315:$J$616,255),0))=0,"",INDEX('Disaggregation Data'!$O$315:$O$616,MATCH(LEFT(X371,255),LEFT('Disaggregation Data'!J$315:$J$616,255),0))),"")</f>
        <v/>
      </c>
      <c r="V371" s="447" t="str">
        <f t="array" ref="V371">IFERROR(IF(INDEX('Disaggregation Data'!$P$315:$P$616,MATCH(LEFT(X371,255),LEFT('Disaggregation Data'!$J$315:$J$616,255),0))=0,"",INDEX('Disaggregation Data'!$P$315:$P$616,MATCH(LEFT(X371,255),LEFT('Disaggregation Data'!J$315:$J$616,255),0))),"")</f>
        <v/>
      </c>
      <c r="W371" s="527"/>
      <c r="X371" s="527" t="str">
        <f t="shared" si="24"/>
        <v/>
      </c>
      <c r="Y371" s="527">
        <f t="shared" si="25"/>
        <v>24</v>
      </c>
      <c r="Z371" s="527" t="str">
        <f t="shared" si="26"/>
        <v/>
      </c>
      <c r="AA371" s="527" t="b">
        <f t="shared" si="27"/>
        <v>0</v>
      </c>
      <c r="AB371" s="527" t="s">
        <v>1834</v>
      </c>
      <c r="AC371" s="527" t="str">
        <f t="array" ref="AC371">IFERROR(IF(INDEX('Disaggregation Records'!$G$95:$G$183,MATCH(LEFT(Z371,255),LEFT('Disaggregation Records'!$D$95:$D$183,255),0))=0,"",INDEX('Disaggregation Records'!$G$95:$G$183,MATCH(LEFT(Z371,255),LEFT('Disaggregation Records'!$D$95:$D$183,255),0))),"")</f>
        <v/>
      </c>
      <c r="AD371" s="527" t="s">
        <v>724</v>
      </c>
      <c r="AE371" s="393"/>
      <c r="AF371" s="134"/>
      <c r="AG371" s="134"/>
    </row>
    <row r="372" spans="1:33" ht="47.1" customHeight="1" x14ac:dyDescent="0.25">
      <c r="A372" s="409">
        <v>5</v>
      </c>
      <c r="B372" s="427" t="str">
        <f>IFERROR(VLOOKUP(A372,'Coverage Indicators - Section D'!$A$10:$Y$42,25,FALSE),"")</f>
        <v/>
      </c>
      <c r="C372" s="522" t="str">
        <f t="array" ref="C372">IFERROR(IF(INDEX('Disaggregation Records'!$E$95:$E$183,MATCH(LEFT(Z372,255),LEFT('Disaggregation Records'!$D$95:$D$183,255),0))=0,"",INDEX('Disaggregation Records'!$E$95:$E$183,MATCH(LEFT(Z372,255),LEFT('Disaggregation Records'!$D$95:$D$183,255),0))),"")</f>
        <v/>
      </c>
      <c r="D372" s="522" t="str">
        <f t="array" ref="D372">IFERROR(IF(INDEX('Disaggregation Records'!$F$95:$F$183,MATCH(LEFT(Z372,255),LEFT('Disaggregation Records'!$D$95:$D$183,255),0))=0,"",INDEX('Disaggregation Records'!$F$95:$F$183,MATCH(LEFT(Z372,255),LEFT('Disaggregation Records'!$D$95:$D$183,255),0))),"")</f>
        <v/>
      </c>
      <c r="E372" s="429" t="str">
        <f t="array" ref="E372">IFERROR(IF(INDEX('Disaggregation Data'!$K$315:$K$616,MATCH(LEFT(X372,255),LEFT('Disaggregation Data'!$J$315:$J$616,255),0))=0,"",INDEX('Disaggregation Data'!$K$315:$K$616,MATCH(LEFT(X372,255),LEFT('Disaggregation Data'!J$315:$J$616,255),0))),"")</f>
        <v/>
      </c>
      <c r="F372" s="430" t="str">
        <f t="array" ref="F372">IFERROR(IF(INDEX('Disaggregation Data'!$L$315:$L$616,MATCH(LEFT(X372,255),LEFT('Disaggregation Data'!$J$315:$J$616,255),0))=0,"",INDEX('Disaggregation Data'!$L$315:$L$616,MATCH(LEFT(X372,255),LEFT('Disaggregation Data'!J$315:$J$616,255),0))),"")</f>
        <v/>
      </c>
      <c r="G372" s="495" t="str">
        <f t="shared" si="28"/>
        <v/>
      </c>
      <c r="H372" s="433" t="str">
        <f t="array" ref="H372">IFERROR(IF(INDEX('Disaggregation Data'!$N$315:$N$616,MATCH(LEFT(X372,255),LEFT('Disaggregation Data'!$J$315:$J$616,255),0))=0,"",INDEX('Disaggregation Data'!$N$315:$N$616,MATCH(LEFT(X372,255),LEFT('Disaggregation Data'!J$315:$J$616,255),0))),"")</f>
        <v/>
      </c>
      <c r="I372" s="433" t="str">
        <f t="array" ref="I372">IFERROR(IF(INDEX('Disaggregation Data'!$Q$315:$Q$616,MATCH(LEFT(X372,255),LEFT('Disaggregation Data'!$J$315:$J$616,255),0))=0,"",INDEX('Disaggregation Data'!$Q$315:$Q$616,MATCH(LEFT(X372,255),LEFT('Disaggregation Data'!J$315:$J$616,255),0))),"")</f>
        <v/>
      </c>
      <c r="J372" s="447" t="str">
        <f t="array" ref="J372">IFERROR(IF(INDEX('Disaggregation Data'!$R$315:$R$616,MATCH(LEFT(X372,255),LEFT('Disaggregation Data'!$J$315:$J$616,255),0))=0,"",INDEX('Disaggregation Data'!$R$315:$R$616,MATCH(LEFT(X372,255),LEFT('Disaggregation Data'!J$315:$J$616,255),0))),"")</f>
        <v/>
      </c>
      <c r="K372" s="486"/>
      <c r="L372" s="486"/>
      <c r="M372" s="486"/>
      <c r="N372" s="486"/>
      <c r="O372" s="486"/>
      <c r="P372" s="429"/>
      <c r="Q372" s="429"/>
      <c r="R372" s="429"/>
      <c r="S372" s="429"/>
      <c r="T372" s="429"/>
      <c r="U372" s="433" t="str">
        <f t="array" ref="U372">IFERROR(IF(INDEX('Disaggregation Data'!$O$315:$O$616,MATCH(LEFT(X372,255),LEFT('Disaggregation Data'!$J$315:$J$616,255),0))=0,"",INDEX('Disaggregation Data'!$O$315:$O$616,MATCH(LEFT(X372,255),LEFT('Disaggregation Data'!J$315:$J$616,255),0))),"")</f>
        <v/>
      </c>
      <c r="V372" s="447" t="str">
        <f t="array" ref="V372">IFERROR(IF(INDEX('Disaggregation Data'!$P$315:$P$616,MATCH(LEFT(X372,255),LEFT('Disaggregation Data'!$J$315:$J$616,255),0))=0,"",INDEX('Disaggregation Data'!$P$315:$P$616,MATCH(LEFT(X372,255),LEFT('Disaggregation Data'!J$315:$J$616,255),0))),"")</f>
        <v/>
      </c>
      <c r="W372" s="527"/>
      <c r="X372" s="527" t="str">
        <f t="shared" si="24"/>
        <v/>
      </c>
      <c r="Y372" s="527">
        <f t="shared" si="25"/>
        <v>25</v>
      </c>
      <c r="Z372" s="527" t="str">
        <f t="shared" si="26"/>
        <v/>
      </c>
      <c r="AA372" s="527" t="b">
        <f t="shared" si="27"/>
        <v>0</v>
      </c>
      <c r="AB372" s="527" t="s">
        <v>1835</v>
      </c>
      <c r="AC372" s="527" t="str">
        <f t="array" ref="AC372">IFERROR(IF(INDEX('Disaggregation Records'!$G$95:$G$183,MATCH(LEFT(Z372,255),LEFT('Disaggregation Records'!$D$95:$D$183,255),0))=0,"",INDEX('Disaggregation Records'!$G$95:$G$183,MATCH(LEFT(Z372,255),LEFT('Disaggregation Records'!$D$95:$D$183,255),0))),"")</f>
        <v/>
      </c>
      <c r="AD372" s="527" t="s">
        <v>724</v>
      </c>
      <c r="AE372" s="393"/>
      <c r="AF372" s="134"/>
      <c r="AG372" s="134"/>
    </row>
    <row r="373" spans="1:33" ht="47.1" customHeight="1" x14ac:dyDescent="0.25">
      <c r="A373" s="409">
        <v>5</v>
      </c>
      <c r="B373" s="427" t="str">
        <f>IFERROR(VLOOKUP(A373,'Coverage Indicators - Section D'!$A$10:$Y$42,25,FALSE),"")</f>
        <v/>
      </c>
      <c r="C373" s="522" t="str">
        <f t="array" ref="C373">IFERROR(IF(INDEX('Disaggregation Records'!$E$95:$E$183,MATCH(LEFT(Z373,255),LEFT('Disaggregation Records'!$D$95:$D$183,255),0))=0,"",INDEX('Disaggregation Records'!$E$95:$E$183,MATCH(LEFT(Z373,255),LEFT('Disaggregation Records'!$D$95:$D$183,255),0))),"")</f>
        <v/>
      </c>
      <c r="D373" s="522" t="str">
        <f t="array" ref="D373">IFERROR(IF(INDEX('Disaggregation Records'!$F$95:$F$183,MATCH(LEFT(Z373,255),LEFT('Disaggregation Records'!$D$95:$D$183,255),0))=0,"",INDEX('Disaggregation Records'!$F$95:$F$183,MATCH(LEFT(Z373,255),LEFT('Disaggregation Records'!$D$95:$D$183,255),0))),"")</f>
        <v/>
      </c>
      <c r="E373" s="429" t="str">
        <f t="array" ref="E373">IFERROR(IF(INDEX('Disaggregation Data'!$K$315:$K$616,MATCH(LEFT(X373,255),LEFT('Disaggregation Data'!$J$315:$J$616,255),0))=0,"",INDEX('Disaggregation Data'!$K$315:$K$616,MATCH(LEFT(X373,255),LEFT('Disaggregation Data'!J$315:$J$616,255),0))),"")</f>
        <v/>
      </c>
      <c r="F373" s="430" t="str">
        <f t="array" ref="F373">IFERROR(IF(INDEX('Disaggregation Data'!$L$315:$L$616,MATCH(LEFT(X373,255),LEFT('Disaggregation Data'!$J$315:$J$616,255),0))=0,"",INDEX('Disaggregation Data'!$L$315:$L$616,MATCH(LEFT(X373,255),LEFT('Disaggregation Data'!J$315:$J$616,255),0))),"")</f>
        <v/>
      </c>
      <c r="G373" s="495" t="str">
        <f t="shared" si="28"/>
        <v/>
      </c>
      <c r="H373" s="433" t="str">
        <f t="array" ref="H373">IFERROR(IF(INDEX('Disaggregation Data'!$N$315:$N$616,MATCH(LEFT(X373,255),LEFT('Disaggregation Data'!$J$315:$J$616,255),0))=0,"",INDEX('Disaggregation Data'!$N$315:$N$616,MATCH(LEFT(X373,255),LEFT('Disaggregation Data'!J$315:$J$616,255),0))),"")</f>
        <v/>
      </c>
      <c r="I373" s="433" t="str">
        <f t="array" ref="I373">IFERROR(IF(INDEX('Disaggregation Data'!$Q$315:$Q$616,MATCH(LEFT(X373,255),LEFT('Disaggregation Data'!$J$315:$J$616,255),0))=0,"",INDEX('Disaggregation Data'!$Q$315:$Q$616,MATCH(LEFT(X373,255),LEFT('Disaggregation Data'!J$315:$J$616,255),0))),"")</f>
        <v/>
      </c>
      <c r="J373" s="447" t="str">
        <f t="array" ref="J373">IFERROR(IF(INDEX('Disaggregation Data'!$R$315:$R$616,MATCH(LEFT(X373,255),LEFT('Disaggregation Data'!$J$315:$J$616,255),0))=0,"",INDEX('Disaggregation Data'!$R$315:$R$616,MATCH(LEFT(X373,255),LEFT('Disaggregation Data'!J$315:$J$616,255),0))),"")</f>
        <v/>
      </c>
      <c r="K373" s="486"/>
      <c r="L373" s="486"/>
      <c r="M373" s="486"/>
      <c r="N373" s="486"/>
      <c r="O373" s="486"/>
      <c r="P373" s="429"/>
      <c r="Q373" s="429"/>
      <c r="R373" s="429"/>
      <c r="S373" s="429"/>
      <c r="T373" s="429"/>
      <c r="U373" s="433" t="str">
        <f t="array" ref="U373">IFERROR(IF(INDEX('Disaggregation Data'!$O$315:$O$616,MATCH(LEFT(X373,255),LEFT('Disaggregation Data'!$J$315:$J$616,255),0))=0,"",INDEX('Disaggregation Data'!$O$315:$O$616,MATCH(LEFT(X373,255),LEFT('Disaggregation Data'!J$315:$J$616,255),0))),"")</f>
        <v/>
      </c>
      <c r="V373" s="447" t="str">
        <f t="array" ref="V373">IFERROR(IF(INDEX('Disaggregation Data'!$P$315:$P$616,MATCH(LEFT(X373,255),LEFT('Disaggregation Data'!$J$315:$J$616,255),0))=0,"",INDEX('Disaggregation Data'!$P$315:$P$616,MATCH(LEFT(X373,255),LEFT('Disaggregation Data'!J$315:$J$616,255),0))),"")</f>
        <v/>
      </c>
      <c r="W373" s="527"/>
      <c r="X373" s="527" t="str">
        <f t="shared" si="24"/>
        <v/>
      </c>
      <c r="Y373" s="527">
        <f t="shared" si="25"/>
        <v>26</v>
      </c>
      <c r="Z373" s="527" t="str">
        <f t="shared" si="26"/>
        <v/>
      </c>
      <c r="AA373" s="527" t="b">
        <f t="shared" si="27"/>
        <v>0</v>
      </c>
      <c r="AB373" s="527" t="s">
        <v>1836</v>
      </c>
      <c r="AC373" s="527" t="str">
        <f t="array" ref="AC373">IFERROR(IF(INDEX('Disaggregation Records'!$G$95:$G$183,MATCH(LEFT(Z373,255),LEFT('Disaggregation Records'!$D$95:$D$183,255),0))=0,"",INDEX('Disaggregation Records'!$G$95:$G$183,MATCH(LEFT(Z373,255),LEFT('Disaggregation Records'!$D$95:$D$183,255),0))),"")</f>
        <v/>
      </c>
      <c r="AD373" s="527" t="s">
        <v>724</v>
      </c>
      <c r="AE373" s="393"/>
      <c r="AF373" s="134"/>
      <c r="AG373" s="134"/>
    </row>
    <row r="374" spans="1:33" ht="47.1" customHeight="1" x14ac:dyDescent="0.25">
      <c r="A374" s="409">
        <v>5</v>
      </c>
      <c r="B374" s="427" t="str">
        <f>IFERROR(VLOOKUP(A374,'Coverage Indicators - Section D'!$A$10:$Y$42,25,FALSE),"")</f>
        <v/>
      </c>
      <c r="C374" s="522" t="str">
        <f t="array" ref="C374">IFERROR(IF(INDEX('Disaggregation Records'!$E$95:$E$183,MATCH(LEFT(Z374,255),LEFT('Disaggregation Records'!$D$95:$D$183,255),0))=0,"",INDEX('Disaggregation Records'!$E$95:$E$183,MATCH(LEFT(Z374,255),LEFT('Disaggregation Records'!$D$95:$D$183,255),0))),"")</f>
        <v/>
      </c>
      <c r="D374" s="522" t="str">
        <f t="array" ref="D374">IFERROR(IF(INDEX('Disaggregation Records'!$F$95:$F$183,MATCH(LEFT(Z374,255),LEFT('Disaggregation Records'!$D$95:$D$183,255),0))=0,"",INDEX('Disaggregation Records'!$F$95:$F$183,MATCH(LEFT(Z374,255),LEFT('Disaggregation Records'!$D$95:$D$183,255),0))),"")</f>
        <v/>
      </c>
      <c r="E374" s="429" t="str">
        <f t="array" ref="E374">IFERROR(IF(INDEX('Disaggregation Data'!$K$315:$K$616,MATCH(LEFT(X374,255),LEFT('Disaggregation Data'!$J$315:$J$616,255),0))=0,"",INDEX('Disaggregation Data'!$K$315:$K$616,MATCH(LEFT(X374,255),LEFT('Disaggregation Data'!J$315:$J$616,255),0))),"")</f>
        <v/>
      </c>
      <c r="F374" s="430" t="str">
        <f t="array" ref="F374">IFERROR(IF(INDEX('Disaggregation Data'!$L$315:$L$616,MATCH(LEFT(X374,255),LEFT('Disaggregation Data'!$J$315:$J$616,255),0))=0,"",INDEX('Disaggregation Data'!$L$315:$L$616,MATCH(LEFT(X374,255),LEFT('Disaggregation Data'!J$315:$J$616,255),0))),"")</f>
        <v/>
      </c>
      <c r="G374" s="495" t="str">
        <f t="shared" si="28"/>
        <v/>
      </c>
      <c r="H374" s="433" t="str">
        <f t="array" ref="H374">IFERROR(IF(INDEX('Disaggregation Data'!$N$315:$N$616,MATCH(LEFT(X374,255),LEFT('Disaggregation Data'!$J$315:$J$616,255),0))=0,"",INDEX('Disaggregation Data'!$N$315:$N$616,MATCH(LEFT(X374,255),LEFT('Disaggregation Data'!J$315:$J$616,255),0))),"")</f>
        <v/>
      </c>
      <c r="I374" s="433" t="str">
        <f t="array" ref="I374">IFERROR(IF(INDEX('Disaggregation Data'!$Q$315:$Q$616,MATCH(LEFT(X374,255),LEFT('Disaggregation Data'!$J$315:$J$616,255),0))=0,"",INDEX('Disaggregation Data'!$Q$315:$Q$616,MATCH(LEFT(X374,255),LEFT('Disaggregation Data'!J$315:$J$616,255),0))),"")</f>
        <v/>
      </c>
      <c r="J374" s="447" t="str">
        <f t="array" ref="J374">IFERROR(IF(INDEX('Disaggregation Data'!$R$315:$R$616,MATCH(LEFT(X374,255),LEFT('Disaggregation Data'!$J$315:$J$616,255),0))=0,"",INDEX('Disaggregation Data'!$R$315:$R$616,MATCH(LEFT(X374,255),LEFT('Disaggregation Data'!J$315:$J$616,255),0))),"")</f>
        <v/>
      </c>
      <c r="K374" s="486"/>
      <c r="L374" s="486"/>
      <c r="M374" s="486"/>
      <c r="N374" s="486"/>
      <c r="O374" s="486"/>
      <c r="P374" s="429"/>
      <c r="Q374" s="429"/>
      <c r="R374" s="429"/>
      <c r="S374" s="429"/>
      <c r="T374" s="429"/>
      <c r="U374" s="433" t="str">
        <f t="array" ref="U374">IFERROR(IF(INDEX('Disaggregation Data'!$O$315:$O$616,MATCH(LEFT(X374,255),LEFT('Disaggregation Data'!$J$315:$J$616,255),0))=0,"",INDEX('Disaggregation Data'!$O$315:$O$616,MATCH(LEFT(X374,255),LEFT('Disaggregation Data'!J$315:$J$616,255),0))),"")</f>
        <v/>
      </c>
      <c r="V374" s="447" t="str">
        <f t="array" ref="V374">IFERROR(IF(INDEX('Disaggregation Data'!$P$315:$P$616,MATCH(LEFT(X374,255),LEFT('Disaggregation Data'!$J$315:$J$616,255),0))=0,"",INDEX('Disaggregation Data'!$P$315:$P$616,MATCH(LEFT(X374,255),LEFT('Disaggregation Data'!J$315:$J$616,255),0))),"")</f>
        <v/>
      </c>
      <c r="W374" s="527"/>
      <c r="X374" s="527" t="str">
        <f t="shared" si="24"/>
        <v/>
      </c>
      <c r="Y374" s="527">
        <f t="shared" si="25"/>
        <v>27</v>
      </c>
      <c r="Z374" s="527" t="str">
        <f t="shared" si="26"/>
        <v/>
      </c>
      <c r="AA374" s="527" t="b">
        <f t="shared" si="27"/>
        <v>0</v>
      </c>
      <c r="AB374" s="527" t="s">
        <v>1837</v>
      </c>
      <c r="AC374" s="527" t="str">
        <f t="array" ref="AC374">IFERROR(IF(INDEX('Disaggregation Records'!$G$95:$G$183,MATCH(LEFT(Z374,255),LEFT('Disaggregation Records'!$D$95:$D$183,255),0))=0,"",INDEX('Disaggregation Records'!$G$95:$G$183,MATCH(LEFT(Z374,255),LEFT('Disaggregation Records'!$D$95:$D$183,255),0))),"")</f>
        <v/>
      </c>
      <c r="AD374" s="527" t="s">
        <v>724</v>
      </c>
      <c r="AE374" s="393"/>
      <c r="AF374" s="134"/>
      <c r="AG374" s="134"/>
    </row>
    <row r="375" spans="1:33" ht="47.1" customHeight="1" x14ac:dyDescent="0.25">
      <c r="A375" s="409">
        <v>5</v>
      </c>
      <c r="B375" s="427" t="str">
        <f>IFERROR(VLOOKUP(A375,'Coverage Indicators - Section D'!$A$10:$Y$42,25,FALSE),"")</f>
        <v/>
      </c>
      <c r="C375" s="522" t="str">
        <f t="array" ref="C375">IFERROR(IF(INDEX('Disaggregation Records'!$E$95:$E$183,MATCH(LEFT(Z375,255),LEFT('Disaggregation Records'!$D$95:$D$183,255),0))=0,"",INDEX('Disaggregation Records'!$E$95:$E$183,MATCH(LEFT(Z375,255),LEFT('Disaggregation Records'!$D$95:$D$183,255),0))),"")</f>
        <v/>
      </c>
      <c r="D375" s="522" t="str">
        <f t="array" ref="D375">IFERROR(IF(INDEX('Disaggregation Records'!$F$95:$F$183,MATCH(LEFT(Z375,255),LEFT('Disaggregation Records'!$D$95:$D$183,255),0))=0,"",INDEX('Disaggregation Records'!$F$95:$F$183,MATCH(LEFT(Z375,255),LEFT('Disaggregation Records'!$D$95:$D$183,255),0))),"")</f>
        <v/>
      </c>
      <c r="E375" s="429" t="str">
        <f t="array" ref="E375">IFERROR(IF(INDEX('Disaggregation Data'!$K$315:$K$616,MATCH(LEFT(X375,255),LEFT('Disaggregation Data'!$J$315:$J$616,255),0))=0,"",INDEX('Disaggregation Data'!$K$315:$K$616,MATCH(LEFT(X375,255),LEFT('Disaggregation Data'!J$315:$J$616,255),0))),"")</f>
        <v/>
      </c>
      <c r="F375" s="430" t="str">
        <f t="array" ref="F375">IFERROR(IF(INDEX('Disaggregation Data'!$L$315:$L$616,MATCH(LEFT(X375,255),LEFT('Disaggregation Data'!$J$315:$J$616,255),0))=0,"",INDEX('Disaggregation Data'!$L$315:$L$616,MATCH(LEFT(X375,255),LEFT('Disaggregation Data'!J$315:$J$616,255),0))),"")</f>
        <v/>
      </c>
      <c r="G375" s="495" t="str">
        <f t="shared" si="28"/>
        <v/>
      </c>
      <c r="H375" s="433" t="str">
        <f t="array" ref="H375">IFERROR(IF(INDEX('Disaggregation Data'!$N$315:$N$616,MATCH(LEFT(X375,255),LEFT('Disaggregation Data'!$J$315:$J$616,255),0))=0,"",INDEX('Disaggregation Data'!$N$315:$N$616,MATCH(LEFT(X375,255),LEFT('Disaggregation Data'!J$315:$J$616,255),0))),"")</f>
        <v/>
      </c>
      <c r="I375" s="433" t="str">
        <f t="array" ref="I375">IFERROR(IF(INDEX('Disaggregation Data'!$Q$315:$Q$616,MATCH(LEFT(X375,255),LEFT('Disaggregation Data'!$J$315:$J$616,255),0))=0,"",INDEX('Disaggregation Data'!$Q$315:$Q$616,MATCH(LEFT(X375,255),LEFT('Disaggregation Data'!J$315:$J$616,255),0))),"")</f>
        <v/>
      </c>
      <c r="J375" s="447" t="str">
        <f t="array" ref="J375">IFERROR(IF(INDEX('Disaggregation Data'!$R$315:$R$616,MATCH(LEFT(X375,255),LEFT('Disaggregation Data'!$J$315:$J$616,255),0))=0,"",INDEX('Disaggregation Data'!$R$315:$R$616,MATCH(LEFT(X375,255),LEFT('Disaggregation Data'!J$315:$J$616,255),0))),"")</f>
        <v/>
      </c>
      <c r="K375" s="486"/>
      <c r="L375" s="486"/>
      <c r="M375" s="486"/>
      <c r="N375" s="486"/>
      <c r="O375" s="486"/>
      <c r="P375" s="429"/>
      <c r="Q375" s="429"/>
      <c r="R375" s="429"/>
      <c r="S375" s="429"/>
      <c r="T375" s="429"/>
      <c r="U375" s="433" t="str">
        <f t="array" ref="U375">IFERROR(IF(INDEX('Disaggregation Data'!$O$315:$O$616,MATCH(LEFT(X375,255),LEFT('Disaggregation Data'!$J$315:$J$616,255),0))=0,"",INDEX('Disaggregation Data'!$O$315:$O$616,MATCH(LEFT(X375,255),LEFT('Disaggregation Data'!J$315:$J$616,255),0))),"")</f>
        <v/>
      </c>
      <c r="V375" s="447" t="str">
        <f t="array" ref="V375">IFERROR(IF(INDEX('Disaggregation Data'!$P$315:$P$616,MATCH(LEFT(X375,255),LEFT('Disaggregation Data'!$J$315:$J$616,255),0))=0,"",INDEX('Disaggregation Data'!$P$315:$P$616,MATCH(LEFT(X375,255),LEFT('Disaggregation Data'!J$315:$J$616,255),0))),"")</f>
        <v/>
      </c>
      <c r="W375" s="527"/>
      <c r="X375" s="527" t="str">
        <f t="shared" si="24"/>
        <v/>
      </c>
      <c r="Y375" s="527">
        <f t="shared" si="25"/>
        <v>28</v>
      </c>
      <c r="Z375" s="527" t="str">
        <f t="shared" si="26"/>
        <v/>
      </c>
      <c r="AA375" s="527" t="b">
        <f t="shared" si="27"/>
        <v>0</v>
      </c>
      <c r="AB375" s="527" t="s">
        <v>1838</v>
      </c>
      <c r="AC375" s="527" t="str">
        <f t="array" ref="AC375">IFERROR(IF(INDEX('Disaggregation Records'!$G$95:$G$183,MATCH(LEFT(Z375,255),LEFT('Disaggregation Records'!$D$95:$D$183,255),0))=0,"",INDEX('Disaggregation Records'!$G$95:$G$183,MATCH(LEFT(Z375,255),LEFT('Disaggregation Records'!$D$95:$D$183,255),0))),"")</f>
        <v/>
      </c>
      <c r="AD375" s="527" t="s">
        <v>724</v>
      </c>
      <c r="AE375" s="393"/>
      <c r="AF375" s="134"/>
      <c r="AG375" s="134"/>
    </row>
    <row r="376" spans="1:33" ht="47.1" customHeight="1" x14ac:dyDescent="0.25">
      <c r="A376" s="409">
        <v>5</v>
      </c>
      <c r="B376" s="427" t="str">
        <f>IFERROR(VLOOKUP(A376,'Coverage Indicators - Section D'!$A$10:$Y$42,25,FALSE),"")</f>
        <v/>
      </c>
      <c r="C376" s="522" t="str">
        <f t="array" ref="C376">IFERROR(IF(INDEX('Disaggregation Records'!$E$95:$E$183,MATCH(LEFT(Z376,255),LEFT('Disaggregation Records'!$D$95:$D$183,255),0))=0,"",INDEX('Disaggregation Records'!$E$95:$E$183,MATCH(LEFT(Z376,255),LEFT('Disaggregation Records'!$D$95:$D$183,255),0))),"")</f>
        <v/>
      </c>
      <c r="D376" s="522" t="str">
        <f t="array" ref="D376">IFERROR(IF(INDEX('Disaggregation Records'!$F$95:$F$183,MATCH(LEFT(Z376,255),LEFT('Disaggregation Records'!$D$95:$D$183,255),0))=0,"",INDEX('Disaggregation Records'!$F$95:$F$183,MATCH(LEFT(Z376,255),LEFT('Disaggregation Records'!$D$95:$D$183,255),0))),"")</f>
        <v/>
      </c>
      <c r="E376" s="429" t="str">
        <f t="array" ref="E376">IFERROR(IF(INDEX('Disaggregation Data'!$K$315:$K$616,MATCH(LEFT(X376,255),LEFT('Disaggregation Data'!$J$315:$J$616,255),0))=0,"",INDEX('Disaggregation Data'!$K$315:$K$616,MATCH(LEFT(X376,255),LEFT('Disaggregation Data'!J$315:$J$616,255),0))),"")</f>
        <v/>
      </c>
      <c r="F376" s="430" t="str">
        <f t="array" ref="F376">IFERROR(IF(INDEX('Disaggregation Data'!$L$315:$L$616,MATCH(LEFT(X376,255),LEFT('Disaggregation Data'!$J$315:$J$616,255),0))=0,"",INDEX('Disaggregation Data'!$L$315:$L$616,MATCH(LEFT(X376,255),LEFT('Disaggregation Data'!J$315:$J$616,255),0))),"")</f>
        <v/>
      </c>
      <c r="G376" s="495" t="str">
        <f t="shared" si="28"/>
        <v/>
      </c>
      <c r="H376" s="433" t="str">
        <f t="array" ref="H376">IFERROR(IF(INDEX('Disaggregation Data'!$N$315:$N$616,MATCH(LEFT(X376,255),LEFT('Disaggregation Data'!$J$315:$J$616,255),0))=0,"",INDEX('Disaggregation Data'!$N$315:$N$616,MATCH(LEFT(X376,255),LEFT('Disaggregation Data'!J$315:$J$616,255),0))),"")</f>
        <v/>
      </c>
      <c r="I376" s="433" t="str">
        <f t="array" ref="I376">IFERROR(IF(INDEX('Disaggregation Data'!$Q$315:$Q$616,MATCH(LEFT(X376,255),LEFT('Disaggregation Data'!$J$315:$J$616,255),0))=0,"",INDEX('Disaggregation Data'!$Q$315:$Q$616,MATCH(LEFT(X376,255),LEFT('Disaggregation Data'!J$315:$J$616,255),0))),"")</f>
        <v/>
      </c>
      <c r="J376" s="447" t="str">
        <f t="array" ref="J376">IFERROR(IF(INDEX('Disaggregation Data'!$R$315:$R$616,MATCH(LEFT(X376,255),LEFT('Disaggregation Data'!$J$315:$J$616,255),0))=0,"",INDEX('Disaggregation Data'!$R$315:$R$616,MATCH(LEFT(X376,255),LEFT('Disaggregation Data'!J$315:$J$616,255),0))),"")</f>
        <v/>
      </c>
      <c r="K376" s="486"/>
      <c r="L376" s="486"/>
      <c r="M376" s="486"/>
      <c r="N376" s="486"/>
      <c r="O376" s="486"/>
      <c r="P376" s="429"/>
      <c r="Q376" s="429"/>
      <c r="R376" s="429"/>
      <c r="S376" s="429"/>
      <c r="T376" s="429"/>
      <c r="U376" s="433" t="str">
        <f t="array" ref="U376">IFERROR(IF(INDEX('Disaggregation Data'!$O$315:$O$616,MATCH(LEFT(X376,255),LEFT('Disaggregation Data'!$J$315:$J$616,255),0))=0,"",INDEX('Disaggregation Data'!$O$315:$O$616,MATCH(LEFT(X376,255),LEFT('Disaggregation Data'!J$315:$J$616,255),0))),"")</f>
        <v/>
      </c>
      <c r="V376" s="447" t="str">
        <f t="array" ref="V376">IFERROR(IF(INDEX('Disaggregation Data'!$P$315:$P$616,MATCH(LEFT(X376,255),LEFT('Disaggregation Data'!$J$315:$J$616,255),0))=0,"",INDEX('Disaggregation Data'!$P$315:$P$616,MATCH(LEFT(X376,255),LEFT('Disaggregation Data'!J$315:$J$616,255),0))),"")</f>
        <v/>
      </c>
      <c r="W376" s="527"/>
      <c r="X376" s="527" t="str">
        <f t="shared" si="24"/>
        <v/>
      </c>
      <c r="Y376" s="527">
        <f t="shared" si="25"/>
        <v>29</v>
      </c>
      <c r="Z376" s="527" t="str">
        <f t="shared" si="26"/>
        <v/>
      </c>
      <c r="AA376" s="527" t="b">
        <f t="shared" si="27"/>
        <v>0</v>
      </c>
      <c r="AB376" s="527" t="s">
        <v>1839</v>
      </c>
      <c r="AC376" s="527" t="str">
        <f t="array" ref="AC376">IFERROR(IF(INDEX('Disaggregation Records'!$G$95:$G$183,MATCH(LEFT(Z376,255),LEFT('Disaggregation Records'!$D$95:$D$183,255),0))=0,"",INDEX('Disaggregation Records'!$G$95:$G$183,MATCH(LEFT(Z376,255),LEFT('Disaggregation Records'!$D$95:$D$183,255),0))),"")</f>
        <v/>
      </c>
      <c r="AD376" s="527" t="s">
        <v>724</v>
      </c>
      <c r="AE376" s="393"/>
      <c r="AF376" s="134"/>
      <c r="AG376" s="134"/>
    </row>
    <row r="377" spans="1:33" ht="47.1" customHeight="1" x14ac:dyDescent="0.25">
      <c r="A377" s="409">
        <v>6</v>
      </c>
      <c r="B377" s="427" t="str">
        <f>IFERROR(VLOOKUP(A377,'Coverage Indicators - Section D'!$A$10:$Y$42,25,FALSE),"")</f>
        <v/>
      </c>
      <c r="C377" s="522" t="str">
        <f t="array" ref="C377">IFERROR(IF(INDEX('Disaggregation Records'!$E$95:$E$183,MATCH(LEFT(Z377,255),LEFT('Disaggregation Records'!$D$95:$D$183,255),0))=0,"",INDEX('Disaggregation Records'!$E$95:$E$183,MATCH(LEFT(Z377,255),LEFT('Disaggregation Records'!$D$95:$D$183,255),0))),"")</f>
        <v/>
      </c>
      <c r="D377" s="522" t="str">
        <f t="array" ref="D377">IFERROR(IF(INDEX('Disaggregation Records'!$F$95:$F$183,MATCH(LEFT(Z377,255),LEFT('Disaggregation Records'!$D$95:$D$183,255),0))=0,"",INDEX('Disaggregation Records'!$F$95:$F$183,MATCH(LEFT(Z377,255),LEFT('Disaggregation Records'!$D$95:$D$183,255),0))),"")</f>
        <v/>
      </c>
      <c r="E377" s="429" t="str">
        <f t="array" ref="E377">IFERROR(IF(INDEX('Disaggregation Data'!$K$315:$K$616,MATCH(LEFT(X377,255),LEFT('Disaggregation Data'!$J$315:$J$616,255),0))=0,"",INDEX('Disaggregation Data'!$K$315:$K$616,MATCH(LEFT(X377,255),LEFT('Disaggregation Data'!J$315:$J$616,255),0))),"")</f>
        <v/>
      </c>
      <c r="F377" s="430" t="str">
        <f t="array" ref="F377">IFERROR(IF(INDEX('Disaggregation Data'!$L$315:$L$616,MATCH(LEFT(X377,255),LEFT('Disaggregation Data'!$J$315:$J$616,255),0))=0,"",INDEX('Disaggregation Data'!$L$315:$L$616,MATCH(LEFT(X377,255),LEFT('Disaggregation Data'!J$315:$J$616,255),0))),"")</f>
        <v/>
      </c>
      <c r="G377" s="495" t="str">
        <f t="shared" si="28"/>
        <v/>
      </c>
      <c r="H377" s="433" t="str">
        <f t="array" ref="H377">IFERROR(IF(INDEX('Disaggregation Data'!$N$315:$N$616,MATCH(LEFT(X377,255),LEFT('Disaggregation Data'!$J$315:$J$616,255),0))=0,"",INDEX('Disaggregation Data'!$N$315:$N$616,MATCH(LEFT(X377,255),LEFT('Disaggregation Data'!J$315:$J$616,255),0))),"")</f>
        <v/>
      </c>
      <c r="I377" s="433" t="str">
        <f t="array" ref="I377">IFERROR(IF(INDEX('Disaggregation Data'!$Q$315:$Q$616,MATCH(LEFT(X377,255),LEFT('Disaggregation Data'!$J$315:$J$616,255),0))=0,"",INDEX('Disaggregation Data'!$Q$315:$Q$616,MATCH(LEFT(X377,255),LEFT('Disaggregation Data'!J$315:$J$616,255),0))),"")</f>
        <v/>
      </c>
      <c r="J377" s="447" t="str">
        <f t="array" ref="J377">IFERROR(IF(INDEX('Disaggregation Data'!$R$315:$R$616,MATCH(LEFT(X377,255),LEFT('Disaggregation Data'!$J$315:$J$616,255),0))=0,"",INDEX('Disaggregation Data'!$R$315:$R$616,MATCH(LEFT(X377,255),LEFT('Disaggregation Data'!J$315:$J$616,255),0))),"")</f>
        <v/>
      </c>
      <c r="K377" s="486"/>
      <c r="L377" s="486"/>
      <c r="M377" s="486"/>
      <c r="N377" s="486"/>
      <c r="O377" s="486"/>
      <c r="P377" s="429"/>
      <c r="Q377" s="429"/>
      <c r="R377" s="429"/>
      <c r="S377" s="429"/>
      <c r="T377" s="429"/>
      <c r="U377" s="433" t="str">
        <f t="array" ref="U377">IFERROR(IF(INDEX('Disaggregation Data'!$O$315:$O$616,MATCH(LEFT(X377,255),LEFT('Disaggregation Data'!$J$315:$J$616,255),0))=0,"",INDEX('Disaggregation Data'!$O$315:$O$616,MATCH(LEFT(X377,255),LEFT('Disaggregation Data'!J$315:$J$616,255),0))),"")</f>
        <v/>
      </c>
      <c r="V377" s="447" t="str">
        <f t="array" ref="V377">IFERROR(IF(INDEX('Disaggregation Data'!$P$315:$P$616,MATCH(LEFT(X377,255),LEFT('Disaggregation Data'!$J$315:$J$616,255),0))=0,"",INDEX('Disaggregation Data'!$P$315:$P$616,MATCH(LEFT(X377,255),LEFT('Disaggregation Data'!J$315:$J$616,255),0))),"")</f>
        <v/>
      </c>
      <c r="W377" s="527"/>
      <c r="X377" s="527" t="str">
        <f t="shared" si="24"/>
        <v/>
      </c>
      <c r="Y377" s="527">
        <f t="shared" si="25"/>
        <v>30</v>
      </c>
      <c r="Z377" s="527" t="str">
        <f t="shared" si="26"/>
        <v/>
      </c>
      <c r="AA377" s="527" t="b">
        <f t="shared" si="27"/>
        <v>0</v>
      </c>
      <c r="AB377" s="527" t="s">
        <v>1840</v>
      </c>
      <c r="AC377" s="527" t="str">
        <f t="array" ref="AC377">IFERROR(IF(INDEX('Disaggregation Records'!$G$95:$G$183,MATCH(LEFT(Z377,255),LEFT('Disaggregation Records'!$D$95:$D$183,255),0))=0,"",INDEX('Disaggregation Records'!$G$95:$G$183,MATCH(LEFT(Z377,255),LEFT('Disaggregation Records'!$D$95:$D$183,255),0))),"")</f>
        <v/>
      </c>
      <c r="AD377" s="527" t="s">
        <v>725</v>
      </c>
      <c r="AE377" s="393"/>
      <c r="AF377" s="134"/>
      <c r="AG377" s="134"/>
    </row>
    <row r="378" spans="1:33" ht="47.1" customHeight="1" x14ac:dyDescent="0.25">
      <c r="A378" s="409">
        <v>6</v>
      </c>
      <c r="B378" s="427" t="str">
        <f>IFERROR(VLOOKUP(A378,'Coverage Indicators - Section D'!$A$10:$Y$42,25,FALSE),"")</f>
        <v/>
      </c>
      <c r="C378" s="522" t="str">
        <f t="array" ref="C378">IFERROR(IF(INDEX('Disaggregation Records'!$E$95:$E$183,MATCH(LEFT(Z378,255),LEFT('Disaggregation Records'!$D$95:$D$183,255),0))=0,"",INDEX('Disaggregation Records'!$E$95:$E$183,MATCH(LEFT(Z378,255),LEFT('Disaggregation Records'!$D$95:$D$183,255),0))),"")</f>
        <v/>
      </c>
      <c r="D378" s="522" t="str">
        <f t="array" ref="D378">IFERROR(IF(INDEX('Disaggregation Records'!$F$95:$F$183,MATCH(LEFT(Z378,255),LEFT('Disaggregation Records'!$D$95:$D$183,255),0))=0,"",INDEX('Disaggregation Records'!$F$95:$F$183,MATCH(LEFT(Z378,255),LEFT('Disaggregation Records'!$D$95:$D$183,255),0))),"")</f>
        <v/>
      </c>
      <c r="E378" s="429" t="str">
        <f t="array" ref="E378">IFERROR(IF(INDEX('Disaggregation Data'!$K$315:$K$616,MATCH(LEFT(X378,255),LEFT('Disaggregation Data'!$J$315:$J$616,255),0))=0,"",INDEX('Disaggregation Data'!$K$315:$K$616,MATCH(LEFT(X378,255),LEFT('Disaggregation Data'!J$315:$J$616,255),0))),"")</f>
        <v/>
      </c>
      <c r="F378" s="430" t="str">
        <f t="array" ref="F378">IFERROR(IF(INDEX('Disaggregation Data'!$L$315:$L$616,MATCH(LEFT(X378,255),LEFT('Disaggregation Data'!$J$315:$J$616,255),0))=0,"",INDEX('Disaggregation Data'!$L$315:$L$616,MATCH(LEFT(X378,255),LEFT('Disaggregation Data'!J$315:$J$616,255),0))),"")</f>
        <v/>
      </c>
      <c r="G378" s="495" t="str">
        <f t="shared" si="28"/>
        <v/>
      </c>
      <c r="H378" s="433" t="str">
        <f t="array" ref="H378">IFERROR(IF(INDEX('Disaggregation Data'!$N$315:$N$616,MATCH(LEFT(X378,255),LEFT('Disaggregation Data'!$J$315:$J$616,255),0))=0,"",INDEX('Disaggregation Data'!$N$315:$N$616,MATCH(LEFT(X378,255),LEFT('Disaggregation Data'!J$315:$J$616,255),0))),"")</f>
        <v/>
      </c>
      <c r="I378" s="433" t="str">
        <f t="array" ref="I378">IFERROR(IF(INDEX('Disaggregation Data'!$Q$315:$Q$616,MATCH(LEFT(X378,255),LEFT('Disaggregation Data'!$J$315:$J$616,255),0))=0,"",INDEX('Disaggregation Data'!$Q$315:$Q$616,MATCH(LEFT(X378,255),LEFT('Disaggregation Data'!J$315:$J$616,255),0))),"")</f>
        <v/>
      </c>
      <c r="J378" s="447" t="str">
        <f t="array" ref="J378">IFERROR(IF(INDEX('Disaggregation Data'!$R$315:$R$616,MATCH(LEFT(X378,255),LEFT('Disaggregation Data'!$J$315:$J$616,255),0))=0,"",INDEX('Disaggregation Data'!$R$315:$R$616,MATCH(LEFT(X378,255),LEFT('Disaggregation Data'!J$315:$J$616,255),0))),"")</f>
        <v/>
      </c>
      <c r="K378" s="486"/>
      <c r="L378" s="486"/>
      <c r="M378" s="486"/>
      <c r="N378" s="486"/>
      <c r="O378" s="486"/>
      <c r="P378" s="429"/>
      <c r="Q378" s="429"/>
      <c r="R378" s="429"/>
      <c r="S378" s="429"/>
      <c r="T378" s="429"/>
      <c r="U378" s="433" t="str">
        <f t="array" ref="U378">IFERROR(IF(INDEX('Disaggregation Data'!$O$315:$O$616,MATCH(LEFT(X378,255),LEFT('Disaggregation Data'!$J$315:$J$616,255),0))=0,"",INDEX('Disaggregation Data'!$O$315:$O$616,MATCH(LEFT(X378,255),LEFT('Disaggregation Data'!J$315:$J$616,255),0))),"")</f>
        <v/>
      </c>
      <c r="V378" s="447" t="str">
        <f t="array" ref="V378">IFERROR(IF(INDEX('Disaggregation Data'!$P$315:$P$616,MATCH(LEFT(X378,255),LEFT('Disaggregation Data'!$J$315:$J$616,255),0))=0,"",INDEX('Disaggregation Data'!$P$315:$P$616,MATCH(LEFT(X378,255),LEFT('Disaggregation Data'!J$315:$J$616,255),0))),"")</f>
        <v/>
      </c>
      <c r="W378" s="527"/>
      <c r="X378" s="527" t="str">
        <f t="shared" si="24"/>
        <v/>
      </c>
      <c r="Y378" s="527">
        <f t="shared" si="25"/>
        <v>31</v>
      </c>
      <c r="Z378" s="527" t="str">
        <f t="shared" si="26"/>
        <v/>
      </c>
      <c r="AA378" s="527" t="b">
        <f t="shared" si="27"/>
        <v>0</v>
      </c>
      <c r="AB378" s="527" t="s">
        <v>1841</v>
      </c>
      <c r="AC378" s="527" t="str">
        <f t="array" ref="AC378">IFERROR(IF(INDEX('Disaggregation Records'!$G$95:$G$183,MATCH(LEFT(Z378,255),LEFT('Disaggregation Records'!$D$95:$D$183,255),0))=0,"",INDEX('Disaggregation Records'!$G$95:$G$183,MATCH(LEFT(Z378,255),LEFT('Disaggregation Records'!$D$95:$D$183,255),0))),"")</f>
        <v/>
      </c>
      <c r="AD378" s="527" t="s">
        <v>725</v>
      </c>
      <c r="AE378" s="393"/>
      <c r="AF378" s="134"/>
      <c r="AG378" s="134"/>
    </row>
    <row r="379" spans="1:33" ht="47.1" customHeight="1" x14ac:dyDescent="0.25">
      <c r="A379" s="409">
        <v>6</v>
      </c>
      <c r="B379" s="427" t="str">
        <f>IFERROR(VLOOKUP(A379,'Coverage Indicators - Section D'!$A$10:$Y$42,25,FALSE),"")</f>
        <v/>
      </c>
      <c r="C379" s="522" t="str">
        <f t="array" ref="C379">IFERROR(IF(INDEX('Disaggregation Records'!$E$95:$E$183,MATCH(LEFT(Z379,255),LEFT('Disaggregation Records'!$D$95:$D$183,255),0))=0,"",INDEX('Disaggregation Records'!$E$95:$E$183,MATCH(LEFT(Z379,255),LEFT('Disaggregation Records'!$D$95:$D$183,255),0))),"")</f>
        <v/>
      </c>
      <c r="D379" s="522" t="str">
        <f t="array" ref="D379">IFERROR(IF(INDEX('Disaggregation Records'!$F$95:$F$183,MATCH(LEFT(Z379,255),LEFT('Disaggregation Records'!$D$95:$D$183,255),0))=0,"",INDEX('Disaggregation Records'!$F$95:$F$183,MATCH(LEFT(Z379,255),LEFT('Disaggregation Records'!$D$95:$D$183,255),0))),"")</f>
        <v/>
      </c>
      <c r="E379" s="429" t="str">
        <f t="array" ref="E379">IFERROR(IF(INDEX('Disaggregation Data'!$K$315:$K$616,MATCH(LEFT(X379,255),LEFT('Disaggregation Data'!$J$315:$J$616,255),0))=0,"",INDEX('Disaggregation Data'!$K$315:$K$616,MATCH(LEFT(X379,255),LEFT('Disaggregation Data'!J$315:$J$616,255),0))),"")</f>
        <v/>
      </c>
      <c r="F379" s="430" t="str">
        <f t="array" ref="F379">IFERROR(IF(INDEX('Disaggregation Data'!$L$315:$L$616,MATCH(LEFT(X379,255),LEFT('Disaggregation Data'!$J$315:$J$616,255),0))=0,"",INDEX('Disaggregation Data'!$L$315:$L$616,MATCH(LEFT(X379,255),LEFT('Disaggregation Data'!J$315:$J$616,255),0))),"")</f>
        <v/>
      </c>
      <c r="G379" s="495" t="str">
        <f t="shared" si="28"/>
        <v/>
      </c>
      <c r="H379" s="433" t="str">
        <f t="array" ref="H379">IFERROR(IF(INDEX('Disaggregation Data'!$N$315:$N$616,MATCH(LEFT(X379,255),LEFT('Disaggregation Data'!$J$315:$J$616,255),0))=0,"",INDEX('Disaggregation Data'!$N$315:$N$616,MATCH(LEFT(X379,255),LEFT('Disaggregation Data'!J$315:$J$616,255),0))),"")</f>
        <v/>
      </c>
      <c r="I379" s="433" t="str">
        <f t="array" ref="I379">IFERROR(IF(INDEX('Disaggregation Data'!$Q$315:$Q$616,MATCH(LEFT(X379,255),LEFT('Disaggregation Data'!$J$315:$J$616,255),0))=0,"",INDEX('Disaggregation Data'!$Q$315:$Q$616,MATCH(LEFT(X379,255),LEFT('Disaggregation Data'!J$315:$J$616,255),0))),"")</f>
        <v/>
      </c>
      <c r="J379" s="447" t="str">
        <f t="array" ref="J379">IFERROR(IF(INDEX('Disaggregation Data'!$R$315:$R$616,MATCH(LEFT(X379,255),LEFT('Disaggregation Data'!$J$315:$J$616,255),0))=0,"",INDEX('Disaggregation Data'!$R$315:$R$616,MATCH(LEFT(X379,255),LEFT('Disaggregation Data'!J$315:$J$616,255),0))),"")</f>
        <v/>
      </c>
      <c r="K379" s="486"/>
      <c r="L379" s="486"/>
      <c r="M379" s="486"/>
      <c r="N379" s="486"/>
      <c r="O379" s="486"/>
      <c r="P379" s="429"/>
      <c r="Q379" s="429"/>
      <c r="R379" s="429"/>
      <c r="S379" s="429"/>
      <c r="T379" s="429"/>
      <c r="U379" s="433" t="str">
        <f t="array" ref="U379">IFERROR(IF(INDEX('Disaggregation Data'!$O$315:$O$616,MATCH(LEFT(X379,255),LEFT('Disaggregation Data'!$J$315:$J$616,255),0))=0,"",INDEX('Disaggregation Data'!$O$315:$O$616,MATCH(LEFT(X379,255),LEFT('Disaggregation Data'!J$315:$J$616,255),0))),"")</f>
        <v/>
      </c>
      <c r="V379" s="447" t="str">
        <f t="array" ref="V379">IFERROR(IF(INDEX('Disaggregation Data'!$P$315:$P$616,MATCH(LEFT(X379,255),LEFT('Disaggregation Data'!$J$315:$J$616,255),0))=0,"",INDEX('Disaggregation Data'!$P$315:$P$616,MATCH(LEFT(X379,255),LEFT('Disaggregation Data'!J$315:$J$616,255),0))),"")</f>
        <v/>
      </c>
      <c r="W379" s="527"/>
      <c r="X379" s="527" t="str">
        <f t="shared" si="24"/>
        <v/>
      </c>
      <c r="Y379" s="527">
        <f t="shared" si="25"/>
        <v>32</v>
      </c>
      <c r="Z379" s="527" t="str">
        <f t="shared" si="26"/>
        <v/>
      </c>
      <c r="AA379" s="527" t="b">
        <f t="shared" si="27"/>
        <v>0</v>
      </c>
      <c r="AB379" s="527" t="s">
        <v>1842</v>
      </c>
      <c r="AC379" s="527" t="str">
        <f t="array" ref="AC379">IFERROR(IF(INDEX('Disaggregation Records'!$G$95:$G$183,MATCH(LEFT(Z379,255),LEFT('Disaggregation Records'!$D$95:$D$183,255),0))=0,"",INDEX('Disaggregation Records'!$G$95:$G$183,MATCH(LEFT(Z379,255),LEFT('Disaggregation Records'!$D$95:$D$183,255),0))),"")</f>
        <v/>
      </c>
      <c r="AD379" s="527" t="s">
        <v>725</v>
      </c>
      <c r="AE379" s="393"/>
      <c r="AF379" s="134"/>
      <c r="AG379" s="134"/>
    </row>
    <row r="380" spans="1:33" ht="47.1" customHeight="1" x14ac:dyDescent="0.25">
      <c r="A380" s="409">
        <v>6</v>
      </c>
      <c r="B380" s="427" t="str">
        <f>IFERROR(VLOOKUP(A380,'Coverage Indicators - Section D'!$A$10:$Y$42,25,FALSE),"")</f>
        <v/>
      </c>
      <c r="C380" s="522" t="str">
        <f t="array" ref="C380">IFERROR(IF(INDEX('Disaggregation Records'!$E$95:$E$183,MATCH(LEFT(Z380,255),LEFT('Disaggregation Records'!$D$95:$D$183,255),0))=0,"",INDEX('Disaggregation Records'!$E$95:$E$183,MATCH(LEFT(Z380,255),LEFT('Disaggregation Records'!$D$95:$D$183,255),0))),"")</f>
        <v/>
      </c>
      <c r="D380" s="522" t="str">
        <f t="array" ref="D380">IFERROR(IF(INDEX('Disaggregation Records'!$F$95:$F$183,MATCH(LEFT(Z380,255),LEFT('Disaggregation Records'!$D$95:$D$183,255),0))=0,"",INDEX('Disaggregation Records'!$F$95:$F$183,MATCH(LEFT(Z380,255),LEFT('Disaggregation Records'!$D$95:$D$183,255),0))),"")</f>
        <v/>
      </c>
      <c r="E380" s="429" t="str">
        <f t="array" ref="E380">IFERROR(IF(INDEX('Disaggregation Data'!$K$315:$K$616,MATCH(LEFT(X380,255),LEFT('Disaggregation Data'!$J$315:$J$616,255),0))=0,"",INDEX('Disaggregation Data'!$K$315:$K$616,MATCH(LEFT(X380,255),LEFT('Disaggregation Data'!J$315:$J$616,255),0))),"")</f>
        <v/>
      </c>
      <c r="F380" s="430" t="str">
        <f t="array" ref="F380">IFERROR(IF(INDEX('Disaggregation Data'!$L$315:$L$616,MATCH(LEFT(X380,255),LEFT('Disaggregation Data'!$J$315:$J$616,255),0))=0,"",INDEX('Disaggregation Data'!$L$315:$L$616,MATCH(LEFT(X380,255),LEFT('Disaggregation Data'!J$315:$J$616,255),0))),"")</f>
        <v/>
      </c>
      <c r="G380" s="495" t="str">
        <f t="shared" si="28"/>
        <v/>
      </c>
      <c r="H380" s="433" t="str">
        <f t="array" ref="H380">IFERROR(IF(INDEX('Disaggregation Data'!$N$315:$N$616,MATCH(LEFT(X380,255),LEFT('Disaggregation Data'!$J$315:$J$616,255),0))=0,"",INDEX('Disaggregation Data'!$N$315:$N$616,MATCH(LEFT(X380,255),LEFT('Disaggregation Data'!J$315:$J$616,255),0))),"")</f>
        <v/>
      </c>
      <c r="I380" s="433" t="str">
        <f t="array" ref="I380">IFERROR(IF(INDEX('Disaggregation Data'!$Q$315:$Q$616,MATCH(LEFT(X380,255),LEFT('Disaggregation Data'!$J$315:$J$616,255),0))=0,"",INDEX('Disaggregation Data'!$Q$315:$Q$616,MATCH(LEFT(X380,255),LEFT('Disaggregation Data'!J$315:$J$616,255),0))),"")</f>
        <v/>
      </c>
      <c r="J380" s="447" t="str">
        <f t="array" ref="J380">IFERROR(IF(INDEX('Disaggregation Data'!$R$315:$R$616,MATCH(LEFT(X380,255),LEFT('Disaggregation Data'!$J$315:$J$616,255),0))=0,"",INDEX('Disaggregation Data'!$R$315:$R$616,MATCH(LEFT(X380,255),LEFT('Disaggregation Data'!J$315:$J$616,255),0))),"")</f>
        <v/>
      </c>
      <c r="K380" s="486"/>
      <c r="L380" s="486"/>
      <c r="M380" s="486"/>
      <c r="N380" s="486"/>
      <c r="O380" s="486"/>
      <c r="P380" s="429"/>
      <c r="Q380" s="429"/>
      <c r="R380" s="429"/>
      <c r="S380" s="429"/>
      <c r="T380" s="429"/>
      <c r="U380" s="433" t="str">
        <f t="array" ref="U380">IFERROR(IF(INDEX('Disaggregation Data'!$O$315:$O$616,MATCH(LEFT(X380,255),LEFT('Disaggregation Data'!$J$315:$J$616,255),0))=0,"",INDEX('Disaggregation Data'!$O$315:$O$616,MATCH(LEFT(X380,255),LEFT('Disaggregation Data'!J$315:$J$616,255),0))),"")</f>
        <v/>
      </c>
      <c r="V380" s="447" t="str">
        <f t="array" ref="V380">IFERROR(IF(INDEX('Disaggregation Data'!$P$315:$P$616,MATCH(LEFT(X380,255),LEFT('Disaggregation Data'!$J$315:$J$616,255),0))=0,"",INDEX('Disaggregation Data'!$P$315:$P$616,MATCH(LEFT(X380,255),LEFT('Disaggregation Data'!J$315:$J$616,255),0))),"")</f>
        <v/>
      </c>
      <c r="W380" s="527"/>
      <c r="X380" s="527" t="str">
        <f t="shared" si="24"/>
        <v/>
      </c>
      <c r="Y380" s="527">
        <f t="shared" si="25"/>
        <v>33</v>
      </c>
      <c r="Z380" s="527" t="str">
        <f t="shared" si="26"/>
        <v/>
      </c>
      <c r="AA380" s="527" t="b">
        <f t="shared" si="27"/>
        <v>0</v>
      </c>
      <c r="AB380" s="527" t="s">
        <v>1843</v>
      </c>
      <c r="AC380" s="527" t="str">
        <f t="array" ref="AC380">IFERROR(IF(INDEX('Disaggregation Records'!$G$95:$G$183,MATCH(LEFT(Z380,255),LEFT('Disaggregation Records'!$D$95:$D$183,255),0))=0,"",INDEX('Disaggregation Records'!$G$95:$G$183,MATCH(LEFT(Z380,255),LEFT('Disaggregation Records'!$D$95:$D$183,255),0))),"")</f>
        <v/>
      </c>
      <c r="AD380" s="527" t="s">
        <v>725</v>
      </c>
      <c r="AE380" s="393"/>
      <c r="AF380" s="134"/>
      <c r="AG380" s="134"/>
    </row>
    <row r="381" spans="1:33" ht="47.1" customHeight="1" x14ac:dyDescent="0.25">
      <c r="A381" s="409">
        <v>6</v>
      </c>
      <c r="B381" s="427" t="str">
        <f>IFERROR(VLOOKUP(A381,'Coverage Indicators - Section D'!$A$10:$Y$42,25,FALSE),"")</f>
        <v/>
      </c>
      <c r="C381" s="522" t="str">
        <f t="array" ref="C381">IFERROR(IF(INDEX('Disaggregation Records'!$E$95:$E$183,MATCH(LEFT(Z381,255),LEFT('Disaggregation Records'!$D$95:$D$183,255),0))=0,"",INDEX('Disaggregation Records'!$E$95:$E$183,MATCH(LEFT(Z381,255),LEFT('Disaggregation Records'!$D$95:$D$183,255),0))),"")</f>
        <v/>
      </c>
      <c r="D381" s="522" t="str">
        <f t="array" ref="D381">IFERROR(IF(INDEX('Disaggregation Records'!$F$95:$F$183,MATCH(LEFT(Z381,255),LEFT('Disaggregation Records'!$D$95:$D$183,255),0))=0,"",INDEX('Disaggregation Records'!$F$95:$F$183,MATCH(LEFT(Z381,255),LEFT('Disaggregation Records'!$D$95:$D$183,255),0))),"")</f>
        <v/>
      </c>
      <c r="E381" s="429" t="str">
        <f t="array" ref="E381">IFERROR(IF(INDEX('Disaggregation Data'!$K$315:$K$616,MATCH(LEFT(X381,255),LEFT('Disaggregation Data'!$J$315:$J$616,255),0))=0,"",INDEX('Disaggregation Data'!$K$315:$K$616,MATCH(LEFT(X381,255),LEFT('Disaggregation Data'!J$315:$J$616,255),0))),"")</f>
        <v/>
      </c>
      <c r="F381" s="430" t="str">
        <f t="array" ref="F381">IFERROR(IF(INDEX('Disaggregation Data'!$L$315:$L$616,MATCH(LEFT(X381,255),LEFT('Disaggregation Data'!$J$315:$J$616,255),0))=0,"",INDEX('Disaggregation Data'!$L$315:$L$616,MATCH(LEFT(X381,255),LEFT('Disaggregation Data'!J$315:$J$616,255),0))),"")</f>
        <v/>
      </c>
      <c r="G381" s="495" t="str">
        <f t="shared" si="28"/>
        <v/>
      </c>
      <c r="H381" s="433" t="str">
        <f t="array" ref="H381">IFERROR(IF(INDEX('Disaggregation Data'!$N$315:$N$616,MATCH(LEFT(X381,255),LEFT('Disaggregation Data'!$J$315:$J$616,255),0))=0,"",INDEX('Disaggregation Data'!$N$315:$N$616,MATCH(LEFT(X381,255),LEFT('Disaggregation Data'!J$315:$J$616,255),0))),"")</f>
        <v/>
      </c>
      <c r="I381" s="433" t="str">
        <f t="array" ref="I381">IFERROR(IF(INDEX('Disaggregation Data'!$Q$315:$Q$616,MATCH(LEFT(X381,255),LEFT('Disaggregation Data'!$J$315:$J$616,255),0))=0,"",INDEX('Disaggregation Data'!$Q$315:$Q$616,MATCH(LEFT(X381,255),LEFT('Disaggregation Data'!J$315:$J$616,255),0))),"")</f>
        <v/>
      </c>
      <c r="J381" s="447" t="str">
        <f t="array" ref="J381">IFERROR(IF(INDEX('Disaggregation Data'!$R$315:$R$616,MATCH(LEFT(X381,255),LEFT('Disaggregation Data'!$J$315:$J$616,255),0))=0,"",INDEX('Disaggregation Data'!$R$315:$R$616,MATCH(LEFT(X381,255),LEFT('Disaggregation Data'!J$315:$J$616,255),0))),"")</f>
        <v/>
      </c>
      <c r="K381" s="486"/>
      <c r="L381" s="486"/>
      <c r="M381" s="486"/>
      <c r="N381" s="486"/>
      <c r="O381" s="486"/>
      <c r="P381" s="429"/>
      <c r="Q381" s="429"/>
      <c r="R381" s="429"/>
      <c r="S381" s="429"/>
      <c r="T381" s="429"/>
      <c r="U381" s="433" t="str">
        <f t="array" ref="U381">IFERROR(IF(INDEX('Disaggregation Data'!$O$315:$O$616,MATCH(LEFT(X381,255),LEFT('Disaggregation Data'!$J$315:$J$616,255),0))=0,"",INDEX('Disaggregation Data'!$O$315:$O$616,MATCH(LEFT(X381,255),LEFT('Disaggregation Data'!J$315:$J$616,255),0))),"")</f>
        <v/>
      </c>
      <c r="V381" s="447" t="str">
        <f t="array" ref="V381">IFERROR(IF(INDEX('Disaggregation Data'!$P$315:$P$616,MATCH(LEFT(X381,255),LEFT('Disaggregation Data'!$J$315:$J$616,255),0))=0,"",INDEX('Disaggregation Data'!$P$315:$P$616,MATCH(LEFT(X381,255),LEFT('Disaggregation Data'!J$315:$J$616,255),0))),"")</f>
        <v/>
      </c>
      <c r="W381" s="527"/>
      <c r="X381" s="527" t="str">
        <f t="shared" si="24"/>
        <v/>
      </c>
      <c r="Y381" s="527">
        <f t="shared" si="25"/>
        <v>34</v>
      </c>
      <c r="Z381" s="527" t="str">
        <f t="shared" si="26"/>
        <v/>
      </c>
      <c r="AA381" s="527" t="b">
        <f t="shared" si="27"/>
        <v>0</v>
      </c>
      <c r="AB381" s="527" t="s">
        <v>1844</v>
      </c>
      <c r="AC381" s="527" t="str">
        <f t="array" ref="AC381">IFERROR(IF(INDEX('Disaggregation Records'!$G$95:$G$183,MATCH(LEFT(Z381,255),LEFT('Disaggregation Records'!$D$95:$D$183,255),0))=0,"",INDEX('Disaggregation Records'!$G$95:$G$183,MATCH(LEFT(Z381,255),LEFT('Disaggregation Records'!$D$95:$D$183,255),0))),"")</f>
        <v/>
      </c>
      <c r="AD381" s="527" t="s">
        <v>725</v>
      </c>
      <c r="AE381" s="393"/>
      <c r="AF381" s="134"/>
      <c r="AG381" s="134"/>
    </row>
    <row r="382" spans="1:33" ht="47.1" customHeight="1" x14ac:dyDescent="0.25">
      <c r="A382" s="409">
        <v>6</v>
      </c>
      <c r="B382" s="427" t="str">
        <f>IFERROR(VLOOKUP(A382,'Coverage Indicators - Section D'!$A$10:$Y$42,25,FALSE),"")</f>
        <v/>
      </c>
      <c r="C382" s="522" t="str">
        <f t="array" ref="C382">IFERROR(IF(INDEX('Disaggregation Records'!$E$95:$E$183,MATCH(LEFT(Z382,255),LEFT('Disaggregation Records'!$D$95:$D$183,255),0))=0,"",INDEX('Disaggregation Records'!$E$95:$E$183,MATCH(LEFT(Z382,255),LEFT('Disaggregation Records'!$D$95:$D$183,255),0))),"")</f>
        <v/>
      </c>
      <c r="D382" s="522" t="str">
        <f t="array" ref="D382">IFERROR(IF(INDEX('Disaggregation Records'!$F$95:$F$183,MATCH(LEFT(Z382,255),LEFT('Disaggregation Records'!$D$95:$D$183,255),0))=0,"",INDEX('Disaggregation Records'!$F$95:$F$183,MATCH(LEFT(Z382,255),LEFT('Disaggregation Records'!$D$95:$D$183,255),0))),"")</f>
        <v/>
      </c>
      <c r="E382" s="429" t="str">
        <f t="array" ref="E382">IFERROR(IF(INDEX('Disaggregation Data'!$K$315:$K$616,MATCH(LEFT(X382,255),LEFT('Disaggregation Data'!$J$315:$J$616,255),0))=0,"",INDEX('Disaggregation Data'!$K$315:$K$616,MATCH(LEFT(X382,255),LEFT('Disaggregation Data'!J$315:$J$616,255),0))),"")</f>
        <v/>
      </c>
      <c r="F382" s="430" t="str">
        <f t="array" ref="F382">IFERROR(IF(INDEX('Disaggregation Data'!$L$315:$L$616,MATCH(LEFT(X382,255),LEFT('Disaggregation Data'!$J$315:$J$616,255),0))=0,"",INDEX('Disaggregation Data'!$L$315:$L$616,MATCH(LEFT(X382,255),LEFT('Disaggregation Data'!J$315:$J$616,255),0))),"")</f>
        <v/>
      </c>
      <c r="G382" s="495" t="str">
        <f t="shared" si="28"/>
        <v/>
      </c>
      <c r="H382" s="433" t="str">
        <f t="array" ref="H382">IFERROR(IF(INDEX('Disaggregation Data'!$N$315:$N$616,MATCH(LEFT(X382,255),LEFT('Disaggregation Data'!$J$315:$J$616,255),0))=0,"",INDEX('Disaggregation Data'!$N$315:$N$616,MATCH(LEFT(X382,255),LEFT('Disaggregation Data'!J$315:$J$616,255),0))),"")</f>
        <v/>
      </c>
      <c r="I382" s="433" t="str">
        <f t="array" ref="I382">IFERROR(IF(INDEX('Disaggregation Data'!$Q$315:$Q$616,MATCH(LEFT(X382,255),LEFT('Disaggregation Data'!$J$315:$J$616,255),0))=0,"",INDEX('Disaggregation Data'!$Q$315:$Q$616,MATCH(LEFT(X382,255),LEFT('Disaggregation Data'!J$315:$J$616,255),0))),"")</f>
        <v/>
      </c>
      <c r="J382" s="447" t="str">
        <f t="array" ref="J382">IFERROR(IF(INDEX('Disaggregation Data'!$R$315:$R$616,MATCH(LEFT(X382,255),LEFT('Disaggregation Data'!$J$315:$J$616,255),0))=0,"",INDEX('Disaggregation Data'!$R$315:$R$616,MATCH(LEFT(X382,255),LEFT('Disaggregation Data'!J$315:$J$616,255),0))),"")</f>
        <v/>
      </c>
      <c r="K382" s="486"/>
      <c r="L382" s="486"/>
      <c r="M382" s="486"/>
      <c r="N382" s="486"/>
      <c r="O382" s="486"/>
      <c r="P382" s="429"/>
      <c r="Q382" s="429"/>
      <c r="R382" s="429"/>
      <c r="S382" s="429"/>
      <c r="T382" s="429"/>
      <c r="U382" s="433" t="str">
        <f t="array" ref="U382">IFERROR(IF(INDEX('Disaggregation Data'!$O$315:$O$616,MATCH(LEFT(X382,255),LEFT('Disaggregation Data'!$J$315:$J$616,255),0))=0,"",INDEX('Disaggregation Data'!$O$315:$O$616,MATCH(LEFT(X382,255),LEFT('Disaggregation Data'!J$315:$J$616,255),0))),"")</f>
        <v/>
      </c>
      <c r="V382" s="447" t="str">
        <f t="array" ref="V382">IFERROR(IF(INDEX('Disaggregation Data'!$P$315:$P$616,MATCH(LEFT(X382,255),LEFT('Disaggregation Data'!$J$315:$J$616,255),0))=0,"",INDEX('Disaggregation Data'!$P$315:$P$616,MATCH(LEFT(X382,255),LEFT('Disaggregation Data'!J$315:$J$616,255),0))),"")</f>
        <v/>
      </c>
      <c r="W382" s="527"/>
      <c r="X382" s="527" t="str">
        <f t="shared" si="24"/>
        <v/>
      </c>
      <c r="Y382" s="527">
        <f t="shared" si="25"/>
        <v>35</v>
      </c>
      <c r="Z382" s="527" t="str">
        <f t="shared" si="26"/>
        <v/>
      </c>
      <c r="AA382" s="527" t="b">
        <f t="shared" si="27"/>
        <v>0</v>
      </c>
      <c r="AB382" s="527" t="s">
        <v>1845</v>
      </c>
      <c r="AC382" s="527" t="str">
        <f t="array" ref="AC382">IFERROR(IF(INDEX('Disaggregation Records'!$G$95:$G$183,MATCH(LEFT(Z382,255),LEFT('Disaggregation Records'!$D$95:$D$183,255),0))=0,"",INDEX('Disaggregation Records'!$G$95:$G$183,MATCH(LEFT(Z382,255),LEFT('Disaggregation Records'!$D$95:$D$183,255),0))),"")</f>
        <v/>
      </c>
      <c r="AD382" s="527" t="s">
        <v>725</v>
      </c>
      <c r="AE382" s="393"/>
      <c r="AF382" s="134"/>
      <c r="AG382" s="134"/>
    </row>
    <row r="383" spans="1:33" ht="47.1" customHeight="1" x14ac:dyDescent="0.25">
      <c r="A383" s="409">
        <v>6</v>
      </c>
      <c r="B383" s="427" t="str">
        <f>IFERROR(VLOOKUP(A383,'Coverage Indicators - Section D'!$A$10:$Y$42,25,FALSE),"")</f>
        <v/>
      </c>
      <c r="C383" s="522" t="str">
        <f t="array" ref="C383">IFERROR(IF(INDEX('Disaggregation Records'!$E$95:$E$183,MATCH(LEFT(Z383,255),LEFT('Disaggregation Records'!$D$95:$D$183,255),0))=0,"",INDEX('Disaggregation Records'!$E$95:$E$183,MATCH(LEFT(Z383,255),LEFT('Disaggregation Records'!$D$95:$D$183,255),0))),"")</f>
        <v/>
      </c>
      <c r="D383" s="522" t="str">
        <f t="array" ref="D383">IFERROR(IF(INDEX('Disaggregation Records'!$F$95:$F$183,MATCH(LEFT(Z383,255),LEFT('Disaggregation Records'!$D$95:$D$183,255),0))=0,"",INDEX('Disaggregation Records'!$F$95:$F$183,MATCH(LEFT(Z383,255),LEFT('Disaggregation Records'!$D$95:$D$183,255),0))),"")</f>
        <v/>
      </c>
      <c r="E383" s="429" t="str">
        <f t="array" ref="E383">IFERROR(IF(INDEX('Disaggregation Data'!$K$315:$K$616,MATCH(LEFT(X383,255),LEFT('Disaggregation Data'!$J$315:$J$616,255),0))=0,"",INDEX('Disaggregation Data'!$K$315:$K$616,MATCH(LEFT(X383,255),LEFT('Disaggregation Data'!J$315:$J$616,255),0))),"")</f>
        <v/>
      </c>
      <c r="F383" s="430" t="str">
        <f t="array" ref="F383">IFERROR(IF(INDEX('Disaggregation Data'!$L$315:$L$616,MATCH(LEFT(X383,255),LEFT('Disaggregation Data'!$J$315:$J$616,255),0))=0,"",INDEX('Disaggregation Data'!$L$315:$L$616,MATCH(LEFT(X383,255),LEFT('Disaggregation Data'!J$315:$J$616,255),0))),"")</f>
        <v/>
      </c>
      <c r="G383" s="495" t="str">
        <f t="shared" si="28"/>
        <v/>
      </c>
      <c r="H383" s="433" t="str">
        <f t="array" ref="H383">IFERROR(IF(INDEX('Disaggregation Data'!$N$315:$N$616,MATCH(LEFT(X383,255),LEFT('Disaggregation Data'!$J$315:$J$616,255),0))=0,"",INDEX('Disaggregation Data'!$N$315:$N$616,MATCH(LEFT(X383,255),LEFT('Disaggregation Data'!J$315:$J$616,255),0))),"")</f>
        <v/>
      </c>
      <c r="I383" s="433" t="str">
        <f t="array" ref="I383">IFERROR(IF(INDEX('Disaggregation Data'!$Q$315:$Q$616,MATCH(LEFT(X383,255),LEFT('Disaggregation Data'!$J$315:$J$616,255),0))=0,"",INDEX('Disaggregation Data'!$Q$315:$Q$616,MATCH(LEFT(X383,255),LEFT('Disaggregation Data'!J$315:$J$616,255),0))),"")</f>
        <v/>
      </c>
      <c r="J383" s="447" t="str">
        <f t="array" ref="J383">IFERROR(IF(INDEX('Disaggregation Data'!$R$315:$R$616,MATCH(LEFT(X383,255),LEFT('Disaggregation Data'!$J$315:$J$616,255),0))=0,"",INDEX('Disaggregation Data'!$R$315:$R$616,MATCH(LEFT(X383,255),LEFT('Disaggregation Data'!J$315:$J$616,255),0))),"")</f>
        <v/>
      </c>
      <c r="K383" s="486"/>
      <c r="L383" s="486"/>
      <c r="M383" s="486"/>
      <c r="N383" s="486"/>
      <c r="O383" s="486"/>
      <c r="P383" s="429"/>
      <c r="Q383" s="429"/>
      <c r="R383" s="429"/>
      <c r="S383" s="429"/>
      <c r="T383" s="429"/>
      <c r="U383" s="433" t="str">
        <f t="array" ref="U383">IFERROR(IF(INDEX('Disaggregation Data'!$O$315:$O$616,MATCH(LEFT(X383,255),LEFT('Disaggregation Data'!$J$315:$J$616,255),0))=0,"",INDEX('Disaggregation Data'!$O$315:$O$616,MATCH(LEFT(X383,255),LEFT('Disaggregation Data'!J$315:$J$616,255),0))),"")</f>
        <v/>
      </c>
      <c r="V383" s="447" t="str">
        <f t="array" ref="V383">IFERROR(IF(INDEX('Disaggregation Data'!$P$315:$P$616,MATCH(LEFT(X383,255),LEFT('Disaggregation Data'!$J$315:$J$616,255),0))=0,"",INDEX('Disaggregation Data'!$P$315:$P$616,MATCH(LEFT(X383,255),LEFT('Disaggregation Data'!J$315:$J$616,255),0))),"")</f>
        <v/>
      </c>
      <c r="W383" s="527"/>
      <c r="X383" s="527" t="str">
        <f t="shared" si="24"/>
        <v/>
      </c>
      <c r="Y383" s="527">
        <f t="shared" si="25"/>
        <v>36</v>
      </c>
      <c r="Z383" s="527" t="str">
        <f t="shared" si="26"/>
        <v/>
      </c>
      <c r="AA383" s="527" t="b">
        <f t="shared" si="27"/>
        <v>0</v>
      </c>
      <c r="AB383" s="527" t="s">
        <v>1846</v>
      </c>
      <c r="AC383" s="527" t="str">
        <f t="array" ref="AC383">IFERROR(IF(INDEX('Disaggregation Records'!$G$95:$G$183,MATCH(LEFT(Z383,255),LEFT('Disaggregation Records'!$D$95:$D$183,255),0))=0,"",INDEX('Disaggregation Records'!$G$95:$G$183,MATCH(LEFT(Z383,255),LEFT('Disaggregation Records'!$D$95:$D$183,255),0))),"")</f>
        <v/>
      </c>
      <c r="AD383" s="527" t="s">
        <v>725</v>
      </c>
      <c r="AE383" s="393"/>
      <c r="AF383" s="134"/>
      <c r="AG383" s="134"/>
    </row>
    <row r="384" spans="1:33" ht="47.1" customHeight="1" x14ac:dyDescent="0.25">
      <c r="A384" s="409">
        <v>6</v>
      </c>
      <c r="B384" s="427" t="str">
        <f>IFERROR(VLOOKUP(A384,'Coverage Indicators - Section D'!$A$10:$Y$42,25,FALSE),"")</f>
        <v/>
      </c>
      <c r="C384" s="522" t="str">
        <f t="array" ref="C384">IFERROR(IF(INDEX('Disaggregation Records'!$E$95:$E$183,MATCH(LEFT(Z384,255),LEFT('Disaggregation Records'!$D$95:$D$183,255),0))=0,"",INDEX('Disaggregation Records'!$E$95:$E$183,MATCH(LEFT(Z384,255),LEFT('Disaggregation Records'!$D$95:$D$183,255),0))),"")</f>
        <v/>
      </c>
      <c r="D384" s="522" t="str">
        <f t="array" ref="D384">IFERROR(IF(INDEX('Disaggregation Records'!$F$95:$F$183,MATCH(LEFT(Z384,255),LEFT('Disaggregation Records'!$D$95:$D$183,255),0))=0,"",INDEX('Disaggregation Records'!$F$95:$F$183,MATCH(LEFT(Z384,255),LEFT('Disaggregation Records'!$D$95:$D$183,255),0))),"")</f>
        <v/>
      </c>
      <c r="E384" s="429" t="str">
        <f t="array" ref="E384">IFERROR(IF(INDEX('Disaggregation Data'!$K$315:$K$616,MATCH(LEFT(X384,255),LEFT('Disaggregation Data'!$J$315:$J$616,255),0))=0,"",INDEX('Disaggregation Data'!$K$315:$K$616,MATCH(LEFT(X384,255),LEFT('Disaggregation Data'!J$315:$J$616,255),0))),"")</f>
        <v/>
      </c>
      <c r="F384" s="430" t="str">
        <f t="array" ref="F384">IFERROR(IF(INDEX('Disaggregation Data'!$L$315:$L$616,MATCH(LEFT(X384,255),LEFT('Disaggregation Data'!$J$315:$J$616,255),0))=0,"",INDEX('Disaggregation Data'!$L$315:$L$616,MATCH(LEFT(X384,255),LEFT('Disaggregation Data'!J$315:$J$616,255),0))),"")</f>
        <v/>
      </c>
      <c r="G384" s="495" t="str">
        <f t="shared" si="28"/>
        <v/>
      </c>
      <c r="H384" s="433" t="str">
        <f t="array" ref="H384">IFERROR(IF(INDEX('Disaggregation Data'!$N$315:$N$616,MATCH(LEFT(X384,255),LEFT('Disaggregation Data'!$J$315:$J$616,255),0))=0,"",INDEX('Disaggregation Data'!$N$315:$N$616,MATCH(LEFT(X384,255),LEFT('Disaggregation Data'!J$315:$J$616,255),0))),"")</f>
        <v/>
      </c>
      <c r="I384" s="433" t="str">
        <f t="array" ref="I384">IFERROR(IF(INDEX('Disaggregation Data'!$Q$315:$Q$616,MATCH(LEFT(X384,255),LEFT('Disaggregation Data'!$J$315:$J$616,255),0))=0,"",INDEX('Disaggregation Data'!$Q$315:$Q$616,MATCH(LEFT(X384,255),LEFT('Disaggregation Data'!J$315:$J$616,255),0))),"")</f>
        <v/>
      </c>
      <c r="J384" s="447" t="str">
        <f t="array" ref="J384">IFERROR(IF(INDEX('Disaggregation Data'!$R$315:$R$616,MATCH(LEFT(X384,255),LEFT('Disaggregation Data'!$J$315:$J$616,255),0))=0,"",INDEX('Disaggregation Data'!$R$315:$R$616,MATCH(LEFT(X384,255),LEFT('Disaggregation Data'!J$315:$J$616,255),0))),"")</f>
        <v/>
      </c>
      <c r="K384" s="486"/>
      <c r="L384" s="486"/>
      <c r="M384" s="486"/>
      <c r="N384" s="486"/>
      <c r="O384" s="486"/>
      <c r="P384" s="429"/>
      <c r="Q384" s="429"/>
      <c r="R384" s="429"/>
      <c r="S384" s="429"/>
      <c r="T384" s="429"/>
      <c r="U384" s="433" t="str">
        <f t="array" ref="U384">IFERROR(IF(INDEX('Disaggregation Data'!$O$315:$O$616,MATCH(LEFT(X384,255),LEFT('Disaggregation Data'!$J$315:$J$616,255),0))=0,"",INDEX('Disaggregation Data'!$O$315:$O$616,MATCH(LEFT(X384,255),LEFT('Disaggregation Data'!J$315:$J$616,255),0))),"")</f>
        <v/>
      </c>
      <c r="V384" s="447" t="str">
        <f t="array" ref="V384">IFERROR(IF(INDEX('Disaggregation Data'!$P$315:$P$616,MATCH(LEFT(X384,255),LEFT('Disaggregation Data'!$J$315:$J$616,255),0))=0,"",INDEX('Disaggregation Data'!$P$315:$P$616,MATCH(LEFT(X384,255),LEFT('Disaggregation Data'!J$315:$J$616,255),0))),"")</f>
        <v/>
      </c>
      <c r="W384" s="527"/>
      <c r="X384" s="527" t="str">
        <f t="shared" si="24"/>
        <v/>
      </c>
      <c r="Y384" s="527">
        <f t="shared" si="25"/>
        <v>37</v>
      </c>
      <c r="Z384" s="527" t="str">
        <f t="shared" si="26"/>
        <v/>
      </c>
      <c r="AA384" s="527" t="b">
        <f t="shared" si="27"/>
        <v>0</v>
      </c>
      <c r="AB384" s="527" t="s">
        <v>1847</v>
      </c>
      <c r="AC384" s="527" t="str">
        <f t="array" ref="AC384">IFERROR(IF(INDEX('Disaggregation Records'!$G$95:$G$183,MATCH(LEFT(Z384,255),LEFT('Disaggregation Records'!$D$95:$D$183,255),0))=0,"",INDEX('Disaggregation Records'!$G$95:$G$183,MATCH(LEFT(Z384,255),LEFT('Disaggregation Records'!$D$95:$D$183,255),0))),"")</f>
        <v/>
      </c>
      <c r="AD384" s="527" t="s">
        <v>725</v>
      </c>
      <c r="AE384" s="393"/>
      <c r="AF384" s="134"/>
      <c r="AG384" s="134"/>
    </row>
    <row r="385" spans="1:33" ht="47.1" customHeight="1" x14ac:dyDescent="0.25">
      <c r="A385" s="409">
        <v>6</v>
      </c>
      <c r="B385" s="427" t="str">
        <f>IFERROR(VLOOKUP(A385,'Coverage Indicators - Section D'!$A$10:$Y$42,25,FALSE),"")</f>
        <v/>
      </c>
      <c r="C385" s="522" t="str">
        <f t="array" ref="C385">IFERROR(IF(INDEX('Disaggregation Records'!$E$95:$E$183,MATCH(LEFT(Z385,255),LEFT('Disaggregation Records'!$D$95:$D$183,255),0))=0,"",INDEX('Disaggregation Records'!$E$95:$E$183,MATCH(LEFT(Z385,255),LEFT('Disaggregation Records'!$D$95:$D$183,255),0))),"")</f>
        <v/>
      </c>
      <c r="D385" s="522" t="str">
        <f t="array" ref="D385">IFERROR(IF(INDEX('Disaggregation Records'!$F$95:$F$183,MATCH(LEFT(Z385,255),LEFT('Disaggregation Records'!$D$95:$D$183,255),0))=0,"",INDEX('Disaggregation Records'!$F$95:$F$183,MATCH(LEFT(Z385,255),LEFT('Disaggregation Records'!$D$95:$D$183,255),0))),"")</f>
        <v/>
      </c>
      <c r="E385" s="429" t="str">
        <f t="array" ref="E385">IFERROR(IF(INDEX('Disaggregation Data'!$K$315:$K$616,MATCH(LEFT(X385,255),LEFT('Disaggregation Data'!$J$315:$J$616,255),0))=0,"",INDEX('Disaggregation Data'!$K$315:$K$616,MATCH(LEFT(X385,255),LEFT('Disaggregation Data'!J$315:$J$616,255),0))),"")</f>
        <v/>
      </c>
      <c r="F385" s="430" t="str">
        <f t="array" ref="F385">IFERROR(IF(INDEX('Disaggregation Data'!$L$315:$L$616,MATCH(LEFT(X385,255),LEFT('Disaggregation Data'!$J$315:$J$616,255),0))=0,"",INDEX('Disaggregation Data'!$L$315:$L$616,MATCH(LEFT(X385,255),LEFT('Disaggregation Data'!J$315:$J$616,255),0))),"")</f>
        <v/>
      </c>
      <c r="G385" s="495" t="str">
        <f t="shared" si="28"/>
        <v/>
      </c>
      <c r="H385" s="433" t="str">
        <f t="array" ref="H385">IFERROR(IF(INDEX('Disaggregation Data'!$N$315:$N$616,MATCH(LEFT(X385,255),LEFT('Disaggregation Data'!$J$315:$J$616,255),0))=0,"",INDEX('Disaggregation Data'!$N$315:$N$616,MATCH(LEFT(X385,255),LEFT('Disaggregation Data'!J$315:$J$616,255),0))),"")</f>
        <v/>
      </c>
      <c r="I385" s="433" t="str">
        <f t="array" ref="I385">IFERROR(IF(INDEX('Disaggregation Data'!$Q$315:$Q$616,MATCH(LEFT(X385,255),LEFT('Disaggregation Data'!$J$315:$J$616,255),0))=0,"",INDEX('Disaggregation Data'!$Q$315:$Q$616,MATCH(LEFT(X385,255),LEFT('Disaggregation Data'!J$315:$J$616,255),0))),"")</f>
        <v/>
      </c>
      <c r="J385" s="447" t="str">
        <f t="array" ref="J385">IFERROR(IF(INDEX('Disaggregation Data'!$R$315:$R$616,MATCH(LEFT(X385,255),LEFT('Disaggregation Data'!$J$315:$J$616,255),0))=0,"",INDEX('Disaggregation Data'!$R$315:$R$616,MATCH(LEFT(X385,255),LEFT('Disaggregation Data'!J$315:$J$616,255),0))),"")</f>
        <v/>
      </c>
      <c r="K385" s="486"/>
      <c r="L385" s="486"/>
      <c r="M385" s="486"/>
      <c r="N385" s="486"/>
      <c r="O385" s="486"/>
      <c r="P385" s="429"/>
      <c r="Q385" s="429"/>
      <c r="R385" s="429"/>
      <c r="S385" s="429"/>
      <c r="T385" s="429"/>
      <c r="U385" s="433" t="str">
        <f t="array" ref="U385">IFERROR(IF(INDEX('Disaggregation Data'!$O$315:$O$616,MATCH(LEFT(X385,255),LEFT('Disaggregation Data'!$J$315:$J$616,255),0))=0,"",INDEX('Disaggregation Data'!$O$315:$O$616,MATCH(LEFT(X385,255),LEFT('Disaggregation Data'!J$315:$J$616,255),0))),"")</f>
        <v/>
      </c>
      <c r="V385" s="447" t="str">
        <f t="array" ref="V385">IFERROR(IF(INDEX('Disaggregation Data'!$P$315:$P$616,MATCH(LEFT(X385,255),LEFT('Disaggregation Data'!$J$315:$J$616,255),0))=0,"",INDEX('Disaggregation Data'!$P$315:$P$616,MATCH(LEFT(X385,255),LEFT('Disaggregation Data'!J$315:$J$616,255),0))),"")</f>
        <v/>
      </c>
      <c r="W385" s="527"/>
      <c r="X385" s="527" t="str">
        <f t="shared" si="24"/>
        <v/>
      </c>
      <c r="Y385" s="527">
        <f t="shared" si="25"/>
        <v>38</v>
      </c>
      <c r="Z385" s="527" t="str">
        <f t="shared" si="26"/>
        <v/>
      </c>
      <c r="AA385" s="527" t="b">
        <f t="shared" si="27"/>
        <v>0</v>
      </c>
      <c r="AB385" s="527" t="s">
        <v>1848</v>
      </c>
      <c r="AC385" s="527" t="str">
        <f t="array" ref="AC385">IFERROR(IF(INDEX('Disaggregation Records'!$G$95:$G$183,MATCH(LEFT(Z385,255),LEFT('Disaggregation Records'!$D$95:$D$183,255),0))=0,"",INDEX('Disaggregation Records'!$G$95:$G$183,MATCH(LEFT(Z385,255),LEFT('Disaggregation Records'!$D$95:$D$183,255),0))),"")</f>
        <v/>
      </c>
      <c r="AD385" s="527" t="s">
        <v>725</v>
      </c>
      <c r="AE385" s="393"/>
      <c r="AF385" s="134"/>
      <c r="AG385" s="134"/>
    </row>
    <row r="386" spans="1:33" ht="47.1" customHeight="1" x14ac:dyDescent="0.25">
      <c r="A386" s="409">
        <v>6</v>
      </c>
      <c r="B386" s="427" t="str">
        <f>IFERROR(VLOOKUP(A386,'Coverage Indicators - Section D'!$A$10:$Y$42,25,FALSE),"")</f>
        <v/>
      </c>
      <c r="C386" s="522" t="str">
        <f t="array" ref="C386">IFERROR(IF(INDEX('Disaggregation Records'!$E$95:$E$183,MATCH(LEFT(Z386,255),LEFT('Disaggregation Records'!$D$95:$D$183,255),0))=0,"",INDEX('Disaggregation Records'!$E$95:$E$183,MATCH(LEFT(Z386,255),LEFT('Disaggregation Records'!$D$95:$D$183,255),0))),"")</f>
        <v/>
      </c>
      <c r="D386" s="522" t="str">
        <f t="array" ref="D386">IFERROR(IF(INDEX('Disaggregation Records'!$F$95:$F$183,MATCH(LEFT(Z386,255),LEFT('Disaggregation Records'!$D$95:$D$183,255),0))=0,"",INDEX('Disaggregation Records'!$F$95:$F$183,MATCH(LEFT(Z386,255),LEFT('Disaggregation Records'!$D$95:$D$183,255),0))),"")</f>
        <v/>
      </c>
      <c r="E386" s="429" t="str">
        <f t="array" ref="E386">IFERROR(IF(INDEX('Disaggregation Data'!$K$315:$K$616,MATCH(LEFT(X386,255),LEFT('Disaggregation Data'!$J$315:$J$616,255),0))=0,"",INDEX('Disaggregation Data'!$K$315:$K$616,MATCH(LEFT(X386,255),LEFT('Disaggregation Data'!J$315:$J$616,255),0))),"")</f>
        <v/>
      </c>
      <c r="F386" s="430" t="str">
        <f t="array" ref="F386">IFERROR(IF(INDEX('Disaggregation Data'!$L$315:$L$616,MATCH(LEFT(X386,255),LEFT('Disaggregation Data'!$J$315:$J$616,255),0))=0,"",INDEX('Disaggregation Data'!$L$315:$L$616,MATCH(LEFT(X386,255),LEFT('Disaggregation Data'!J$315:$J$616,255),0))),"")</f>
        <v/>
      </c>
      <c r="G386" s="495" t="str">
        <f t="shared" si="28"/>
        <v/>
      </c>
      <c r="H386" s="433" t="str">
        <f t="array" ref="H386">IFERROR(IF(INDEX('Disaggregation Data'!$N$315:$N$616,MATCH(LEFT(X386,255),LEFT('Disaggregation Data'!$J$315:$J$616,255),0))=0,"",INDEX('Disaggregation Data'!$N$315:$N$616,MATCH(LEFT(X386,255),LEFT('Disaggregation Data'!J$315:$J$616,255),0))),"")</f>
        <v/>
      </c>
      <c r="I386" s="433" t="str">
        <f t="array" ref="I386">IFERROR(IF(INDEX('Disaggregation Data'!$Q$315:$Q$616,MATCH(LEFT(X386,255),LEFT('Disaggregation Data'!$J$315:$J$616,255),0))=0,"",INDEX('Disaggregation Data'!$Q$315:$Q$616,MATCH(LEFT(X386,255),LEFT('Disaggregation Data'!J$315:$J$616,255),0))),"")</f>
        <v/>
      </c>
      <c r="J386" s="447" t="str">
        <f t="array" ref="J386">IFERROR(IF(INDEX('Disaggregation Data'!$R$315:$R$616,MATCH(LEFT(X386,255),LEFT('Disaggregation Data'!$J$315:$J$616,255),0))=0,"",INDEX('Disaggregation Data'!$R$315:$R$616,MATCH(LEFT(X386,255),LEFT('Disaggregation Data'!J$315:$J$616,255),0))),"")</f>
        <v/>
      </c>
      <c r="K386" s="486"/>
      <c r="L386" s="486"/>
      <c r="M386" s="486"/>
      <c r="N386" s="486"/>
      <c r="O386" s="486"/>
      <c r="P386" s="429"/>
      <c r="Q386" s="429"/>
      <c r="R386" s="429"/>
      <c r="S386" s="429"/>
      <c r="T386" s="429"/>
      <c r="U386" s="433" t="str">
        <f t="array" ref="U386">IFERROR(IF(INDEX('Disaggregation Data'!$O$315:$O$616,MATCH(LEFT(X386,255),LEFT('Disaggregation Data'!$J$315:$J$616,255),0))=0,"",INDEX('Disaggregation Data'!$O$315:$O$616,MATCH(LEFT(X386,255),LEFT('Disaggregation Data'!J$315:$J$616,255),0))),"")</f>
        <v/>
      </c>
      <c r="V386" s="447" t="str">
        <f t="array" ref="V386">IFERROR(IF(INDEX('Disaggregation Data'!$P$315:$P$616,MATCH(LEFT(X386,255),LEFT('Disaggregation Data'!$J$315:$J$616,255),0))=0,"",INDEX('Disaggregation Data'!$P$315:$P$616,MATCH(LEFT(X386,255),LEFT('Disaggregation Data'!J$315:$J$616,255),0))),"")</f>
        <v/>
      </c>
      <c r="W386" s="527"/>
      <c r="X386" s="527" t="str">
        <f t="shared" si="24"/>
        <v/>
      </c>
      <c r="Y386" s="527">
        <f t="shared" si="25"/>
        <v>39</v>
      </c>
      <c r="Z386" s="527" t="str">
        <f t="shared" si="26"/>
        <v/>
      </c>
      <c r="AA386" s="527" t="b">
        <f t="shared" si="27"/>
        <v>0</v>
      </c>
      <c r="AB386" s="527" t="s">
        <v>1849</v>
      </c>
      <c r="AC386" s="527" t="str">
        <f t="array" ref="AC386">IFERROR(IF(INDEX('Disaggregation Records'!$G$95:$G$183,MATCH(LEFT(Z386,255),LEFT('Disaggregation Records'!$D$95:$D$183,255),0))=0,"",INDEX('Disaggregation Records'!$G$95:$G$183,MATCH(LEFT(Z386,255),LEFT('Disaggregation Records'!$D$95:$D$183,255),0))),"")</f>
        <v/>
      </c>
      <c r="AD386" s="527" t="s">
        <v>725</v>
      </c>
      <c r="AE386" s="393"/>
      <c r="AF386" s="134"/>
      <c r="AG386" s="134"/>
    </row>
    <row r="387" spans="1:33" ht="47.1" customHeight="1" x14ac:dyDescent="0.25">
      <c r="A387" s="409">
        <v>7</v>
      </c>
      <c r="B387" s="427" t="str">
        <f>IFERROR(VLOOKUP(A387,'Coverage Indicators - Section D'!$A$10:$Y$42,25,FALSE),"")</f>
        <v/>
      </c>
      <c r="C387" s="522" t="str">
        <f t="array" ref="C387">IFERROR(IF(INDEX('Disaggregation Records'!$E$95:$E$183,MATCH(LEFT(Z387,255),LEFT('Disaggregation Records'!$D$95:$D$183,255),0))=0,"",INDEX('Disaggregation Records'!$E$95:$E$183,MATCH(LEFT(Z387,255),LEFT('Disaggregation Records'!$D$95:$D$183,255),0))),"")</f>
        <v/>
      </c>
      <c r="D387" s="522" t="str">
        <f t="array" ref="D387">IFERROR(IF(INDEX('Disaggregation Records'!$F$95:$F$183,MATCH(LEFT(Z387,255),LEFT('Disaggregation Records'!$D$95:$D$183,255),0))=0,"",INDEX('Disaggregation Records'!$F$95:$F$183,MATCH(LEFT(Z387,255),LEFT('Disaggregation Records'!$D$95:$D$183,255),0))),"")</f>
        <v/>
      </c>
      <c r="E387" s="429" t="str">
        <f t="array" ref="E387">IFERROR(IF(INDEX('Disaggregation Data'!$K$315:$K$616,MATCH(LEFT(X387,255),LEFT('Disaggregation Data'!$J$315:$J$616,255),0))=0,"",INDEX('Disaggregation Data'!$K$315:$K$616,MATCH(LEFT(X387,255),LEFT('Disaggregation Data'!J$315:$J$616,255),0))),"")</f>
        <v/>
      </c>
      <c r="F387" s="430" t="str">
        <f t="array" ref="F387">IFERROR(IF(INDEX('Disaggregation Data'!$L$315:$L$616,MATCH(LEFT(X387,255),LEFT('Disaggregation Data'!$J$315:$J$616,255),0))=0,"",INDEX('Disaggregation Data'!$L$315:$L$616,MATCH(LEFT(X387,255),LEFT('Disaggregation Data'!J$315:$J$616,255),0))),"")</f>
        <v/>
      </c>
      <c r="G387" s="495" t="str">
        <f t="shared" si="28"/>
        <v/>
      </c>
      <c r="H387" s="433" t="str">
        <f t="array" ref="H387">IFERROR(IF(INDEX('Disaggregation Data'!$N$315:$N$616,MATCH(LEFT(X387,255),LEFT('Disaggregation Data'!$J$315:$J$616,255),0))=0,"",INDEX('Disaggregation Data'!$N$315:$N$616,MATCH(LEFT(X387,255),LEFT('Disaggregation Data'!J$315:$J$616,255),0))),"")</f>
        <v/>
      </c>
      <c r="I387" s="433" t="str">
        <f t="array" ref="I387">IFERROR(IF(INDEX('Disaggregation Data'!$Q$315:$Q$616,MATCH(LEFT(X387,255),LEFT('Disaggregation Data'!$J$315:$J$616,255),0))=0,"",INDEX('Disaggregation Data'!$Q$315:$Q$616,MATCH(LEFT(X387,255),LEFT('Disaggregation Data'!J$315:$J$616,255),0))),"")</f>
        <v/>
      </c>
      <c r="J387" s="447" t="str">
        <f t="array" ref="J387">IFERROR(IF(INDEX('Disaggregation Data'!$R$315:$R$616,MATCH(LEFT(X387,255),LEFT('Disaggregation Data'!$J$315:$J$616,255),0))=0,"",INDEX('Disaggregation Data'!$R$315:$R$616,MATCH(LEFT(X387,255),LEFT('Disaggregation Data'!J$315:$J$616,255),0))),"")</f>
        <v/>
      </c>
      <c r="K387" s="486"/>
      <c r="L387" s="486"/>
      <c r="M387" s="486"/>
      <c r="N387" s="486"/>
      <c r="O387" s="486"/>
      <c r="P387" s="429"/>
      <c r="Q387" s="429"/>
      <c r="R387" s="429"/>
      <c r="S387" s="429"/>
      <c r="T387" s="429"/>
      <c r="U387" s="433" t="str">
        <f t="array" ref="U387">IFERROR(IF(INDEX('Disaggregation Data'!$O$315:$O$616,MATCH(LEFT(X387,255),LEFT('Disaggregation Data'!$J$315:$J$616,255),0))=0,"",INDEX('Disaggregation Data'!$O$315:$O$616,MATCH(LEFT(X387,255),LEFT('Disaggregation Data'!J$315:$J$616,255),0))),"")</f>
        <v/>
      </c>
      <c r="V387" s="447" t="str">
        <f t="array" ref="V387">IFERROR(IF(INDEX('Disaggregation Data'!$P$315:$P$616,MATCH(LEFT(X387,255),LEFT('Disaggregation Data'!$J$315:$J$616,255),0))=0,"",INDEX('Disaggregation Data'!$P$315:$P$616,MATCH(LEFT(X387,255),LEFT('Disaggregation Data'!J$315:$J$616,255),0))),"")</f>
        <v/>
      </c>
      <c r="W387" s="527"/>
      <c r="X387" s="527" t="str">
        <f t="shared" si="24"/>
        <v/>
      </c>
      <c r="Y387" s="527">
        <f t="shared" si="25"/>
        <v>40</v>
      </c>
      <c r="Z387" s="527" t="str">
        <f t="shared" si="26"/>
        <v/>
      </c>
      <c r="AA387" s="527" t="b">
        <f t="shared" si="27"/>
        <v>0</v>
      </c>
      <c r="AB387" s="527" t="s">
        <v>1850</v>
      </c>
      <c r="AC387" s="527" t="str">
        <f t="array" ref="AC387">IFERROR(IF(INDEX('Disaggregation Records'!$G$95:$G$183,MATCH(LEFT(Z387,255),LEFT('Disaggregation Records'!$D$95:$D$183,255),0))=0,"",INDEX('Disaggregation Records'!$G$95:$G$183,MATCH(LEFT(Z387,255),LEFT('Disaggregation Records'!$D$95:$D$183,255),0))),"")</f>
        <v/>
      </c>
      <c r="AD387" s="527" t="s">
        <v>726</v>
      </c>
      <c r="AE387" s="393"/>
      <c r="AF387" s="134"/>
      <c r="AG387" s="134"/>
    </row>
    <row r="388" spans="1:33" ht="47.1" customHeight="1" x14ac:dyDescent="0.25">
      <c r="A388" s="409">
        <v>7</v>
      </c>
      <c r="B388" s="427" t="str">
        <f>IFERROR(VLOOKUP(A388,'Coverage Indicators - Section D'!$A$10:$Y$42,25,FALSE),"")</f>
        <v/>
      </c>
      <c r="C388" s="522" t="str">
        <f t="array" ref="C388">IFERROR(IF(INDEX('Disaggregation Records'!$E$95:$E$183,MATCH(LEFT(Z388,255),LEFT('Disaggregation Records'!$D$95:$D$183,255),0))=0,"",INDEX('Disaggregation Records'!$E$95:$E$183,MATCH(LEFT(Z388,255),LEFT('Disaggregation Records'!$D$95:$D$183,255),0))),"")</f>
        <v/>
      </c>
      <c r="D388" s="522" t="str">
        <f t="array" ref="D388">IFERROR(IF(INDEX('Disaggregation Records'!$F$95:$F$183,MATCH(LEFT(Z388,255),LEFT('Disaggregation Records'!$D$95:$D$183,255),0))=0,"",INDEX('Disaggregation Records'!$F$95:$F$183,MATCH(LEFT(Z388,255),LEFT('Disaggregation Records'!$D$95:$D$183,255),0))),"")</f>
        <v/>
      </c>
      <c r="E388" s="429" t="str">
        <f t="array" ref="E388">IFERROR(IF(INDEX('Disaggregation Data'!$K$315:$K$616,MATCH(LEFT(X388,255),LEFT('Disaggregation Data'!$J$315:$J$616,255),0))=0,"",INDEX('Disaggregation Data'!$K$315:$K$616,MATCH(LEFT(X388,255),LEFT('Disaggregation Data'!J$315:$J$616,255),0))),"")</f>
        <v/>
      </c>
      <c r="F388" s="430" t="str">
        <f t="array" ref="F388">IFERROR(IF(INDEX('Disaggregation Data'!$L$315:$L$616,MATCH(LEFT(X388,255),LEFT('Disaggregation Data'!$J$315:$J$616,255),0))=0,"",INDEX('Disaggregation Data'!$L$315:$L$616,MATCH(LEFT(X388,255),LEFT('Disaggregation Data'!J$315:$J$616,255),0))),"")</f>
        <v/>
      </c>
      <c r="G388" s="495" t="str">
        <f t="shared" si="28"/>
        <v/>
      </c>
      <c r="H388" s="433" t="str">
        <f t="array" ref="H388">IFERROR(IF(INDEX('Disaggregation Data'!$N$315:$N$616,MATCH(LEFT(X388,255),LEFT('Disaggregation Data'!$J$315:$J$616,255),0))=0,"",INDEX('Disaggregation Data'!$N$315:$N$616,MATCH(LEFT(X388,255),LEFT('Disaggregation Data'!J$315:$J$616,255),0))),"")</f>
        <v/>
      </c>
      <c r="I388" s="433" t="str">
        <f t="array" ref="I388">IFERROR(IF(INDEX('Disaggregation Data'!$Q$315:$Q$616,MATCH(LEFT(X388,255),LEFT('Disaggregation Data'!$J$315:$J$616,255),0))=0,"",INDEX('Disaggregation Data'!$Q$315:$Q$616,MATCH(LEFT(X388,255),LEFT('Disaggregation Data'!J$315:$J$616,255),0))),"")</f>
        <v/>
      </c>
      <c r="J388" s="447" t="str">
        <f t="array" ref="J388">IFERROR(IF(INDEX('Disaggregation Data'!$R$315:$R$616,MATCH(LEFT(X388,255),LEFT('Disaggregation Data'!$J$315:$J$616,255),0))=0,"",INDEX('Disaggregation Data'!$R$315:$R$616,MATCH(LEFT(X388,255),LEFT('Disaggregation Data'!J$315:$J$616,255),0))),"")</f>
        <v/>
      </c>
      <c r="K388" s="486"/>
      <c r="L388" s="486"/>
      <c r="M388" s="486"/>
      <c r="N388" s="486"/>
      <c r="O388" s="486"/>
      <c r="P388" s="429"/>
      <c r="Q388" s="429"/>
      <c r="R388" s="429"/>
      <c r="S388" s="429"/>
      <c r="T388" s="429"/>
      <c r="U388" s="433" t="str">
        <f t="array" ref="U388">IFERROR(IF(INDEX('Disaggregation Data'!$O$315:$O$616,MATCH(LEFT(X388,255),LEFT('Disaggregation Data'!$J$315:$J$616,255),0))=0,"",INDEX('Disaggregation Data'!$O$315:$O$616,MATCH(LEFT(X388,255),LEFT('Disaggregation Data'!J$315:$J$616,255),0))),"")</f>
        <v/>
      </c>
      <c r="V388" s="447" t="str">
        <f t="array" ref="V388">IFERROR(IF(INDEX('Disaggregation Data'!$P$315:$P$616,MATCH(LEFT(X388,255),LEFT('Disaggregation Data'!$J$315:$J$616,255),0))=0,"",INDEX('Disaggregation Data'!$P$315:$P$616,MATCH(LEFT(X388,255),LEFT('Disaggregation Data'!J$315:$J$616,255),0))),"")</f>
        <v/>
      </c>
      <c r="W388" s="527"/>
      <c r="X388" s="527" t="str">
        <f t="shared" si="24"/>
        <v/>
      </c>
      <c r="Y388" s="527">
        <f t="shared" si="25"/>
        <v>41</v>
      </c>
      <c r="Z388" s="527" t="str">
        <f t="shared" si="26"/>
        <v/>
      </c>
      <c r="AA388" s="527" t="b">
        <f t="shared" si="27"/>
        <v>0</v>
      </c>
      <c r="AB388" s="527" t="s">
        <v>1851</v>
      </c>
      <c r="AC388" s="527" t="str">
        <f t="array" ref="AC388">IFERROR(IF(INDEX('Disaggregation Records'!$G$95:$G$183,MATCH(LEFT(Z388,255),LEFT('Disaggregation Records'!$D$95:$D$183,255),0))=0,"",INDEX('Disaggregation Records'!$G$95:$G$183,MATCH(LEFT(Z388,255),LEFT('Disaggregation Records'!$D$95:$D$183,255),0))),"")</f>
        <v/>
      </c>
      <c r="AD388" s="527" t="s">
        <v>726</v>
      </c>
      <c r="AE388" s="393"/>
      <c r="AF388" s="134"/>
      <c r="AG388" s="134"/>
    </row>
    <row r="389" spans="1:33" ht="47.1" customHeight="1" x14ac:dyDescent="0.25">
      <c r="A389" s="409">
        <v>7</v>
      </c>
      <c r="B389" s="427" t="str">
        <f>IFERROR(VLOOKUP(A389,'Coverage Indicators - Section D'!$A$10:$Y$42,25,FALSE),"")</f>
        <v/>
      </c>
      <c r="C389" s="522" t="str">
        <f t="array" ref="C389">IFERROR(IF(INDEX('Disaggregation Records'!$E$95:$E$183,MATCH(LEFT(Z389,255),LEFT('Disaggregation Records'!$D$95:$D$183,255),0))=0,"",INDEX('Disaggregation Records'!$E$95:$E$183,MATCH(LEFT(Z389,255),LEFT('Disaggregation Records'!$D$95:$D$183,255),0))),"")</f>
        <v/>
      </c>
      <c r="D389" s="522" t="str">
        <f t="array" ref="D389">IFERROR(IF(INDEX('Disaggregation Records'!$F$95:$F$183,MATCH(LEFT(Z389,255),LEFT('Disaggregation Records'!$D$95:$D$183,255),0))=0,"",INDEX('Disaggregation Records'!$F$95:$F$183,MATCH(LEFT(Z389,255),LEFT('Disaggregation Records'!$D$95:$D$183,255),0))),"")</f>
        <v/>
      </c>
      <c r="E389" s="429" t="str">
        <f t="array" ref="E389">IFERROR(IF(INDEX('Disaggregation Data'!$K$315:$K$616,MATCH(LEFT(X389,255),LEFT('Disaggregation Data'!$J$315:$J$616,255),0))=0,"",INDEX('Disaggregation Data'!$K$315:$K$616,MATCH(LEFT(X389,255),LEFT('Disaggregation Data'!J$315:$J$616,255),0))),"")</f>
        <v/>
      </c>
      <c r="F389" s="430" t="str">
        <f t="array" ref="F389">IFERROR(IF(INDEX('Disaggregation Data'!$L$315:$L$616,MATCH(LEFT(X389,255),LEFT('Disaggregation Data'!$J$315:$J$616,255),0))=0,"",INDEX('Disaggregation Data'!$L$315:$L$616,MATCH(LEFT(X389,255),LEFT('Disaggregation Data'!J$315:$J$616,255),0))),"")</f>
        <v/>
      </c>
      <c r="G389" s="495" t="str">
        <f t="shared" si="28"/>
        <v/>
      </c>
      <c r="H389" s="433" t="str">
        <f t="array" ref="H389">IFERROR(IF(INDEX('Disaggregation Data'!$N$315:$N$616,MATCH(LEFT(X389,255),LEFT('Disaggregation Data'!$J$315:$J$616,255),0))=0,"",INDEX('Disaggregation Data'!$N$315:$N$616,MATCH(LEFT(X389,255),LEFT('Disaggregation Data'!J$315:$J$616,255),0))),"")</f>
        <v/>
      </c>
      <c r="I389" s="433" t="str">
        <f t="array" ref="I389">IFERROR(IF(INDEX('Disaggregation Data'!$Q$315:$Q$616,MATCH(LEFT(X389,255),LEFT('Disaggregation Data'!$J$315:$J$616,255),0))=0,"",INDEX('Disaggregation Data'!$Q$315:$Q$616,MATCH(LEFT(X389,255),LEFT('Disaggregation Data'!J$315:$J$616,255),0))),"")</f>
        <v/>
      </c>
      <c r="J389" s="447" t="str">
        <f t="array" ref="J389">IFERROR(IF(INDEX('Disaggregation Data'!$R$315:$R$616,MATCH(LEFT(X389,255),LEFT('Disaggregation Data'!$J$315:$J$616,255),0))=0,"",INDEX('Disaggregation Data'!$R$315:$R$616,MATCH(LEFT(X389,255),LEFT('Disaggregation Data'!J$315:$J$616,255),0))),"")</f>
        <v/>
      </c>
      <c r="K389" s="486"/>
      <c r="L389" s="486"/>
      <c r="M389" s="486"/>
      <c r="N389" s="486"/>
      <c r="O389" s="486"/>
      <c r="P389" s="429"/>
      <c r="Q389" s="429"/>
      <c r="R389" s="429"/>
      <c r="S389" s="429"/>
      <c r="T389" s="429"/>
      <c r="U389" s="433" t="str">
        <f t="array" ref="U389">IFERROR(IF(INDEX('Disaggregation Data'!$O$315:$O$616,MATCH(LEFT(X389,255),LEFT('Disaggregation Data'!$J$315:$J$616,255),0))=0,"",INDEX('Disaggregation Data'!$O$315:$O$616,MATCH(LEFT(X389,255),LEFT('Disaggregation Data'!J$315:$J$616,255),0))),"")</f>
        <v/>
      </c>
      <c r="V389" s="447" t="str">
        <f t="array" ref="V389">IFERROR(IF(INDEX('Disaggregation Data'!$P$315:$P$616,MATCH(LEFT(X389,255),LEFT('Disaggregation Data'!$J$315:$J$616,255),0))=0,"",INDEX('Disaggregation Data'!$P$315:$P$616,MATCH(LEFT(X389,255),LEFT('Disaggregation Data'!J$315:$J$616,255),0))),"")</f>
        <v/>
      </c>
      <c r="W389" s="527"/>
      <c r="X389" s="527" t="str">
        <f t="shared" si="24"/>
        <v/>
      </c>
      <c r="Y389" s="527">
        <f t="shared" si="25"/>
        <v>42</v>
      </c>
      <c r="Z389" s="527" t="str">
        <f t="shared" si="26"/>
        <v/>
      </c>
      <c r="AA389" s="527" t="b">
        <f t="shared" si="27"/>
        <v>0</v>
      </c>
      <c r="AB389" s="527" t="s">
        <v>1852</v>
      </c>
      <c r="AC389" s="527" t="str">
        <f t="array" ref="AC389">IFERROR(IF(INDEX('Disaggregation Records'!$G$95:$G$183,MATCH(LEFT(Z389,255),LEFT('Disaggregation Records'!$D$95:$D$183,255),0))=0,"",INDEX('Disaggregation Records'!$G$95:$G$183,MATCH(LEFT(Z389,255),LEFT('Disaggregation Records'!$D$95:$D$183,255),0))),"")</f>
        <v/>
      </c>
      <c r="AD389" s="527" t="s">
        <v>726</v>
      </c>
      <c r="AE389" s="393"/>
      <c r="AF389" s="134"/>
      <c r="AG389" s="134"/>
    </row>
    <row r="390" spans="1:33" ht="47.1" customHeight="1" x14ac:dyDescent="0.25">
      <c r="A390" s="409">
        <v>7</v>
      </c>
      <c r="B390" s="427" t="str">
        <f>IFERROR(VLOOKUP(A390,'Coverage Indicators - Section D'!$A$10:$Y$42,25,FALSE),"")</f>
        <v/>
      </c>
      <c r="C390" s="522" t="str">
        <f t="array" ref="C390">IFERROR(IF(INDEX('Disaggregation Records'!$E$95:$E$183,MATCH(LEFT(Z390,255),LEFT('Disaggregation Records'!$D$95:$D$183,255),0))=0,"",INDEX('Disaggregation Records'!$E$95:$E$183,MATCH(LEFT(Z390,255),LEFT('Disaggregation Records'!$D$95:$D$183,255),0))),"")</f>
        <v/>
      </c>
      <c r="D390" s="522" t="str">
        <f t="array" ref="D390">IFERROR(IF(INDEX('Disaggregation Records'!$F$95:$F$183,MATCH(LEFT(Z390,255),LEFT('Disaggregation Records'!$D$95:$D$183,255),0))=0,"",INDEX('Disaggregation Records'!$F$95:$F$183,MATCH(LEFT(Z390,255),LEFT('Disaggregation Records'!$D$95:$D$183,255),0))),"")</f>
        <v/>
      </c>
      <c r="E390" s="429" t="str">
        <f t="array" ref="E390">IFERROR(IF(INDEX('Disaggregation Data'!$K$315:$K$616,MATCH(LEFT(X390,255),LEFT('Disaggregation Data'!$J$315:$J$616,255),0))=0,"",INDEX('Disaggregation Data'!$K$315:$K$616,MATCH(LEFT(X390,255),LEFT('Disaggregation Data'!J$315:$J$616,255),0))),"")</f>
        <v/>
      </c>
      <c r="F390" s="430" t="str">
        <f t="array" ref="F390">IFERROR(IF(INDEX('Disaggregation Data'!$L$315:$L$616,MATCH(LEFT(X390,255),LEFT('Disaggregation Data'!$J$315:$J$616,255),0))=0,"",INDEX('Disaggregation Data'!$L$315:$L$616,MATCH(LEFT(X390,255),LEFT('Disaggregation Data'!J$315:$J$616,255),0))),"")</f>
        <v/>
      </c>
      <c r="G390" s="495" t="str">
        <f t="shared" si="28"/>
        <v/>
      </c>
      <c r="H390" s="433" t="str">
        <f t="array" ref="H390">IFERROR(IF(INDEX('Disaggregation Data'!$N$315:$N$616,MATCH(LEFT(X390,255),LEFT('Disaggregation Data'!$J$315:$J$616,255),0))=0,"",INDEX('Disaggregation Data'!$N$315:$N$616,MATCH(LEFT(X390,255),LEFT('Disaggregation Data'!J$315:$J$616,255),0))),"")</f>
        <v/>
      </c>
      <c r="I390" s="433" t="str">
        <f t="array" ref="I390">IFERROR(IF(INDEX('Disaggregation Data'!$Q$315:$Q$616,MATCH(LEFT(X390,255),LEFT('Disaggregation Data'!$J$315:$J$616,255),0))=0,"",INDEX('Disaggregation Data'!$Q$315:$Q$616,MATCH(LEFT(X390,255),LEFT('Disaggregation Data'!J$315:$J$616,255),0))),"")</f>
        <v/>
      </c>
      <c r="J390" s="447" t="str">
        <f t="array" ref="J390">IFERROR(IF(INDEX('Disaggregation Data'!$R$315:$R$616,MATCH(LEFT(X390,255),LEFT('Disaggregation Data'!$J$315:$J$616,255),0))=0,"",INDEX('Disaggregation Data'!$R$315:$R$616,MATCH(LEFT(X390,255),LEFT('Disaggregation Data'!J$315:$J$616,255),0))),"")</f>
        <v/>
      </c>
      <c r="K390" s="486"/>
      <c r="L390" s="486"/>
      <c r="M390" s="486"/>
      <c r="N390" s="486"/>
      <c r="O390" s="486"/>
      <c r="P390" s="429"/>
      <c r="Q390" s="429"/>
      <c r="R390" s="429"/>
      <c r="S390" s="429"/>
      <c r="T390" s="429"/>
      <c r="U390" s="433" t="str">
        <f t="array" ref="U390">IFERROR(IF(INDEX('Disaggregation Data'!$O$315:$O$616,MATCH(LEFT(X390,255),LEFT('Disaggregation Data'!$J$315:$J$616,255),0))=0,"",INDEX('Disaggregation Data'!$O$315:$O$616,MATCH(LEFT(X390,255),LEFT('Disaggregation Data'!J$315:$J$616,255),0))),"")</f>
        <v/>
      </c>
      <c r="V390" s="447" t="str">
        <f t="array" ref="V390">IFERROR(IF(INDEX('Disaggregation Data'!$P$315:$P$616,MATCH(LEFT(X390,255),LEFT('Disaggregation Data'!$J$315:$J$616,255),0))=0,"",INDEX('Disaggregation Data'!$P$315:$P$616,MATCH(LEFT(X390,255),LEFT('Disaggregation Data'!J$315:$J$616,255),0))),"")</f>
        <v/>
      </c>
      <c r="W390" s="527"/>
      <c r="X390" s="527" t="str">
        <f t="shared" si="24"/>
        <v/>
      </c>
      <c r="Y390" s="527">
        <f t="shared" si="25"/>
        <v>43</v>
      </c>
      <c r="Z390" s="527" t="str">
        <f t="shared" si="26"/>
        <v/>
      </c>
      <c r="AA390" s="527" t="b">
        <f t="shared" si="27"/>
        <v>0</v>
      </c>
      <c r="AB390" s="527" t="s">
        <v>1853</v>
      </c>
      <c r="AC390" s="527" t="str">
        <f t="array" ref="AC390">IFERROR(IF(INDEX('Disaggregation Records'!$G$95:$G$183,MATCH(LEFT(Z390,255),LEFT('Disaggregation Records'!$D$95:$D$183,255),0))=0,"",INDEX('Disaggregation Records'!$G$95:$G$183,MATCH(LEFT(Z390,255),LEFT('Disaggregation Records'!$D$95:$D$183,255),0))),"")</f>
        <v/>
      </c>
      <c r="AD390" s="527" t="s">
        <v>726</v>
      </c>
      <c r="AE390" s="393"/>
      <c r="AF390" s="134"/>
      <c r="AG390" s="134"/>
    </row>
    <row r="391" spans="1:33" ht="47.1" customHeight="1" x14ac:dyDescent="0.25">
      <c r="A391" s="409">
        <v>7</v>
      </c>
      <c r="B391" s="427" t="str">
        <f>IFERROR(VLOOKUP(A391,'Coverage Indicators - Section D'!$A$10:$Y$42,25,FALSE),"")</f>
        <v/>
      </c>
      <c r="C391" s="522" t="str">
        <f t="array" ref="C391">IFERROR(IF(INDEX('Disaggregation Records'!$E$95:$E$183,MATCH(LEFT(Z391,255),LEFT('Disaggregation Records'!$D$95:$D$183,255),0))=0,"",INDEX('Disaggregation Records'!$E$95:$E$183,MATCH(LEFT(Z391,255),LEFT('Disaggregation Records'!$D$95:$D$183,255),0))),"")</f>
        <v/>
      </c>
      <c r="D391" s="522" t="str">
        <f t="array" ref="D391">IFERROR(IF(INDEX('Disaggregation Records'!$F$95:$F$183,MATCH(LEFT(Z391,255),LEFT('Disaggregation Records'!$D$95:$D$183,255),0))=0,"",INDEX('Disaggregation Records'!$F$95:$F$183,MATCH(LEFT(Z391,255),LEFT('Disaggregation Records'!$D$95:$D$183,255),0))),"")</f>
        <v/>
      </c>
      <c r="E391" s="429" t="str">
        <f t="array" ref="E391">IFERROR(IF(INDEX('Disaggregation Data'!$K$315:$K$616,MATCH(LEFT(X391,255),LEFT('Disaggregation Data'!$J$315:$J$616,255),0))=0,"",INDEX('Disaggregation Data'!$K$315:$K$616,MATCH(LEFT(X391,255),LEFT('Disaggregation Data'!J$315:$J$616,255),0))),"")</f>
        <v/>
      </c>
      <c r="F391" s="430" t="str">
        <f t="array" ref="F391">IFERROR(IF(INDEX('Disaggregation Data'!$L$315:$L$616,MATCH(LEFT(X391,255),LEFT('Disaggregation Data'!$J$315:$J$616,255),0))=0,"",INDEX('Disaggregation Data'!$L$315:$L$616,MATCH(LEFT(X391,255),LEFT('Disaggregation Data'!J$315:$J$616,255),0))),"")</f>
        <v/>
      </c>
      <c r="G391" s="495" t="str">
        <f t="shared" si="28"/>
        <v/>
      </c>
      <c r="H391" s="433" t="str">
        <f t="array" ref="H391">IFERROR(IF(INDEX('Disaggregation Data'!$N$315:$N$616,MATCH(LEFT(X391,255),LEFT('Disaggregation Data'!$J$315:$J$616,255),0))=0,"",INDEX('Disaggregation Data'!$N$315:$N$616,MATCH(LEFT(X391,255),LEFT('Disaggregation Data'!J$315:$J$616,255),0))),"")</f>
        <v/>
      </c>
      <c r="I391" s="433" t="str">
        <f t="array" ref="I391">IFERROR(IF(INDEX('Disaggregation Data'!$Q$315:$Q$616,MATCH(LEFT(X391,255),LEFT('Disaggregation Data'!$J$315:$J$616,255),0))=0,"",INDEX('Disaggregation Data'!$Q$315:$Q$616,MATCH(LEFT(X391,255),LEFT('Disaggregation Data'!J$315:$J$616,255),0))),"")</f>
        <v/>
      </c>
      <c r="J391" s="447" t="str">
        <f t="array" ref="J391">IFERROR(IF(INDEX('Disaggregation Data'!$R$315:$R$616,MATCH(LEFT(X391,255),LEFT('Disaggregation Data'!$J$315:$J$616,255),0))=0,"",INDEX('Disaggregation Data'!$R$315:$R$616,MATCH(LEFT(X391,255),LEFT('Disaggregation Data'!J$315:$J$616,255),0))),"")</f>
        <v/>
      </c>
      <c r="K391" s="486"/>
      <c r="L391" s="486"/>
      <c r="M391" s="486"/>
      <c r="N391" s="486"/>
      <c r="O391" s="486"/>
      <c r="P391" s="429"/>
      <c r="Q391" s="429"/>
      <c r="R391" s="429"/>
      <c r="S391" s="429"/>
      <c r="T391" s="429"/>
      <c r="U391" s="433" t="str">
        <f t="array" ref="U391">IFERROR(IF(INDEX('Disaggregation Data'!$O$315:$O$616,MATCH(LEFT(X391,255),LEFT('Disaggregation Data'!$J$315:$J$616,255),0))=0,"",INDEX('Disaggregation Data'!$O$315:$O$616,MATCH(LEFT(X391,255),LEFT('Disaggregation Data'!J$315:$J$616,255),0))),"")</f>
        <v/>
      </c>
      <c r="V391" s="447" t="str">
        <f t="array" ref="V391">IFERROR(IF(INDEX('Disaggregation Data'!$P$315:$P$616,MATCH(LEFT(X391,255),LEFT('Disaggregation Data'!$J$315:$J$616,255),0))=0,"",INDEX('Disaggregation Data'!$P$315:$P$616,MATCH(LEFT(X391,255),LEFT('Disaggregation Data'!J$315:$J$616,255),0))),"")</f>
        <v/>
      </c>
      <c r="W391" s="527"/>
      <c r="X391" s="527" t="str">
        <f t="shared" ref="X391:X454" si="29">IF(B391&lt;&gt;"",B391&amp;C391&amp;D391,"")</f>
        <v/>
      </c>
      <c r="Y391" s="527">
        <f t="shared" ref="Y391:Y454" si="30">IF(B391=B390,Y390+1,0)</f>
        <v>44</v>
      </c>
      <c r="Z391" s="527" t="str">
        <f t="shared" ref="Z391:Z454" si="31">IF(B391&lt;&gt;"",B391&amp;"-"&amp;Y391,"")</f>
        <v/>
      </c>
      <c r="AA391" s="527" t="b">
        <f t="shared" ref="AA391:AA454" si="32">IFERROR(IF(B391&lt;&gt;"",TRUE,FALSE),"")</f>
        <v>0</v>
      </c>
      <c r="AB391" s="527" t="s">
        <v>1854</v>
      </c>
      <c r="AC391" s="527" t="str">
        <f t="array" ref="AC391">IFERROR(IF(INDEX('Disaggregation Records'!$G$95:$G$183,MATCH(LEFT(Z391,255),LEFT('Disaggregation Records'!$D$95:$D$183,255),0))=0,"",INDEX('Disaggregation Records'!$G$95:$G$183,MATCH(LEFT(Z391,255),LEFT('Disaggregation Records'!$D$95:$D$183,255),0))),"")</f>
        <v/>
      </c>
      <c r="AD391" s="527" t="s">
        <v>726</v>
      </c>
      <c r="AE391" s="393"/>
      <c r="AF391" s="134"/>
      <c r="AG391" s="134"/>
    </row>
    <row r="392" spans="1:33" ht="47.1" customHeight="1" x14ac:dyDescent="0.25">
      <c r="A392" s="409">
        <v>7</v>
      </c>
      <c r="B392" s="427" t="str">
        <f>IFERROR(VLOOKUP(A392,'Coverage Indicators - Section D'!$A$10:$Y$42,25,FALSE),"")</f>
        <v/>
      </c>
      <c r="C392" s="522" t="str">
        <f t="array" ref="C392">IFERROR(IF(INDEX('Disaggregation Records'!$E$95:$E$183,MATCH(LEFT(Z392,255),LEFT('Disaggregation Records'!$D$95:$D$183,255),0))=0,"",INDEX('Disaggregation Records'!$E$95:$E$183,MATCH(LEFT(Z392,255),LEFT('Disaggregation Records'!$D$95:$D$183,255),0))),"")</f>
        <v/>
      </c>
      <c r="D392" s="522" t="str">
        <f t="array" ref="D392">IFERROR(IF(INDEX('Disaggregation Records'!$F$95:$F$183,MATCH(LEFT(Z392,255),LEFT('Disaggregation Records'!$D$95:$D$183,255),0))=0,"",INDEX('Disaggregation Records'!$F$95:$F$183,MATCH(LEFT(Z392,255),LEFT('Disaggregation Records'!$D$95:$D$183,255),0))),"")</f>
        <v/>
      </c>
      <c r="E392" s="429" t="str">
        <f t="array" ref="E392">IFERROR(IF(INDEX('Disaggregation Data'!$K$315:$K$616,MATCH(LEFT(X392,255),LEFT('Disaggregation Data'!$J$315:$J$616,255),0))=0,"",INDEX('Disaggregation Data'!$K$315:$K$616,MATCH(LEFT(X392,255),LEFT('Disaggregation Data'!J$315:$J$616,255),0))),"")</f>
        <v/>
      </c>
      <c r="F392" s="430" t="str">
        <f t="array" ref="F392">IFERROR(IF(INDEX('Disaggregation Data'!$L$315:$L$616,MATCH(LEFT(X392,255),LEFT('Disaggregation Data'!$J$315:$J$616,255),0))=0,"",INDEX('Disaggregation Data'!$L$315:$L$616,MATCH(LEFT(X392,255),LEFT('Disaggregation Data'!J$315:$J$616,255),0))),"")</f>
        <v/>
      </c>
      <c r="G392" s="495" t="str">
        <f t="shared" ref="G392:G455" si="33">IFERROR(E392/F392,"")</f>
        <v/>
      </c>
      <c r="H392" s="433" t="str">
        <f t="array" ref="H392">IFERROR(IF(INDEX('Disaggregation Data'!$N$315:$N$616,MATCH(LEFT(X392,255),LEFT('Disaggregation Data'!$J$315:$J$616,255),0))=0,"",INDEX('Disaggregation Data'!$N$315:$N$616,MATCH(LEFT(X392,255),LEFT('Disaggregation Data'!J$315:$J$616,255),0))),"")</f>
        <v/>
      </c>
      <c r="I392" s="433" t="str">
        <f t="array" ref="I392">IFERROR(IF(INDEX('Disaggregation Data'!$Q$315:$Q$616,MATCH(LEFT(X392,255),LEFT('Disaggregation Data'!$J$315:$J$616,255),0))=0,"",INDEX('Disaggregation Data'!$Q$315:$Q$616,MATCH(LEFT(X392,255),LEFT('Disaggregation Data'!J$315:$J$616,255),0))),"")</f>
        <v/>
      </c>
      <c r="J392" s="447" t="str">
        <f t="array" ref="J392">IFERROR(IF(INDEX('Disaggregation Data'!$R$315:$R$616,MATCH(LEFT(X392,255),LEFT('Disaggregation Data'!$J$315:$J$616,255),0))=0,"",INDEX('Disaggregation Data'!$R$315:$R$616,MATCH(LEFT(X392,255),LEFT('Disaggregation Data'!J$315:$J$616,255),0))),"")</f>
        <v/>
      </c>
      <c r="K392" s="486"/>
      <c r="L392" s="486"/>
      <c r="M392" s="486"/>
      <c r="N392" s="486"/>
      <c r="O392" s="486"/>
      <c r="P392" s="429"/>
      <c r="Q392" s="429"/>
      <c r="R392" s="429"/>
      <c r="S392" s="429"/>
      <c r="T392" s="429"/>
      <c r="U392" s="433" t="str">
        <f t="array" ref="U392">IFERROR(IF(INDEX('Disaggregation Data'!$O$315:$O$616,MATCH(LEFT(X392,255),LEFT('Disaggregation Data'!$J$315:$J$616,255),0))=0,"",INDEX('Disaggregation Data'!$O$315:$O$616,MATCH(LEFT(X392,255),LEFT('Disaggregation Data'!J$315:$J$616,255),0))),"")</f>
        <v/>
      </c>
      <c r="V392" s="447" t="str">
        <f t="array" ref="V392">IFERROR(IF(INDEX('Disaggregation Data'!$P$315:$P$616,MATCH(LEFT(X392,255),LEFT('Disaggregation Data'!$J$315:$J$616,255),0))=0,"",INDEX('Disaggregation Data'!$P$315:$P$616,MATCH(LEFT(X392,255),LEFT('Disaggregation Data'!J$315:$J$616,255),0))),"")</f>
        <v/>
      </c>
      <c r="W392" s="527"/>
      <c r="X392" s="527" t="str">
        <f t="shared" si="29"/>
        <v/>
      </c>
      <c r="Y392" s="527">
        <f t="shared" si="30"/>
        <v>45</v>
      </c>
      <c r="Z392" s="527" t="str">
        <f t="shared" si="31"/>
        <v/>
      </c>
      <c r="AA392" s="527" t="b">
        <f t="shared" si="32"/>
        <v>0</v>
      </c>
      <c r="AB392" s="527" t="s">
        <v>1855</v>
      </c>
      <c r="AC392" s="527" t="str">
        <f t="array" ref="AC392">IFERROR(IF(INDEX('Disaggregation Records'!$G$95:$G$183,MATCH(LEFT(Z392,255),LEFT('Disaggregation Records'!$D$95:$D$183,255),0))=0,"",INDEX('Disaggregation Records'!$G$95:$G$183,MATCH(LEFT(Z392,255),LEFT('Disaggregation Records'!$D$95:$D$183,255),0))),"")</f>
        <v/>
      </c>
      <c r="AD392" s="527" t="s">
        <v>726</v>
      </c>
      <c r="AE392" s="393"/>
      <c r="AF392" s="134"/>
      <c r="AG392" s="134"/>
    </row>
    <row r="393" spans="1:33" ht="47.1" customHeight="1" x14ac:dyDescent="0.25">
      <c r="A393" s="409">
        <v>7</v>
      </c>
      <c r="B393" s="427" t="str">
        <f>IFERROR(VLOOKUP(A393,'Coverage Indicators - Section D'!$A$10:$Y$42,25,FALSE),"")</f>
        <v/>
      </c>
      <c r="C393" s="522" t="str">
        <f t="array" ref="C393">IFERROR(IF(INDEX('Disaggregation Records'!$E$95:$E$183,MATCH(LEFT(Z393,255),LEFT('Disaggregation Records'!$D$95:$D$183,255),0))=0,"",INDEX('Disaggregation Records'!$E$95:$E$183,MATCH(LEFT(Z393,255),LEFT('Disaggregation Records'!$D$95:$D$183,255),0))),"")</f>
        <v/>
      </c>
      <c r="D393" s="522" t="str">
        <f t="array" ref="D393">IFERROR(IF(INDEX('Disaggregation Records'!$F$95:$F$183,MATCH(LEFT(Z393,255),LEFT('Disaggregation Records'!$D$95:$D$183,255),0))=0,"",INDEX('Disaggregation Records'!$F$95:$F$183,MATCH(LEFT(Z393,255),LEFT('Disaggregation Records'!$D$95:$D$183,255),0))),"")</f>
        <v/>
      </c>
      <c r="E393" s="429" t="str">
        <f t="array" ref="E393">IFERROR(IF(INDEX('Disaggregation Data'!$K$315:$K$616,MATCH(LEFT(X393,255),LEFT('Disaggregation Data'!$J$315:$J$616,255),0))=0,"",INDEX('Disaggregation Data'!$K$315:$K$616,MATCH(LEFT(X393,255),LEFT('Disaggregation Data'!J$315:$J$616,255),0))),"")</f>
        <v/>
      </c>
      <c r="F393" s="430" t="str">
        <f t="array" ref="F393">IFERROR(IF(INDEX('Disaggregation Data'!$L$315:$L$616,MATCH(LEFT(X393,255),LEFT('Disaggregation Data'!$J$315:$J$616,255),0))=0,"",INDEX('Disaggregation Data'!$L$315:$L$616,MATCH(LEFT(X393,255),LEFT('Disaggregation Data'!J$315:$J$616,255),0))),"")</f>
        <v/>
      </c>
      <c r="G393" s="495" t="str">
        <f t="shared" si="33"/>
        <v/>
      </c>
      <c r="H393" s="433" t="str">
        <f t="array" ref="H393">IFERROR(IF(INDEX('Disaggregation Data'!$N$315:$N$616,MATCH(LEFT(X393,255),LEFT('Disaggregation Data'!$J$315:$J$616,255),0))=0,"",INDEX('Disaggregation Data'!$N$315:$N$616,MATCH(LEFT(X393,255),LEFT('Disaggregation Data'!J$315:$J$616,255),0))),"")</f>
        <v/>
      </c>
      <c r="I393" s="433" t="str">
        <f t="array" ref="I393">IFERROR(IF(INDEX('Disaggregation Data'!$Q$315:$Q$616,MATCH(LEFT(X393,255),LEFT('Disaggregation Data'!$J$315:$J$616,255),0))=0,"",INDEX('Disaggregation Data'!$Q$315:$Q$616,MATCH(LEFT(X393,255),LEFT('Disaggregation Data'!J$315:$J$616,255),0))),"")</f>
        <v/>
      </c>
      <c r="J393" s="447" t="str">
        <f t="array" ref="J393">IFERROR(IF(INDEX('Disaggregation Data'!$R$315:$R$616,MATCH(LEFT(X393,255),LEFT('Disaggregation Data'!$J$315:$J$616,255),0))=0,"",INDEX('Disaggregation Data'!$R$315:$R$616,MATCH(LEFT(X393,255),LEFT('Disaggregation Data'!J$315:$J$616,255),0))),"")</f>
        <v/>
      </c>
      <c r="K393" s="486"/>
      <c r="L393" s="486"/>
      <c r="M393" s="486"/>
      <c r="N393" s="486"/>
      <c r="O393" s="486"/>
      <c r="P393" s="429"/>
      <c r="Q393" s="429"/>
      <c r="R393" s="429"/>
      <c r="S393" s="429"/>
      <c r="T393" s="429"/>
      <c r="U393" s="433" t="str">
        <f t="array" ref="U393">IFERROR(IF(INDEX('Disaggregation Data'!$O$315:$O$616,MATCH(LEFT(X393,255),LEFT('Disaggregation Data'!$J$315:$J$616,255),0))=0,"",INDEX('Disaggregation Data'!$O$315:$O$616,MATCH(LEFT(X393,255),LEFT('Disaggregation Data'!J$315:$J$616,255),0))),"")</f>
        <v/>
      </c>
      <c r="V393" s="447" t="str">
        <f t="array" ref="V393">IFERROR(IF(INDEX('Disaggregation Data'!$P$315:$P$616,MATCH(LEFT(X393,255),LEFT('Disaggregation Data'!$J$315:$J$616,255),0))=0,"",INDEX('Disaggregation Data'!$P$315:$P$616,MATCH(LEFT(X393,255),LEFT('Disaggregation Data'!J$315:$J$616,255),0))),"")</f>
        <v/>
      </c>
      <c r="W393" s="527"/>
      <c r="X393" s="527" t="str">
        <f t="shared" si="29"/>
        <v/>
      </c>
      <c r="Y393" s="527">
        <f t="shared" si="30"/>
        <v>46</v>
      </c>
      <c r="Z393" s="527" t="str">
        <f t="shared" si="31"/>
        <v/>
      </c>
      <c r="AA393" s="527" t="b">
        <f t="shared" si="32"/>
        <v>0</v>
      </c>
      <c r="AB393" s="527" t="s">
        <v>1856</v>
      </c>
      <c r="AC393" s="527" t="str">
        <f t="array" ref="AC393">IFERROR(IF(INDEX('Disaggregation Records'!$G$95:$G$183,MATCH(LEFT(Z393,255),LEFT('Disaggregation Records'!$D$95:$D$183,255),0))=0,"",INDEX('Disaggregation Records'!$G$95:$G$183,MATCH(LEFT(Z393,255),LEFT('Disaggregation Records'!$D$95:$D$183,255),0))),"")</f>
        <v/>
      </c>
      <c r="AD393" s="527" t="s">
        <v>726</v>
      </c>
      <c r="AE393" s="393"/>
      <c r="AF393" s="134"/>
      <c r="AG393" s="134"/>
    </row>
    <row r="394" spans="1:33" ht="47.1" customHeight="1" x14ac:dyDescent="0.25">
      <c r="A394" s="409">
        <v>7</v>
      </c>
      <c r="B394" s="427" t="str">
        <f>IFERROR(VLOOKUP(A394,'Coverage Indicators - Section D'!$A$10:$Y$42,25,FALSE),"")</f>
        <v/>
      </c>
      <c r="C394" s="522" t="str">
        <f t="array" ref="C394">IFERROR(IF(INDEX('Disaggregation Records'!$E$95:$E$183,MATCH(LEFT(Z394,255),LEFT('Disaggregation Records'!$D$95:$D$183,255),0))=0,"",INDEX('Disaggregation Records'!$E$95:$E$183,MATCH(LEFT(Z394,255),LEFT('Disaggregation Records'!$D$95:$D$183,255),0))),"")</f>
        <v/>
      </c>
      <c r="D394" s="522" t="str">
        <f t="array" ref="D394">IFERROR(IF(INDEX('Disaggregation Records'!$F$95:$F$183,MATCH(LEFT(Z394,255),LEFT('Disaggregation Records'!$D$95:$D$183,255),0))=0,"",INDEX('Disaggregation Records'!$F$95:$F$183,MATCH(LEFT(Z394,255),LEFT('Disaggregation Records'!$D$95:$D$183,255),0))),"")</f>
        <v/>
      </c>
      <c r="E394" s="429" t="str">
        <f t="array" ref="E394">IFERROR(IF(INDEX('Disaggregation Data'!$K$315:$K$616,MATCH(LEFT(X394,255),LEFT('Disaggregation Data'!$J$315:$J$616,255),0))=0,"",INDEX('Disaggregation Data'!$K$315:$K$616,MATCH(LEFT(X394,255),LEFT('Disaggregation Data'!J$315:$J$616,255),0))),"")</f>
        <v/>
      </c>
      <c r="F394" s="430" t="str">
        <f t="array" ref="F394">IFERROR(IF(INDEX('Disaggregation Data'!$L$315:$L$616,MATCH(LEFT(X394,255),LEFT('Disaggregation Data'!$J$315:$J$616,255),0))=0,"",INDEX('Disaggregation Data'!$L$315:$L$616,MATCH(LEFT(X394,255),LEFT('Disaggregation Data'!J$315:$J$616,255),0))),"")</f>
        <v/>
      </c>
      <c r="G394" s="495" t="str">
        <f t="shared" si="33"/>
        <v/>
      </c>
      <c r="H394" s="433" t="str">
        <f t="array" ref="H394">IFERROR(IF(INDEX('Disaggregation Data'!$N$315:$N$616,MATCH(LEFT(X394,255),LEFT('Disaggregation Data'!$J$315:$J$616,255),0))=0,"",INDEX('Disaggregation Data'!$N$315:$N$616,MATCH(LEFT(X394,255),LEFT('Disaggregation Data'!J$315:$J$616,255),0))),"")</f>
        <v/>
      </c>
      <c r="I394" s="433" t="str">
        <f t="array" ref="I394">IFERROR(IF(INDEX('Disaggregation Data'!$Q$315:$Q$616,MATCH(LEFT(X394,255),LEFT('Disaggregation Data'!$J$315:$J$616,255),0))=0,"",INDEX('Disaggregation Data'!$Q$315:$Q$616,MATCH(LEFT(X394,255),LEFT('Disaggregation Data'!J$315:$J$616,255),0))),"")</f>
        <v/>
      </c>
      <c r="J394" s="447" t="str">
        <f t="array" ref="J394">IFERROR(IF(INDEX('Disaggregation Data'!$R$315:$R$616,MATCH(LEFT(X394,255),LEFT('Disaggregation Data'!$J$315:$J$616,255),0))=0,"",INDEX('Disaggregation Data'!$R$315:$R$616,MATCH(LEFT(X394,255),LEFT('Disaggregation Data'!J$315:$J$616,255),0))),"")</f>
        <v/>
      </c>
      <c r="K394" s="486"/>
      <c r="L394" s="486"/>
      <c r="M394" s="486"/>
      <c r="N394" s="486"/>
      <c r="O394" s="486"/>
      <c r="P394" s="429"/>
      <c r="Q394" s="429"/>
      <c r="R394" s="429"/>
      <c r="S394" s="429"/>
      <c r="T394" s="429"/>
      <c r="U394" s="433" t="str">
        <f t="array" ref="U394">IFERROR(IF(INDEX('Disaggregation Data'!$O$315:$O$616,MATCH(LEFT(X394,255),LEFT('Disaggregation Data'!$J$315:$J$616,255),0))=0,"",INDEX('Disaggregation Data'!$O$315:$O$616,MATCH(LEFT(X394,255),LEFT('Disaggregation Data'!J$315:$J$616,255),0))),"")</f>
        <v/>
      </c>
      <c r="V394" s="447" t="str">
        <f t="array" ref="V394">IFERROR(IF(INDEX('Disaggregation Data'!$P$315:$P$616,MATCH(LEFT(X394,255),LEFT('Disaggregation Data'!$J$315:$J$616,255),0))=0,"",INDEX('Disaggregation Data'!$P$315:$P$616,MATCH(LEFT(X394,255),LEFT('Disaggregation Data'!J$315:$J$616,255),0))),"")</f>
        <v/>
      </c>
      <c r="W394" s="527"/>
      <c r="X394" s="527" t="str">
        <f t="shared" si="29"/>
        <v/>
      </c>
      <c r="Y394" s="527">
        <f t="shared" si="30"/>
        <v>47</v>
      </c>
      <c r="Z394" s="527" t="str">
        <f t="shared" si="31"/>
        <v/>
      </c>
      <c r="AA394" s="527" t="b">
        <f t="shared" si="32"/>
        <v>0</v>
      </c>
      <c r="AB394" s="527" t="s">
        <v>1857</v>
      </c>
      <c r="AC394" s="527" t="str">
        <f t="array" ref="AC394">IFERROR(IF(INDEX('Disaggregation Records'!$G$95:$G$183,MATCH(LEFT(Z394,255),LEFT('Disaggregation Records'!$D$95:$D$183,255),0))=0,"",INDEX('Disaggregation Records'!$G$95:$G$183,MATCH(LEFT(Z394,255),LEFT('Disaggregation Records'!$D$95:$D$183,255),0))),"")</f>
        <v/>
      </c>
      <c r="AD394" s="527" t="s">
        <v>726</v>
      </c>
      <c r="AE394" s="393"/>
      <c r="AF394" s="134"/>
      <c r="AG394" s="134"/>
    </row>
    <row r="395" spans="1:33" ht="47.1" customHeight="1" x14ac:dyDescent="0.25">
      <c r="A395" s="409">
        <v>7</v>
      </c>
      <c r="B395" s="427" t="str">
        <f>IFERROR(VLOOKUP(A395,'Coverage Indicators - Section D'!$A$10:$Y$42,25,FALSE),"")</f>
        <v/>
      </c>
      <c r="C395" s="522" t="str">
        <f t="array" ref="C395">IFERROR(IF(INDEX('Disaggregation Records'!$E$95:$E$183,MATCH(LEFT(Z395,255),LEFT('Disaggregation Records'!$D$95:$D$183,255),0))=0,"",INDEX('Disaggregation Records'!$E$95:$E$183,MATCH(LEFT(Z395,255),LEFT('Disaggregation Records'!$D$95:$D$183,255),0))),"")</f>
        <v/>
      </c>
      <c r="D395" s="522" t="str">
        <f t="array" ref="D395">IFERROR(IF(INDEX('Disaggregation Records'!$F$95:$F$183,MATCH(LEFT(Z395,255),LEFT('Disaggregation Records'!$D$95:$D$183,255),0))=0,"",INDEX('Disaggregation Records'!$F$95:$F$183,MATCH(LEFT(Z395,255),LEFT('Disaggregation Records'!$D$95:$D$183,255),0))),"")</f>
        <v/>
      </c>
      <c r="E395" s="429" t="str">
        <f t="array" ref="E395">IFERROR(IF(INDEX('Disaggregation Data'!$K$315:$K$616,MATCH(LEFT(X395,255),LEFT('Disaggregation Data'!$J$315:$J$616,255),0))=0,"",INDEX('Disaggregation Data'!$K$315:$K$616,MATCH(LEFT(X395,255),LEFT('Disaggregation Data'!J$315:$J$616,255),0))),"")</f>
        <v/>
      </c>
      <c r="F395" s="430" t="str">
        <f t="array" ref="F395">IFERROR(IF(INDEX('Disaggregation Data'!$L$315:$L$616,MATCH(LEFT(X395,255),LEFT('Disaggregation Data'!$J$315:$J$616,255),0))=0,"",INDEX('Disaggregation Data'!$L$315:$L$616,MATCH(LEFT(X395,255),LEFT('Disaggregation Data'!J$315:$J$616,255),0))),"")</f>
        <v/>
      </c>
      <c r="G395" s="495" t="str">
        <f t="shared" si="33"/>
        <v/>
      </c>
      <c r="H395" s="433" t="str">
        <f t="array" ref="H395">IFERROR(IF(INDEX('Disaggregation Data'!$N$315:$N$616,MATCH(LEFT(X395,255),LEFT('Disaggregation Data'!$J$315:$J$616,255),0))=0,"",INDEX('Disaggregation Data'!$N$315:$N$616,MATCH(LEFT(X395,255),LEFT('Disaggregation Data'!J$315:$J$616,255),0))),"")</f>
        <v/>
      </c>
      <c r="I395" s="433" t="str">
        <f t="array" ref="I395">IFERROR(IF(INDEX('Disaggregation Data'!$Q$315:$Q$616,MATCH(LEFT(X395,255),LEFT('Disaggregation Data'!$J$315:$J$616,255),0))=0,"",INDEX('Disaggregation Data'!$Q$315:$Q$616,MATCH(LEFT(X395,255),LEFT('Disaggregation Data'!J$315:$J$616,255),0))),"")</f>
        <v/>
      </c>
      <c r="J395" s="447" t="str">
        <f t="array" ref="J395">IFERROR(IF(INDEX('Disaggregation Data'!$R$315:$R$616,MATCH(LEFT(X395,255),LEFT('Disaggregation Data'!$J$315:$J$616,255),0))=0,"",INDEX('Disaggregation Data'!$R$315:$R$616,MATCH(LEFT(X395,255),LEFT('Disaggregation Data'!J$315:$J$616,255),0))),"")</f>
        <v/>
      </c>
      <c r="K395" s="486"/>
      <c r="L395" s="486"/>
      <c r="M395" s="486"/>
      <c r="N395" s="486"/>
      <c r="O395" s="486"/>
      <c r="P395" s="429"/>
      <c r="Q395" s="429"/>
      <c r="R395" s="429"/>
      <c r="S395" s="429"/>
      <c r="T395" s="429"/>
      <c r="U395" s="433" t="str">
        <f t="array" ref="U395">IFERROR(IF(INDEX('Disaggregation Data'!$O$315:$O$616,MATCH(LEFT(X395,255),LEFT('Disaggregation Data'!$J$315:$J$616,255),0))=0,"",INDEX('Disaggregation Data'!$O$315:$O$616,MATCH(LEFT(X395,255),LEFT('Disaggregation Data'!J$315:$J$616,255),0))),"")</f>
        <v/>
      </c>
      <c r="V395" s="447" t="str">
        <f t="array" ref="V395">IFERROR(IF(INDEX('Disaggregation Data'!$P$315:$P$616,MATCH(LEFT(X395,255),LEFT('Disaggregation Data'!$J$315:$J$616,255),0))=0,"",INDEX('Disaggregation Data'!$P$315:$P$616,MATCH(LEFT(X395,255),LEFT('Disaggregation Data'!J$315:$J$616,255),0))),"")</f>
        <v/>
      </c>
      <c r="W395" s="527"/>
      <c r="X395" s="527" t="str">
        <f t="shared" si="29"/>
        <v/>
      </c>
      <c r="Y395" s="527">
        <f t="shared" si="30"/>
        <v>48</v>
      </c>
      <c r="Z395" s="527" t="str">
        <f t="shared" si="31"/>
        <v/>
      </c>
      <c r="AA395" s="527" t="b">
        <f t="shared" si="32"/>
        <v>0</v>
      </c>
      <c r="AB395" s="527" t="s">
        <v>1858</v>
      </c>
      <c r="AC395" s="527" t="str">
        <f t="array" ref="AC395">IFERROR(IF(INDEX('Disaggregation Records'!$G$95:$G$183,MATCH(LEFT(Z395,255),LEFT('Disaggregation Records'!$D$95:$D$183,255),0))=0,"",INDEX('Disaggregation Records'!$G$95:$G$183,MATCH(LEFT(Z395,255),LEFT('Disaggregation Records'!$D$95:$D$183,255),0))),"")</f>
        <v/>
      </c>
      <c r="AD395" s="527" t="s">
        <v>726</v>
      </c>
      <c r="AE395" s="393"/>
      <c r="AF395" s="134"/>
      <c r="AG395" s="134"/>
    </row>
    <row r="396" spans="1:33" ht="47.1" customHeight="1" x14ac:dyDescent="0.25">
      <c r="A396" s="409">
        <v>7</v>
      </c>
      <c r="B396" s="427" t="str">
        <f>IFERROR(VLOOKUP(A396,'Coverage Indicators - Section D'!$A$10:$Y$42,25,FALSE),"")</f>
        <v/>
      </c>
      <c r="C396" s="522" t="str">
        <f t="array" ref="C396">IFERROR(IF(INDEX('Disaggregation Records'!$E$95:$E$183,MATCH(LEFT(Z396,255),LEFT('Disaggregation Records'!$D$95:$D$183,255),0))=0,"",INDEX('Disaggregation Records'!$E$95:$E$183,MATCH(LEFT(Z396,255),LEFT('Disaggregation Records'!$D$95:$D$183,255),0))),"")</f>
        <v/>
      </c>
      <c r="D396" s="522" t="str">
        <f t="array" ref="D396">IFERROR(IF(INDEX('Disaggregation Records'!$F$95:$F$183,MATCH(LEFT(Z396,255),LEFT('Disaggregation Records'!$D$95:$D$183,255),0))=0,"",INDEX('Disaggregation Records'!$F$95:$F$183,MATCH(LEFT(Z396,255),LEFT('Disaggregation Records'!$D$95:$D$183,255),0))),"")</f>
        <v/>
      </c>
      <c r="E396" s="429" t="str">
        <f t="array" ref="E396">IFERROR(IF(INDEX('Disaggregation Data'!$K$315:$K$616,MATCH(LEFT(X396,255),LEFT('Disaggregation Data'!$J$315:$J$616,255),0))=0,"",INDEX('Disaggregation Data'!$K$315:$K$616,MATCH(LEFT(X396,255),LEFT('Disaggregation Data'!J$315:$J$616,255),0))),"")</f>
        <v/>
      </c>
      <c r="F396" s="430" t="str">
        <f t="array" ref="F396">IFERROR(IF(INDEX('Disaggregation Data'!$L$315:$L$616,MATCH(LEFT(X396,255),LEFT('Disaggregation Data'!$J$315:$J$616,255),0))=0,"",INDEX('Disaggregation Data'!$L$315:$L$616,MATCH(LEFT(X396,255),LEFT('Disaggregation Data'!J$315:$J$616,255),0))),"")</f>
        <v/>
      </c>
      <c r="G396" s="495" t="str">
        <f t="shared" si="33"/>
        <v/>
      </c>
      <c r="H396" s="433" t="str">
        <f t="array" ref="H396">IFERROR(IF(INDEX('Disaggregation Data'!$N$315:$N$616,MATCH(LEFT(X396,255),LEFT('Disaggregation Data'!$J$315:$J$616,255),0))=0,"",INDEX('Disaggregation Data'!$N$315:$N$616,MATCH(LEFT(X396,255),LEFT('Disaggregation Data'!J$315:$J$616,255),0))),"")</f>
        <v/>
      </c>
      <c r="I396" s="433" t="str">
        <f t="array" ref="I396">IFERROR(IF(INDEX('Disaggregation Data'!$Q$315:$Q$616,MATCH(LEFT(X396,255),LEFT('Disaggregation Data'!$J$315:$J$616,255),0))=0,"",INDEX('Disaggregation Data'!$Q$315:$Q$616,MATCH(LEFT(X396,255),LEFT('Disaggregation Data'!J$315:$J$616,255),0))),"")</f>
        <v/>
      </c>
      <c r="J396" s="447" t="str">
        <f t="array" ref="J396">IFERROR(IF(INDEX('Disaggregation Data'!$R$315:$R$616,MATCH(LEFT(X396,255),LEFT('Disaggregation Data'!$J$315:$J$616,255),0))=0,"",INDEX('Disaggregation Data'!$R$315:$R$616,MATCH(LEFT(X396,255),LEFT('Disaggregation Data'!J$315:$J$616,255),0))),"")</f>
        <v/>
      </c>
      <c r="K396" s="486"/>
      <c r="L396" s="486"/>
      <c r="M396" s="486"/>
      <c r="N396" s="486"/>
      <c r="O396" s="486"/>
      <c r="P396" s="429"/>
      <c r="Q396" s="429"/>
      <c r="R396" s="429"/>
      <c r="S396" s="429"/>
      <c r="T396" s="429"/>
      <c r="U396" s="433" t="str">
        <f t="array" ref="U396">IFERROR(IF(INDEX('Disaggregation Data'!$O$315:$O$616,MATCH(LEFT(X396,255),LEFT('Disaggregation Data'!$J$315:$J$616,255),0))=0,"",INDEX('Disaggregation Data'!$O$315:$O$616,MATCH(LEFT(X396,255),LEFT('Disaggregation Data'!J$315:$J$616,255),0))),"")</f>
        <v/>
      </c>
      <c r="V396" s="447" t="str">
        <f t="array" ref="V396">IFERROR(IF(INDEX('Disaggregation Data'!$P$315:$P$616,MATCH(LEFT(X396,255),LEFT('Disaggregation Data'!$J$315:$J$616,255),0))=0,"",INDEX('Disaggregation Data'!$P$315:$P$616,MATCH(LEFT(X396,255),LEFT('Disaggregation Data'!J$315:$J$616,255),0))),"")</f>
        <v/>
      </c>
      <c r="W396" s="527"/>
      <c r="X396" s="527" t="str">
        <f t="shared" si="29"/>
        <v/>
      </c>
      <c r="Y396" s="527">
        <f t="shared" si="30"/>
        <v>49</v>
      </c>
      <c r="Z396" s="527" t="str">
        <f t="shared" si="31"/>
        <v/>
      </c>
      <c r="AA396" s="527" t="b">
        <f t="shared" si="32"/>
        <v>0</v>
      </c>
      <c r="AB396" s="527" t="s">
        <v>1859</v>
      </c>
      <c r="AC396" s="527" t="str">
        <f t="array" ref="AC396">IFERROR(IF(INDEX('Disaggregation Records'!$G$95:$G$183,MATCH(LEFT(Z396,255),LEFT('Disaggregation Records'!$D$95:$D$183,255),0))=0,"",INDEX('Disaggregation Records'!$G$95:$G$183,MATCH(LEFT(Z396,255),LEFT('Disaggregation Records'!$D$95:$D$183,255),0))),"")</f>
        <v/>
      </c>
      <c r="AD396" s="527" t="s">
        <v>726</v>
      </c>
      <c r="AE396" s="393"/>
      <c r="AF396" s="134"/>
      <c r="AG396" s="134"/>
    </row>
    <row r="397" spans="1:33" ht="47.1" customHeight="1" x14ac:dyDescent="0.25">
      <c r="A397" s="409">
        <v>8</v>
      </c>
      <c r="B397" s="427" t="str">
        <f>IFERROR(VLOOKUP(A397,'Coverage Indicators - Section D'!$A$10:$Y$42,25,FALSE),"")</f>
        <v/>
      </c>
      <c r="C397" s="522" t="str">
        <f t="array" ref="C397">IFERROR(IF(INDEX('Disaggregation Records'!$E$95:$E$183,MATCH(LEFT(Z397,255),LEFT('Disaggregation Records'!$D$95:$D$183,255),0))=0,"",INDEX('Disaggregation Records'!$E$95:$E$183,MATCH(LEFT(Z397,255),LEFT('Disaggregation Records'!$D$95:$D$183,255),0))),"")</f>
        <v/>
      </c>
      <c r="D397" s="522" t="str">
        <f t="array" ref="D397">IFERROR(IF(INDEX('Disaggregation Records'!$F$95:$F$183,MATCH(LEFT(Z397,255),LEFT('Disaggregation Records'!$D$95:$D$183,255),0))=0,"",INDEX('Disaggregation Records'!$F$95:$F$183,MATCH(LEFT(Z397,255),LEFT('Disaggregation Records'!$D$95:$D$183,255),0))),"")</f>
        <v/>
      </c>
      <c r="E397" s="429" t="str">
        <f t="array" ref="E397">IFERROR(IF(INDEX('Disaggregation Data'!$K$315:$K$616,MATCH(LEFT(X397,255),LEFT('Disaggregation Data'!$J$315:$J$616,255),0))=0,"",INDEX('Disaggregation Data'!$K$315:$K$616,MATCH(LEFT(X397,255),LEFT('Disaggregation Data'!J$315:$J$616,255),0))),"")</f>
        <v/>
      </c>
      <c r="F397" s="430" t="str">
        <f t="array" ref="F397">IFERROR(IF(INDEX('Disaggregation Data'!$L$315:$L$616,MATCH(LEFT(X397,255),LEFT('Disaggregation Data'!$J$315:$J$616,255),0))=0,"",INDEX('Disaggregation Data'!$L$315:$L$616,MATCH(LEFT(X397,255),LEFT('Disaggregation Data'!J$315:$J$616,255),0))),"")</f>
        <v/>
      </c>
      <c r="G397" s="495" t="str">
        <f t="shared" si="33"/>
        <v/>
      </c>
      <c r="H397" s="433" t="str">
        <f t="array" ref="H397">IFERROR(IF(INDEX('Disaggregation Data'!$N$315:$N$616,MATCH(LEFT(X397,255),LEFT('Disaggregation Data'!$J$315:$J$616,255),0))=0,"",INDEX('Disaggregation Data'!$N$315:$N$616,MATCH(LEFT(X397,255),LEFT('Disaggregation Data'!J$315:$J$616,255),0))),"")</f>
        <v/>
      </c>
      <c r="I397" s="433" t="str">
        <f t="array" ref="I397">IFERROR(IF(INDEX('Disaggregation Data'!$Q$315:$Q$616,MATCH(LEFT(X397,255),LEFT('Disaggregation Data'!$J$315:$J$616,255),0))=0,"",INDEX('Disaggregation Data'!$Q$315:$Q$616,MATCH(LEFT(X397,255),LEFT('Disaggregation Data'!J$315:$J$616,255),0))),"")</f>
        <v/>
      </c>
      <c r="J397" s="447" t="str">
        <f t="array" ref="J397">IFERROR(IF(INDEX('Disaggregation Data'!$R$315:$R$616,MATCH(LEFT(X397,255),LEFT('Disaggregation Data'!$J$315:$J$616,255),0))=0,"",INDEX('Disaggregation Data'!$R$315:$R$616,MATCH(LEFT(X397,255),LEFT('Disaggregation Data'!J$315:$J$616,255),0))),"")</f>
        <v/>
      </c>
      <c r="K397" s="486"/>
      <c r="L397" s="486"/>
      <c r="M397" s="486"/>
      <c r="N397" s="486"/>
      <c r="O397" s="486"/>
      <c r="P397" s="429"/>
      <c r="Q397" s="429"/>
      <c r="R397" s="429"/>
      <c r="S397" s="429"/>
      <c r="T397" s="429"/>
      <c r="U397" s="433" t="str">
        <f t="array" ref="U397">IFERROR(IF(INDEX('Disaggregation Data'!$O$315:$O$616,MATCH(LEFT(X397,255),LEFT('Disaggregation Data'!$J$315:$J$616,255),0))=0,"",INDEX('Disaggregation Data'!$O$315:$O$616,MATCH(LEFT(X397,255),LEFT('Disaggregation Data'!J$315:$J$616,255),0))),"")</f>
        <v/>
      </c>
      <c r="V397" s="447" t="str">
        <f t="array" ref="V397">IFERROR(IF(INDEX('Disaggregation Data'!$P$315:$P$616,MATCH(LEFT(X397,255),LEFT('Disaggregation Data'!$J$315:$J$616,255),0))=0,"",INDEX('Disaggregation Data'!$P$315:$P$616,MATCH(LEFT(X397,255),LEFT('Disaggregation Data'!J$315:$J$616,255),0))),"")</f>
        <v/>
      </c>
      <c r="W397" s="527"/>
      <c r="X397" s="527" t="str">
        <f t="shared" si="29"/>
        <v/>
      </c>
      <c r="Y397" s="527">
        <f t="shared" si="30"/>
        <v>50</v>
      </c>
      <c r="Z397" s="527" t="str">
        <f t="shared" si="31"/>
        <v/>
      </c>
      <c r="AA397" s="527" t="b">
        <f t="shared" si="32"/>
        <v>0</v>
      </c>
      <c r="AB397" s="527" t="s">
        <v>1860</v>
      </c>
      <c r="AC397" s="527" t="str">
        <f t="array" ref="AC397">IFERROR(IF(INDEX('Disaggregation Records'!$G$95:$G$183,MATCH(LEFT(Z397,255),LEFT('Disaggregation Records'!$D$95:$D$183,255),0))=0,"",INDEX('Disaggregation Records'!$G$95:$G$183,MATCH(LEFT(Z397,255),LEFT('Disaggregation Records'!$D$95:$D$183,255),0))),"")</f>
        <v/>
      </c>
      <c r="AD397" s="527" t="s">
        <v>727</v>
      </c>
      <c r="AE397" s="393"/>
      <c r="AF397" s="134"/>
      <c r="AG397" s="134"/>
    </row>
    <row r="398" spans="1:33" ht="47.1" customHeight="1" x14ac:dyDescent="0.25">
      <c r="A398" s="409">
        <v>8</v>
      </c>
      <c r="B398" s="427" t="str">
        <f>IFERROR(VLOOKUP(A398,'Coverage Indicators - Section D'!$A$10:$Y$42,25,FALSE),"")</f>
        <v/>
      </c>
      <c r="C398" s="522" t="str">
        <f t="array" ref="C398">IFERROR(IF(INDEX('Disaggregation Records'!$E$95:$E$183,MATCH(LEFT(Z398,255),LEFT('Disaggregation Records'!$D$95:$D$183,255),0))=0,"",INDEX('Disaggregation Records'!$E$95:$E$183,MATCH(LEFT(Z398,255),LEFT('Disaggregation Records'!$D$95:$D$183,255),0))),"")</f>
        <v/>
      </c>
      <c r="D398" s="522" t="str">
        <f t="array" ref="D398">IFERROR(IF(INDEX('Disaggregation Records'!$F$95:$F$183,MATCH(LEFT(Z398,255),LEFT('Disaggregation Records'!$D$95:$D$183,255),0))=0,"",INDEX('Disaggregation Records'!$F$95:$F$183,MATCH(LEFT(Z398,255),LEFT('Disaggregation Records'!$D$95:$D$183,255),0))),"")</f>
        <v/>
      </c>
      <c r="E398" s="429" t="str">
        <f t="array" ref="E398">IFERROR(IF(INDEX('Disaggregation Data'!$K$315:$K$616,MATCH(LEFT(X398,255),LEFT('Disaggregation Data'!$J$315:$J$616,255),0))=0,"",INDEX('Disaggregation Data'!$K$315:$K$616,MATCH(LEFT(X398,255),LEFT('Disaggregation Data'!J$315:$J$616,255),0))),"")</f>
        <v/>
      </c>
      <c r="F398" s="430" t="str">
        <f t="array" ref="F398">IFERROR(IF(INDEX('Disaggregation Data'!$L$315:$L$616,MATCH(LEFT(X398,255),LEFT('Disaggregation Data'!$J$315:$J$616,255),0))=0,"",INDEX('Disaggregation Data'!$L$315:$L$616,MATCH(LEFT(X398,255),LEFT('Disaggregation Data'!J$315:$J$616,255),0))),"")</f>
        <v/>
      </c>
      <c r="G398" s="495" t="str">
        <f t="shared" si="33"/>
        <v/>
      </c>
      <c r="H398" s="433" t="str">
        <f t="array" ref="H398">IFERROR(IF(INDEX('Disaggregation Data'!$N$315:$N$616,MATCH(LEFT(X398,255),LEFT('Disaggregation Data'!$J$315:$J$616,255),0))=0,"",INDEX('Disaggregation Data'!$N$315:$N$616,MATCH(LEFT(X398,255),LEFT('Disaggregation Data'!J$315:$J$616,255),0))),"")</f>
        <v/>
      </c>
      <c r="I398" s="433" t="str">
        <f t="array" ref="I398">IFERROR(IF(INDEX('Disaggregation Data'!$Q$315:$Q$616,MATCH(LEFT(X398,255),LEFT('Disaggregation Data'!$J$315:$J$616,255),0))=0,"",INDEX('Disaggregation Data'!$Q$315:$Q$616,MATCH(LEFT(X398,255),LEFT('Disaggregation Data'!J$315:$J$616,255),0))),"")</f>
        <v/>
      </c>
      <c r="J398" s="447" t="str">
        <f t="array" ref="J398">IFERROR(IF(INDEX('Disaggregation Data'!$R$315:$R$616,MATCH(LEFT(X398,255),LEFT('Disaggregation Data'!$J$315:$J$616,255),0))=0,"",INDEX('Disaggregation Data'!$R$315:$R$616,MATCH(LEFT(X398,255),LEFT('Disaggregation Data'!J$315:$J$616,255),0))),"")</f>
        <v/>
      </c>
      <c r="K398" s="486"/>
      <c r="L398" s="486"/>
      <c r="M398" s="486"/>
      <c r="N398" s="486"/>
      <c r="O398" s="486"/>
      <c r="P398" s="429"/>
      <c r="Q398" s="429"/>
      <c r="R398" s="429"/>
      <c r="S398" s="429"/>
      <c r="T398" s="429"/>
      <c r="U398" s="433" t="str">
        <f t="array" ref="U398">IFERROR(IF(INDEX('Disaggregation Data'!$O$315:$O$616,MATCH(LEFT(X398,255),LEFT('Disaggregation Data'!$J$315:$J$616,255),0))=0,"",INDEX('Disaggregation Data'!$O$315:$O$616,MATCH(LEFT(X398,255),LEFT('Disaggregation Data'!J$315:$J$616,255),0))),"")</f>
        <v/>
      </c>
      <c r="V398" s="447" t="str">
        <f t="array" ref="V398">IFERROR(IF(INDEX('Disaggregation Data'!$P$315:$P$616,MATCH(LEFT(X398,255),LEFT('Disaggregation Data'!$J$315:$J$616,255),0))=0,"",INDEX('Disaggregation Data'!$P$315:$P$616,MATCH(LEFT(X398,255),LEFT('Disaggregation Data'!J$315:$J$616,255),0))),"")</f>
        <v/>
      </c>
      <c r="W398" s="527"/>
      <c r="X398" s="527" t="str">
        <f t="shared" si="29"/>
        <v/>
      </c>
      <c r="Y398" s="527">
        <f t="shared" si="30"/>
        <v>51</v>
      </c>
      <c r="Z398" s="527" t="str">
        <f t="shared" si="31"/>
        <v/>
      </c>
      <c r="AA398" s="527" t="b">
        <f t="shared" si="32"/>
        <v>0</v>
      </c>
      <c r="AB398" s="527" t="s">
        <v>1861</v>
      </c>
      <c r="AC398" s="527" t="str">
        <f t="array" ref="AC398">IFERROR(IF(INDEX('Disaggregation Records'!$G$95:$G$183,MATCH(LEFT(Z398,255),LEFT('Disaggregation Records'!$D$95:$D$183,255),0))=0,"",INDEX('Disaggregation Records'!$G$95:$G$183,MATCH(LEFT(Z398,255),LEFT('Disaggregation Records'!$D$95:$D$183,255),0))),"")</f>
        <v/>
      </c>
      <c r="AD398" s="527" t="s">
        <v>727</v>
      </c>
      <c r="AE398" s="393"/>
      <c r="AF398" s="134"/>
      <c r="AG398" s="134"/>
    </row>
    <row r="399" spans="1:33" ht="47.1" customHeight="1" x14ac:dyDescent="0.25">
      <c r="A399" s="409">
        <v>8</v>
      </c>
      <c r="B399" s="427" t="str">
        <f>IFERROR(VLOOKUP(A399,'Coverage Indicators - Section D'!$A$10:$Y$42,25,FALSE),"")</f>
        <v/>
      </c>
      <c r="C399" s="522" t="str">
        <f t="array" ref="C399">IFERROR(IF(INDEX('Disaggregation Records'!$E$95:$E$183,MATCH(LEFT(Z399,255),LEFT('Disaggregation Records'!$D$95:$D$183,255),0))=0,"",INDEX('Disaggregation Records'!$E$95:$E$183,MATCH(LEFT(Z399,255),LEFT('Disaggregation Records'!$D$95:$D$183,255),0))),"")</f>
        <v/>
      </c>
      <c r="D399" s="522" t="str">
        <f t="array" ref="D399">IFERROR(IF(INDEX('Disaggregation Records'!$F$95:$F$183,MATCH(LEFT(Z399,255),LEFT('Disaggregation Records'!$D$95:$D$183,255),0))=0,"",INDEX('Disaggregation Records'!$F$95:$F$183,MATCH(LEFT(Z399,255),LEFT('Disaggregation Records'!$D$95:$D$183,255),0))),"")</f>
        <v/>
      </c>
      <c r="E399" s="429" t="str">
        <f t="array" ref="E399">IFERROR(IF(INDEX('Disaggregation Data'!$K$315:$K$616,MATCH(LEFT(X399,255),LEFT('Disaggregation Data'!$J$315:$J$616,255),0))=0,"",INDEX('Disaggregation Data'!$K$315:$K$616,MATCH(LEFT(X399,255),LEFT('Disaggregation Data'!J$315:$J$616,255),0))),"")</f>
        <v/>
      </c>
      <c r="F399" s="430" t="str">
        <f t="array" ref="F399">IFERROR(IF(INDEX('Disaggregation Data'!$L$315:$L$616,MATCH(LEFT(X399,255),LEFT('Disaggregation Data'!$J$315:$J$616,255),0))=0,"",INDEX('Disaggregation Data'!$L$315:$L$616,MATCH(LEFT(X399,255),LEFT('Disaggregation Data'!J$315:$J$616,255),0))),"")</f>
        <v/>
      </c>
      <c r="G399" s="495" t="str">
        <f t="shared" si="33"/>
        <v/>
      </c>
      <c r="H399" s="433" t="str">
        <f t="array" ref="H399">IFERROR(IF(INDEX('Disaggregation Data'!$N$315:$N$616,MATCH(LEFT(X399,255),LEFT('Disaggregation Data'!$J$315:$J$616,255),0))=0,"",INDEX('Disaggregation Data'!$N$315:$N$616,MATCH(LEFT(X399,255),LEFT('Disaggregation Data'!J$315:$J$616,255),0))),"")</f>
        <v/>
      </c>
      <c r="I399" s="433" t="str">
        <f t="array" ref="I399">IFERROR(IF(INDEX('Disaggregation Data'!$Q$315:$Q$616,MATCH(LEFT(X399,255),LEFT('Disaggregation Data'!$J$315:$J$616,255),0))=0,"",INDEX('Disaggregation Data'!$Q$315:$Q$616,MATCH(LEFT(X399,255),LEFT('Disaggregation Data'!J$315:$J$616,255),0))),"")</f>
        <v/>
      </c>
      <c r="J399" s="447" t="str">
        <f t="array" ref="J399">IFERROR(IF(INDEX('Disaggregation Data'!$R$315:$R$616,MATCH(LEFT(X399,255),LEFT('Disaggregation Data'!$J$315:$J$616,255),0))=0,"",INDEX('Disaggregation Data'!$R$315:$R$616,MATCH(LEFT(X399,255),LEFT('Disaggregation Data'!J$315:$J$616,255),0))),"")</f>
        <v/>
      </c>
      <c r="K399" s="486"/>
      <c r="L399" s="486"/>
      <c r="M399" s="486"/>
      <c r="N399" s="486"/>
      <c r="O399" s="486"/>
      <c r="P399" s="429"/>
      <c r="Q399" s="429"/>
      <c r="R399" s="429"/>
      <c r="S399" s="429"/>
      <c r="T399" s="429"/>
      <c r="U399" s="433" t="str">
        <f t="array" ref="U399">IFERROR(IF(INDEX('Disaggregation Data'!$O$315:$O$616,MATCH(LEFT(X399,255),LEFT('Disaggregation Data'!$J$315:$J$616,255),0))=0,"",INDEX('Disaggregation Data'!$O$315:$O$616,MATCH(LEFT(X399,255),LEFT('Disaggregation Data'!J$315:$J$616,255),0))),"")</f>
        <v/>
      </c>
      <c r="V399" s="447" t="str">
        <f t="array" ref="V399">IFERROR(IF(INDEX('Disaggregation Data'!$P$315:$P$616,MATCH(LEFT(X399,255),LEFT('Disaggregation Data'!$J$315:$J$616,255),0))=0,"",INDEX('Disaggregation Data'!$P$315:$P$616,MATCH(LEFT(X399,255),LEFT('Disaggregation Data'!J$315:$J$616,255),0))),"")</f>
        <v/>
      </c>
      <c r="W399" s="527"/>
      <c r="X399" s="527" t="str">
        <f t="shared" si="29"/>
        <v/>
      </c>
      <c r="Y399" s="527">
        <f t="shared" si="30"/>
        <v>52</v>
      </c>
      <c r="Z399" s="527" t="str">
        <f t="shared" si="31"/>
        <v/>
      </c>
      <c r="AA399" s="527" t="b">
        <f t="shared" si="32"/>
        <v>0</v>
      </c>
      <c r="AB399" s="527" t="s">
        <v>1862</v>
      </c>
      <c r="AC399" s="527" t="str">
        <f t="array" ref="AC399">IFERROR(IF(INDEX('Disaggregation Records'!$G$95:$G$183,MATCH(LEFT(Z399,255),LEFT('Disaggregation Records'!$D$95:$D$183,255),0))=0,"",INDEX('Disaggregation Records'!$G$95:$G$183,MATCH(LEFT(Z399,255),LEFT('Disaggregation Records'!$D$95:$D$183,255),0))),"")</f>
        <v/>
      </c>
      <c r="AD399" s="527" t="s">
        <v>727</v>
      </c>
      <c r="AE399" s="393"/>
      <c r="AF399" s="134"/>
      <c r="AG399" s="134"/>
    </row>
    <row r="400" spans="1:33" ht="47.1" customHeight="1" x14ac:dyDescent="0.25">
      <c r="A400" s="409">
        <v>8</v>
      </c>
      <c r="B400" s="427" t="str">
        <f>IFERROR(VLOOKUP(A400,'Coverage Indicators - Section D'!$A$10:$Y$42,25,FALSE),"")</f>
        <v/>
      </c>
      <c r="C400" s="522" t="str">
        <f t="array" ref="C400">IFERROR(IF(INDEX('Disaggregation Records'!$E$95:$E$183,MATCH(LEFT(Z400,255),LEFT('Disaggregation Records'!$D$95:$D$183,255),0))=0,"",INDEX('Disaggregation Records'!$E$95:$E$183,MATCH(LEFT(Z400,255),LEFT('Disaggregation Records'!$D$95:$D$183,255),0))),"")</f>
        <v/>
      </c>
      <c r="D400" s="522" t="str">
        <f t="array" ref="D400">IFERROR(IF(INDEX('Disaggregation Records'!$F$95:$F$183,MATCH(LEFT(Z400,255),LEFT('Disaggregation Records'!$D$95:$D$183,255),0))=0,"",INDEX('Disaggregation Records'!$F$95:$F$183,MATCH(LEFT(Z400,255),LEFT('Disaggregation Records'!$D$95:$D$183,255),0))),"")</f>
        <v/>
      </c>
      <c r="E400" s="429" t="str">
        <f t="array" ref="E400">IFERROR(IF(INDEX('Disaggregation Data'!$K$315:$K$616,MATCH(LEFT(X400,255),LEFT('Disaggregation Data'!$J$315:$J$616,255),0))=0,"",INDEX('Disaggregation Data'!$K$315:$K$616,MATCH(LEFT(X400,255),LEFT('Disaggregation Data'!J$315:$J$616,255),0))),"")</f>
        <v/>
      </c>
      <c r="F400" s="430" t="str">
        <f t="array" ref="F400">IFERROR(IF(INDEX('Disaggregation Data'!$L$315:$L$616,MATCH(LEFT(X400,255),LEFT('Disaggregation Data'!$J$315:$J$616,255),0))=0,"",INDEX('Disaggregation Data'!$L$315:$L$616,MATCH(LEFT(X400,255),LEFT('Disaggregation Data'!J$315:$J$616,255),0))),"")</f>
        <v/>
      </c>
      <c r="G400" s="495" t="str">
        <f t="shared" si="33"/>
        <v/>
      </c>
      <c r="H400" s="433" t="str">
        <f t="array" ref="H400">IFERROR(IF(INDEX('Disaggregation Data'!$N$315:$N$616,MATCH(LEFT(X400,255),LEFT('Disaggregation Data'!$J$315:$J$616,255),0))=0,"",INDEX('Disaggregation Data'!$N$315:$N$616,MATCH(LEFT(X400,255),LEFT('Disaggregation Data'!J$315:$J$616,255),0))),"")</f>
        <v/>
      </c>
      <c r="I400" s="433" t="str">
        <f t="array" ref="I400">IFERROR(IF(INDEX('Disaggregation Data'!$Q$315:$Q$616,MATCH(LEFT(X400,255),LEFT('Disaggregation Data'!$J$315:$J$616,255),0))=0,"",INDEX('Disaggregation Data'!$Q$315:$Q$616,MATCH(LEFT(X400,255),LEFT('Disaggregation Data'!J$315:$J$616,255),0))),"")</f>
        <v/>
      </c>
      <c r="J400" s="447" t="str">
        <f t="array" ref="J400">IFERROR(IF(INDEX('Disaggregation Data'!$R$315:$R$616,MATCH(LEFT(X400,255),LEFT('Disaggregation Data'!$J$315:$J$616,255),0))=0,"",INDEX('Disaggregation Data'!$R$315:$R$616,MATCH(LEFT(X400,255),LEFT('Disaggregation Data'!J$315:$J$616,255),0))),"")</f>
        <v/>
      </c>
      <c r="K400" s="486"/>
      <c r="L400" s="486"/>
      <c r="M400" s="486"/>
      <c r="N400" s="486"/>
      <c r="O400" s="486"/>
      <c r="P400" s="429"/>
      <c r="Q400" s="429"/>
      <c r="R400" s="429"/>
      <c r="S400" s="429"/>
      <c r="T400" s="429"/>
      <c r="U400" s="433" t="str">
        <f t="array" ref="U400">IFERROR(IF(INDEX('Disaggregation Data'!$O$315:$O$616,MATCH(LEFT(X400,255),LEFT('Disaggregation Data'!$J$315:$J$616,255),0))=0,"",INDEX('Disaggregation Data'!$O$315:$O$616,MATCH(LEFT(X400,255),LEFT('Disaggregation Data'!J$315:$J$616,255),0))),"")</f>
        <v/>
      </c>
      <c r="V400" s="447" t="str">
        <f t="array" ref="V400">IFERROR(IF(INDEX('Disaggregation Data'!$P$315:$P$616,MATCH(LEFT(X400,255),LEFT('Disaggregation Data'!$J$315:$J$616,255),0))=0,"",INDEX('Disaggregation Data'!$P$315:$P$616,MATCH(LEFT(X400,255),LEFT('Disaggregation Data'!J$315:$J$616,255),0))),"")</f>
        <v/>
      </c>
      <c r="W400" s="527"/>
      <c r="X400" s="527" t="str">
        <f t="shared" si="29"/>
        <v/>
      </c>
      <c r="Y400" s="527">
        <f t="shared" si="30"/>
        <v>53</v>
      </c>
      <c r="Z400" s="527" t="str">
        <f t="shared" si="31"/>
        <v/>
      </c>
      <c r="AA400" s="527" t="b">
        <f t="shared" si="32"/>
        <v>0</v>
      </c>
      <c r="AB400" s="527" t="s">
        <v>1863</v>
      </c>
      <c r="AC400" s="527" t="str">
        <f t="array" ref="AC400">IFERROR(IF(INDEX('Disaggregation Records'!$G$95:$G$183,MATCH(LEFT(Z400,255),LEFT('Disaggregation Records'!$D$95:$D$183,255),0))=0,"",INDEX('Disaggregation Records'!$G$95:$G$183,MATCH(LEFT(Z400,255),LEFT('Disaggregation Records'!$D$95:$D$183,255),0))),"")</f>
        <v/>
      </c>
      <c r="AD400" s="527" t="s">
        <v>727</v>
      </c>
      <c r="AE400" s="393"/>
      <c r="AF400" s="134"/>
      <c r="AG400" s="134"/>
    </row>
    <row r="401" spans="1:33" ht="47.1" customHeight="1" x14ac:dyDescent="0.25">
      <c r="A401" s="409">
        <v>8</v>
      </c>
      <c r="B401" s="427" t="str">
        <f>IFERROR(VLOOKUP(A401,'Coverage Indicators - Section D'!$A$10:$Y$42,25,FALSE),"")</f>
        <v/>
      </c>
      <c r="C401" s="522" t="str">
        <f t="array" ref="C401">IFERROR(IF(INDEX('Disaggregation Records'!$E$95:$E$183,MATCH(LEFT(Z401,255),LEFT('Disaggregation Records'!$D$95:$D$183,255),0))=0,"",INDEX('Disaggregation Records'!$E$95:$E$183,MATCH(LEFT(Z401,255),LEFT('Disaggregation Records'!$D$95:$D$183,255),0))),"")</f>
        <v/>
      </c>
      <c r="D401" s="522" t="str">
        <f t="array" ref="D401">IFERROR(IF(INDEX('Disaggregation Records'!$F$95:$F$183,MATCH(LEFT(Z401,255),LEFT('Disaggregation Records'!$D$95:$D$183,255),0))=0,"",INDEX('Disaggregation Records'!$F$95:$F$183,MATCH(LEFT(Z401,255),LEFT('Disaggregation Records'!$D$95:$D$183,255),0))),"")</f>
        <v/>
      </c>
      <c r="E401" s="429" t="str">
        <f t="array" ref="E401">IFERROR(IF(INDEX('Disaggregation Data'!$K$315:$K$616,MATCH(LEFT(X401,255),LEFT('Disaggregation Data'!$J$315:$J$616,255),0))=0,"",INDEX('Disaggregation Data'!$K$315:$K$616,MATCH(LEFT(X401,255),LEFT('Disaggregation Data'!J$315:$J$616,255),0))),"")</f>
        <v/>
      </c>
      <c r="F401" s="430" t="str">
        <f t="array" ref="F401">IFERROR(IF(INDEX('Disaggregation Data'!$L$315:$L$616,MATCH(LEFT(X401,255),LEFT('Disaggregation Data'!$J$315:$J$616,255),0))=0,"",INDEX('Disaggregation Data'!$L$315:$L$616,MATCH(LEFT(X401,255),LEFT('Disaggregation Data'!J$315:$J$616,255),0))),"")</f>
        <v/>
      </c>
      <c r="G401" s="495" t="str">
        <f t="shared" si="33"/>
        <v/>
      </c>
      <c r="H401" s="433" t="str">
        <f t="array" ref="H401">IFERROR(IF(INDEX('Disaggregation Data'!$N$315:$N$616,MATCH(LEFT(X401,255),LEFT('Disaggregation Data'!$J$315:$J$616,255),0))=0,"",INDEX('Disaggregation Data'!$N$315:$N$616,MATCH(LEFT(X401,255),LEFT('Disaggregation Data'!J$315:$J$616,255),0))),"")</f>
        <v/>
      </c>
      <c r="I401" s="433" t="str">
        <f t="array" ref="I401">IFERROR(IF(INDEX('Disaggregation Data'!$Q$315:$Q$616,MATCH(LEFT(X401,255),LEFT('Disaggregation Data'!$J$315:$J$616,255),0))=0,"",INDEX('Disaggregation Data'!$Q$315:$Q$616,MATCH(LEFT(X401,255),LEFT('Disaggregation Data'!J$315:$J$616,255),0))),"")</f>
        <v/>
      </c>
      <c r="J401" s="447" t="str">
        <f t="array" ref="J401">IFERROR(IF(INDEX('Disaggregation Data'!$R$315:$R$616,MATCH(LEFT(X401,255),LEFT('Disaggregation Data'!$J$315:$J$616,255),0))=0,"",INDEX('Disaggregation Data'!$R$315:$R$616,MATCH(LEFT(X401,255),LEFT('Disaggregation Data'!J$315:$J$616,255),0))),"")</f>
        <v/>
      </c>
      <c r="K401" s="486"/>
      <c r="L401" s="486"/>
      <c r="M401" s="486"/>
      <c r="N401" s="486"/>
      <c r="O401" s="486"/>
      <c r="P401" s="429"/>
      <c r="Q401" s="429"/>
      <c r="R401" s="429"/>
      <c r="S401" s="429"/>
      <c r="T401" s="429"/>
      <c r="U401" s="433" t="str">
        <f t="array" ref="U401">IFERROR(IF(INDEX('Disaggregation Data'!$O$315:$O$616,MATCH(LEFT(X401,255),LEFT('Disaggregation Data'!$J$315:$J$616,255),0))=0,"",INDEX('Disaggregation Data'!$O$315:$O$616,MATCH(LEFT(X401,255),LEFT('Disaggregation Data'!J$315:$J$616,255),0))),"")</f>
        <v/>
      </c>
      <c r="V401" s="447" t="str">
        <f t="array" ref="V401">IFERROR(IF(INDEX('Disaggregation Data'!$P$315:$P$616,MATCH(LEFT(X401,255),LEFT('Disaggregation Data'!$J$315:$J$616,255),0))=0,"",INDEX('Disaggregation Data'!$P$315:$P$616,MATCH(LEFT(X401,255),LEFT('Disaggregation Data'!J$315:$J$616,255),0))),"")</f>
        <v/>
      </c>
      <c r="W401" s="527"/>
      <c r="X401" s="527" t="str">
        <f t="shared" si="29"/>
        <v/>
      </c>
      <c r="Y401" s="527">
        <f t="shared" si="30"/>
        <v>54</v>
      </c>
      <c r="Z401" s="527" t="str">
        <f t="shared" si="31"/>
        <v/>
      </c>
      <c r="AA401" s="527" t="b">
        <f t="shared" si="32"/>
        <v>0</v>
      </c>
      <c r="AB401" s="527" t="s">
        <v>1864</v>
      </c>
      <c r="AC401" s="527" t="str">
        <f t="array" ref="AC401">IFERROR(IF(INDEX('Disaggregation Records'!$G$95:$G$183,MATCH(LEFT(Z401,255),LEFT('Disaggregation Records'!$D$95:$D$183,255),0))=0,"",INDEX('Disaggregation Records'!$G$95:$G$183,MATCH(LEFT(Z401,255),LEFT('Disaggregation Records'!$D$95:$D$183,255),0))),"")</f>
        <v/>
      </c>
      <c r="AD401" s="527" t="s">
        <v>727</v>
      </c>
      <c r="AE401" s="393"/>
      <c r="AF401" s="134"/>
      <c r="AG401" s="134"/>
    </row>
    <row r="402" spans="1:33" ht="47.1" customHeight="1" x14ac:dyDescent="0.25">
      <c r="A402" s="409">
        <v>8</v>
      </c>
      <c r="B402" s="427" t="str">
        <f>IFERROR(VLOOKUP(A402,'Coverage Indicators - Section D'!$A$10:$Y$42,25,FALSE),"")</f>
        <v/>
      </c>
      <c r="C402" s="522" t="str">
        <f t="array" ref="C402">IFERROR(IF(INDEX('Disaggregation Records'!$E$95:$E$183,MATCH(LEFT(Z402,255),LEFT('Disaggregation Records'!$D$95:$D$183,255),0))=0,"",INDEX('Disaggregation Records'!$E$95:$E$183,MATCH(LEFT(Z402,255),LEFT('Disaggregation Records'!$D$95:$D$183,255),0))),"")</f>
        <v/>
      </c>
      <c r="D402" s="522" t="str">
        <f t="array" ref="D402">IFERROR(IF(INDEX('Disaggregation Records'!$F$95:$F$183,MATCH(LEFT(Z402,255),LEFT('Disaggregation Records'!$D$95:$D$183,255),0))=0,"",INDEX('Disaggregation Records'!$F$95:$F$183,MATCH(LEFT(Z402,255),LEFT('Disaggregation Records'!$D$95:$D$183,255),0))),"")</f>
        <v/>
      </c>
      <c r="E402" s="429" t="str">
        <f t="array" ref="E402">IFERROR(IF(INDEX('Disaggregation Data'!$K$315:$K$616,MATCH(LEFT(X402,255),LEFT('Disaggregation Data'!$J$315:$J$616,255),0))=0,"",INDEX('Disaggregation Data'!$K$315:$K$616,MATCH(LEFT(X402,255),LEFT('Disaggregation Data'!J$315:$J$616,255),0))),"")</f>
        <v/>
      </c>
      <c r="F402" s="430" t="str">
        <f t="array" ref="F402">IFERROR(IF(INDEX('Disaggregation Data'!$L$315:$L$616,MATCH(LEFT(X402,255),LEFT('Disaggregation Data'!$J$315:$J$616,255),0))=0,"",INDEX('Disaggregation Data'!$L$315:$L$616,MATCH(LEFT(X402,255),LEFT('Disaggregation Data'!J$315:$J$616,255),0))),"")</f>
        <v/>
      </c>
      <c r="G402" s="495" t="str">
        <f t="shared" si="33"/>
        <v/>
      </c>
      <c r="H402" s="433" t="str">
        <f t="array" ref="H402">IFERROR(IF(INDEX('Disaggregation Data'!$N$315:$N$616,MATCH(LEFT(X402,255),LEFT('Disaggregation Data'!$J$315:$J$616,255),0))=0,"",INDEX('Disaggregation Data'!$N$315:$N$616,MATCH(LEFT(X402,255),LEFT('Disaggregation Data'!J$315:$J$616,255),0))),"")</f>
        <v/>
      </c>
      <c r="I402" s="433" t="str">
        <f t="array" ref="I402">IFERROR(IF(INDEX('Disaggregation Data'!$Q$315:$Q$616,MATCH(LEFT(X402,255),LEFT('Disaggregation Data'!$J$315:$J$616,255),0))=0,"",INDEX('Disaggregation Data'!$Q$315:$Q$616,MATCH(LEFT(X402,255),LEFT('Disaggregation Data'!J$315:$J$616,255),0))),"")</f>
        <v/>
      </c>
      <c r="J402" s="447" t="str">
        <f t="array" ref="J402">IFERROR(IF(INDEX('Disaggregation Data'!$R$315:$R$616,MATCH(LEFT(X402,255),LEFT('Disaggregation Data'!$J$315:$J$616,255),0))=0,"",INDEX('Disaggregation Data'!$R$315:$R$616,MATCH(LEFT(X402,255),LEFT('Disaggregation Data'!J$315:$J$616,255),0))),"")</f>
        <v/>
      </c>
      <c r="K402" s="486"/>
      <c r="L402" s="486"/>
      <c r="M402" s="486"/>
      <c r="N402" s="486"/>
      <c r="O402" s="486"/>
      <c r="P402" s="429"/>
      <c r="Q402" s="429"/>
      <c r="R402" s="429"/>
      <c r="S402" s="429"/>
      <c r="T402" s="429"/>
      <c r="U402" s="433" t="str">
        <f t="array" ref="U402">IFERROR(IF(INDEX('Disaggregation Data'!$O$315:$O$616,MATCH(LEFT(X402,255),LEFT('Disaggregation Data'!$J$315:$J$616,255),0))=0,"",INDEX('Disaggregation Data'!$O$315:$O$616,MATCH(LEFT(X402,255),LEFT('Disaggregation Data'!J$315:$J$616,255),0))),"")</f>
        <v/>
      </c>
      <c r="V402" s="447" t="str">
        <f t="array" ref="V402">IFERROR(IF(INDEX('Disaggregation Data'!$P$315:$P$616,MATCH(LEFT(X402,255),LEFT('Disaggregation Data'!$J$315:$J$616,255),0))=0,"",INDEX('Disaggregation Data'!$P$315:$P$616,MATCH(LEFT(X402,255),LEFT('Disaggregation Data'!J$315:$J$616,255),0))),"")</f>
        <v/>
      </c>
      <c r="W402" s="527"/>
      <c r="X402" s="527" t="str">
        <f t="shared" si="29"/>
        <v/>
      </c>
      <c r="Y402" s="527">
        <f t="shared" si="30"/>
        <v>55</v>
      </c>
      <c r="Z402" s="527" t="str">
        <f t="shared" si="31"/>
        <v/>
      </c>
      <c r="AA402" s="527" t="b">
        <f t="shared" si="32"/>
        <v>0</v>
      </c>
      <c r="AB402" s="527" t="s">
        <v>1865</v>
      </c>
      <c r="AC402" s="527" t="str">
        <f t="array" ref="AC402">IFERROR(IF(INDEX('Disaggregation Records'!$G$95:$G$183,MATCH(LEFT(Z402,255),LEFT('Disaggregation Records'!$D$95:$D$183,255),0))=0,"",INDEX('Disaggregation Records'!$G$95:$G$183,MATCH(LEFT(Z402,255),LEFT('Disaggregation Records'!$D$95:$D$183,255),0))),"")</f>
        <v/>
      </c>
      <c r="AD402" s="527" t="s">
        <v>727</v>
      </c>
      <c r="AE402" s="393"/>
      <c r="AF402" s="134"/>
      <c r="AG402" s="134"/>
    </row>
    <row r="403" spans="1:33" ht="47.1" customHeight="1" x14ac:dyDescent="0.25">
      <c r="A403" s="409">
        <v>8</v>
      </c>
      <c r="B403" s="427" t="str">
        <f>IFERROR(VLOOKUP(A403,'Coverage Indicators - Section D'!$A$10:$Y$42,25,FALSE),"")</f>
        <v/>
      </c>
      <c r="C403" s="522" t="str">
        <f t="array" ref="C403">IFERROR(IF(INDEX('Disaggregation Records'!$E$95:$E$183,MATCH(LEFT(Z403,255),LEFT('Disaggregation Records'!$D$95:$D$183,255),0))=0,"",INDEX('Disaggregation Records'!$E$95:$E$183,MATCH(LEFT(Z403,255),LEFT('Disaggregation Records'!$D$95:$D$183,255),0))),"")</f>
        <v/>
      </c>
      <c r="D403" s="522" t="str">
        <f t="array" ref="D403">IFERROR(IF(INDEX('Disaggregation Records'!$F$95:$F$183,MATCH(LEFT(Z403,255),LEFT('Disaggregation Records'!$D$95:$D$183,255),0))=0,"",INDEX('Disaggregation Records'!$F$95:$F$183,MATCH(LEFT(Z403,255),LEFT('Disaggregation Records'!$D$95:$D$183,255),0))),"")</f>
        <v/>
      </c>
      <c r="E403" s="429" t="str">
        <f t="array" ref="E403">IFERROR(IF(INDEX('Disaggregation Data'!$K$315:$K$616,MATCH(LEFT(X403,255),LEFT('Disaggregation Data'!$J$315:$J$616,255),0))=0,"",INDEX('Disaggregation Data'!$K$315:$K$616,MATCH(LEFT(X403,255),LEFT('Disaggregation Data'!J$315:$J$616,255),0))),"")</f>
        <v/>
      </c>
      <c r="F403" s="430" t="str">
        <f t="array" ref="F403">IFERROR(IF(INDEX('Disaggregation Data'!$L$315:$L$616,MATCH(LEFT(X403,255),LEFT('Disaggregation Data'!$J$315:$J$616,255),0))=0,"",INDEX('Disaggregation Data'!$L$315:$L$616,MATCH(LEFT(X403,255),LEFT('Disaggregation Data'!J$315:$J$616,255),0))),"")</f>
        <v/>
      </c>
      <c r="G403" s="495" t="str">
        <f t="shared" si="33"/>
        <v/>
      </c>
      <c r="H403" s="433" t="str">
        <f t="array" ref="H403">IFERROR(IF(INDEX('Disaggregation Data'!$N$315:$N$616,MATCH(LEFT(X403,255),LEFT('Disaggregation Data'!$J$315:$J$616,255),0))=0,"",INDEX('Disaggregation Data'!$N$315:$N$616,MATCH(LEFT(X403,255),LEFT('Disaggregation Data'!J$315:$J$616,255),0))),"")</f>
        <v/>
      </c>
      <c r="I403" s="433" t="str">
        <f t="array" ref="I403">IFERROR(IF(INDEX('Disaggregation Data'!$Q$315:$Q$616,MATCH(LEFT(X403,255),LEFT('Disaggregation Data'!$J$315:$J$616,255),0))=0,"",INDEX('Disaggregation Data'!$Q$315:$Q$616,MATCH(LEFT(X403,255),LEFT('Disaggregation Data'!J$315:$J$616,255),0))),"")</f>
        <v/>
      </c>
      <c r="J403" s="447" t="str">
        <f t="array" ref="J403">IFERROR(IF(INDEX('Disaggregation Data'!$R$315:$R$616,MATCH(LEFT(X403,255),LEFT('Disaggregation Data'!$J$315:$J$616,255),0))=0,"",INDEX('Disaggregation Data'!$R$315:$R$616,MATCH(LEFT(X403,255),LEFT('Disaggregation Data'!J$315:$J$616,255),0))),"")</f>
        <v/>
      </c>
      <c r="K403" s="486"/>
      <c r="L403" s="486"/>
      <c r="M403" s="486"/>
      <c r="N403" s="486"/>
      <c r="O403" s="486"/>
      <c r="P403" s="429"/>
      <c r="Q403" s="429"/>
      <c r="R403" s="429"/>
      <c r="S403" s="429"/>
      <c r="T403" s="429"/>
      <c r="U403" s="433" t="str">
        <f t="array" ref="U403">IFERROR(IF(INDEX('Disaggregation Data'!$O$315:$O$616,MATCH(LEFT(X403,255),LEFT('Disaggregation Data'!$J$315:$J$616,255),0))=0,"",INDEX('Disaggregation Data'!$O$315:$O$616,MATCH(LEFT(X403,255),LEFT('Disaggregation Data'!J$315:$J$616,255),0))),"")</f>
        <v/>
      </c>
      <c r="V403" s="447" t="str">
        <f t="array" ref="V403">IFERROR(IF(INDEX('Disaggregation Data'!$P$315:$P$616,MATCH(LEFT(X403,255),LEFT('Disaggregation Data'!$J$315:$J$616,255),0))=0,"",INDEX('Disaggregation Data'!$P$315:$P$616,MATCH(LEFT(X403,255),LEFT('Disaggregation Data'!J$315:$J$616,255),0))),"")</f>
        <v/>
      </c>
      <c r="W403" s="527"/>
      <c r="X403" s="527" t="str">
        <f t="shared" si="29"/>
        <v/>
      </c>
      <c r="Y403" s="527">
        <f t="shared" si="30"/>
        <v>56</v>
      </c>
      <c r="Z403" s="527" t="str">
        <f t="shared" si="31"/>
        <v/>
      </c>
      <c r="AA403" s="527" t="b">
        <f t="shared" si="32"/>
        <v>0</v>
      </c>
      <c r="AB403" s="527" t="s">
        <v>1866</v>
      </c>
      <c r="AC403" s="527" t="str">
        <f t="array" ref="AC403">IFERROR(IF(INDEX('Disaggregation Records'!$G$95:$G$183,MATCH(LEFT(Z403,255),LEFT('Disaggregation Records'!$D$95:$D$183,255),0))=0,"",INDEX('Disaggregation Records'!$G$95:$G$183,MATCH(LEFT(Z403,255),LEFT('Disaggregation Records'!$D$95:$D$183,255),0))),"")</f>
        <v/>
      </c>
      <c r="AD403" s="527" t="s">
        <v>727</v>
      </c>
      <c r="AE403" s="393"/>
      <c r="AF403" s="134"/>
      <c r="AG403" s="134"/>
    </row>
    <row r="404" spans="1:33" ht="47.1" customHeight="1" x14ac:dyDescent="0.25">
      <c r="A404" s="409">
        <v>8</v>
      </c>
      <c r="B404" s="427" t="str">
        <f>IFERROR(VLOOKUP(A404,'Coverage Indicators - Section D'!$A$10:$Y$42,25,FALSE),"")</f>
        <v/>
      </c>
      <c r="C404" s="522" t="str">
        <f t="array" ref="C404">IFERROR(IF(INDEX('Disaggregation Records'!$E$95:$E$183,MATCH(LEFT(Z404,255),LEFT('Disaggregation Records'!$D$95:$D$183,255),0))=0,"",INDEX('Disaggregation Records'!$E$95:$E$183,MATCH(LEFT(Z404,255),LEFT('Disaggregation Records'!$D$95:$D$183,255),0))),"")</f>
        <v/>
      </c>
      <c r="D404" s="522" t="str">
        <f t="array" ref="D404">IFERROR(IF(INDEX('Disaggregation Records'!$F$95:$F$183,MATCH(LEFT(Z404,255),LEFT('Disaggregation Records'!$D$95:$D$183,255),0))=0,"",INDEX('Disaggregation Records'!$F$95:$F$183,MATCH(LEFT(Z404,255),LEFT('Disaggregation Records'!$D$95:$D$183,255),0))),"")</f>
        <v/>
      </c>
      <c r="E404" s="429" t="str">
        <f t="array" ref="E404">IFERROR(IF(INDEX('Disaggregation Data'!$K$315:$K$616,MATCH(LEFT(X404,255),LEFT('Disaggregation Data'!$J$315:$J$616,255),0))=0,"",INDEX('Disaggregation Data'!$K$315:$K$616,MATCH(LEFT(X404,255),LEFT('Disaggregation Data'!J$315:$J$616,255),0))),"")</f>
        <v/>
      </c>
      <c r="F404" s="430" t="str">
        <f t="array" ref="F404">IFERROR(IF(INDEX('Disaggregation Data'!$L$315:$L$616,MATCH(LEFT(X404,255),LEFT('Disaggregation Data'!$J$315:$J$616,255),0))=0,"",INDEX('Disaggregation Data'!$L$315:$L$616,MATCH(LEFT(X404,255),LEFT('Disaggregation Data'!J$315:$J$616,255),0))),"")</f>
        <v/>
      </c>
      <c r="G404" s="495" t="str">
        <f t="shared" si="33"/>
        <v/>
      </c>
      <c r="H404" s="433" t="str">
        <f t="array" ref="H404">IFERROR(IF(INDEX('Disaggregation Data'!$N$315:$N$616,MATCH(LEFT(X404,255),LEFT('Disaggregation Data'!$J$315:$J$616,255),0))=0,"",INDEX('Disaggregation Data'!$N$315:$N$616,MATCH(LEFT(X404,255),LEFT('Disaggregation Data'!J$315:$J$616,255),0))),"")</f>
        <v/>
      </c>
      <c r="I404" s="433" t="str">
        <f t="array" ref="I404">IFERROR(IF(INDEX('Disaggregation Data'!$Q$315:$Q$616,MATCH(LEFT(X404,255),LEFT('Disaggregation Data'!$J$315:$J$616,255),0))=0,"",INDEX('Disaggregation Data'!$Q$315:$Q$616,MATCH(LEFT(X404,255),LEFT('Disaggregation Data'!J$315:$J$616,255),0))),"")</f>
        <v/>
      </c>
      <c r="J404" s="447" t="str">
        <f t="array" ref="J404">IFERROR(IF(INDEX('Disaggregation Data'!$R$315:$R$616,MATCH(LEFT(X404,255),LEFT('Disaggregation Data'!$J$315:$J$616,255),0))=0,"",INDEX('Disaggregation Data'!$R$315:$R$616,MATCH(LEFT(X404,255),LEFT('Disaggregation Data'!J$315:$J$616,255),0))),"")</f>
        <v/>
      </c>
      <c r="K404" s="486"/>
      <c r="L404" s="486"/>
      <c r="M404" s="486"/>
      <c r="N404" s="486"/>
      <c r="O404" s="486"/>
      <c r="P404" s="429"/>
      <c r="Q404" s="429"/>
      <c r="R404" s="429"/>
      <c r="S404" s="429"/>
      <c r="T404" s="429"/>
      <c r="U404" s="433" t="str">
        <f t="array" ref="U404">IFERROR(IF(INDEX('Disaggregation Data'!$O$315:$O$616,MATCH(LEFT(X404,255),LEFT('Disaggregation Data'!$J$315:$J$616,255),0))=0,"",INDEX('Disaggregation Data'!$O$315:$O$616,MATCH(LEFT(X404,255),LEFT('Disaggregation Data'!J$315:$J$616,255),0))),"")</f>
        <v/>
      </c>
      <c r="V404" s="447" t="str">
        <f t="array" ref="V404">IFERROR(IF(INDEX('Disaggregation Data'!$P$315:$P$616,MATCH(LEFT(X404,255),LEFT('Disaggregation Data'!$J$315:$J$616,255),0))=0,"",INDEX('Disaggregation Data'!$P$315:$P$616,MATCH(LEFT(X404,255),LEFT('Disaggregation Data'!J$315:$J$616,255),0))),"")</f>
        <v/>
      </c>
      <c r="W404" s="527"/>
      <c r="X404" s="527" t="str">
        <f t="shared" si="29"/>
        <v/>
      </c>
      <c r="Y404" s="527">
        <f t="shared" si="30"/>
        <v>57</v>
      </c>
      <c r="Z404" s="527" t="str">
        <f t="shared" si="31"/>
        <v/>
      </c>
      <c r="AA404" s="527" t="b">
        <f t="shared" si="32"/>
        <v>0</v>
      </c>
      <c r="AB404" s="527" t="s">
        <v>1867</v>
      </c>
      <c r="AC404" s="527" t="str">
        <f t="array" ref="AC404">IFERROR(IF(INDEX('Disaggregation Records'!$G$95:$G$183,MATCH(LEFT(Z404,255),LEFT('Disaggregation Records'!$D$95:$D$183,255),0))=0,"",INDEX('Disaggregation Records'!$G$95:$G$183,MATCH(LEFT(Z404,255),LEFT('Disaggregation Records'!$D$95:$D$183,255),0))),"")</f>
        <v/>
      </c>
      <c r="AD404" s="527" t="s">
        <v>727</v>
      </c>
      <c r="AE404" s="393"/>
      <c r="AF404" s="134"/>
      <c r="AG404" s="134"/>
    </row>
    <row r="405" spans="1:33" ht="47.1" customHeight="1" x14ac:dyDescent="0.25">
      <c r="A405" s="409">
        <v>8</v>
      </c>
      <c r="B405" s="427" t="str">
        <f>IFERROR(VLOOKUP(A405,'Coverage Indicators - Section D'!$A$10:$Y$42,25,FALSE),"")</f>
        <v/>
      </c>
      <c r="C405" s="522" t="str">
        <f t="array" ref="C405">IFERROR(IF(INDEX('Disaggregation Records'!$E$95:$E$183,MATCH(LEFT(Z405,255),LEFT('Disaggregation Records'!$D$95:$D$183,255),0))=0,"",INDEX('Disaggregation Records'!$E$95:$E$183,MATCH(LEFT(Z405,255),LEFT('Disaggregation Records'!$D$95:$D$183,255),0))),"")</f>
        <v/>
      </c>
      <c r="D405" s="522" t="str">
        <f t="array" ref="D405">IFERROR(IF(INDEX('Disaggregation Records'!$F$95:$F$183,MATCH(LEFT(Z405,255),LEFT('Disaggregation Records'!$D$95:$D$183,255),0))=0,"",INDEX('Disaggregation Records'!$F$95:$F$183,MATCH(LEFT(Z405,255),LEFT('Disaggregation Records'!$D$95:$D$183,255),0))),"")</f>
        <v/>
      </c>
      <c r="E405" s="429" t="str">
        <f t="array" ref="E405">IFERROR(IF(INDEX('Disaggregation Data'!$K$315:$K$616,MATCH(LEFT(X405,255),LEFT('Disaggregation Data'!$J$315:$J$616,255),0))=0,"",INDEX('Disaggregation Data'!$K$315:$K$616,MATCH(LEFT(X405,255),LEFT('Disaggregation Data'!J$315:$J$616,255),0))),"")</f>
        <v/>
      </c>
      <c r="F405" s="430" t="str">
        <f t="array" ref="F405">IFERROR(IF(INDEX('Disaggregation Data'!$L$315:$L$616,MATCH(LEFT(X405,255),LEFT('Disaggregation Data'!$J$315:$J$616,255),0))=0,"",INDEX('Disaggregation Data'!$L$315:$L$616,MATCH(LEFT(X405,255),LEFT('Disaggregation Data'!J$315:$J$616,255),0))),"")</f>
        <v/>
      </c>
      <c r="G405" s="495" t="str">
        <f t="shared" si="33"/>
        <v/>
      </c>
      <c r="H405" s="433" t="str">
        <f t="array" ref="H405">IFERROR(IF(INDEX('Disaggregation Data'!$N$315:$N$616,MATCH(LEFT(X405,255),LEFT('Disaggregation Data'!$J$315:$J$616,255),0))=0,"",INDEX('Disaggregation Data'!$N$315:$N$616,MATCH(LEFT(X405,255),LEFT('Disaggregation Data'!J$315:$J$616,255),0))),"")</f>
        <v/>
      </c>
      <c r="I405" s="433" t="str">
        <f t="array" ref="I405">IFERROR(IF(INDEX('Disaggregation Data'!$Q$315:$Q$616,MATCH(LEFT(X405,255),LEFT('Disaggregation Data'!$J$315:$J$616,255),0))=0,"",INDEX('Disaggregation Data'!$Q$315:$Q$616,MATCH(LEFT(X405,255),LEFT('Disaggregation Data'!J$315:$J$616,255),0))),"")</f>
        <v/>
      </c>
      <c r="J405" s="447" t="str">
        <f t="array" ref="J405">IFERROR(IF(INDEX('Disaggregation Data'!$R$315:$R$616,MATCH(LEFT(X405,255),LEFT('Disaggregation Data'!$J$315:$J$616,255),0))=0,"",INDEX('Disaggregation Data'!$R$315:$R$616,MATCH(LEFT(X405,255),LEFT('Disaggregation Data'!J$315:$J$616,255),0))),"")</f>
        <v/>
      </c>
      <c r="K405" s="486"/>
      <c r="L405" s="486"/>
      <c r="M405" s="486"/>
      <c r="N405" s="486"/>
      <c r="O405" s="486"/>
      <c r="P405" s="429"/>
      <c r="Q405" s="429"/>
      <c r="R405" s="429"/>
      <c r="S405" s="429"/>
      <c r="T405" s="429"/>
      <c r="U405" s="433" t="str">
        <f t="array" ref="U405">IFERROR(IF(INDEX('Disaggregation Data'!$O$315:$O$616,MATCH(LEFT(X405,255),LEFT('Disaggregation Data'!$J$315:$J$616,255),0))=0,"",INDEX('Disaggregation Data'!$O$315:$O$616,MATCH(LEFT(X405,255),LEFT('Disaggregation Data'!J$315:$J$616,255),0))),"")</f>
        <v/>
      </c>
      <c r="V405" s="447" t="str">
        <f t="array" ref="V405">IFERROR(IF(INDEX('Disaggregation Data'!$P$315:$P$616,MATCH(LEFT(X405,255),LEFT('Disaggregation Data'!$J$315:$J$616,255),0))=0,"",INDEX('Disaggregation Data'!$P$315:$P$616,MATCH(LEFT(X405,255),LEFT('Disaggregation Data'!J$315:$J$616,255),0))),"")</f>
        <v/>
      </c>
      <c r="W405" s="527"/>
      <c r="X405" s="527" t="str">
        <f t="shared" si="29"/>
        <v/>
      </c>
      <c r="Y405" s="527">
        <f t="shared" si="30"/>
        <v>58</v>
      </c>
      <c r="Z405" s="527" t="str">
        <f t="shared" si="31"/>
        <v/>
      </c>
      <c r="AA405" s="527" t="b">
        <f t="shared" si="32"/>
        <v>0</v>
      </c>
      <c r="AB405" s="527" t="s">
        <v>1868</v>
      </c>
      <c r="AC405" s="527" t="str">
        <f t="array" ref="AC405">IFERROR(IF(INDEX('Disaggregation Records'!$G$95:$G$183,MATCH(LEFT(Z405,255),LEFT('Disaggregation Records'!$D$95:$D$183,255),0))=0,"",INDEX('Disaggregation Records'!$G$95:$G$183,MATCH(LEFT(Z405,255),LEFT('Disaggregation Records'!$D$95:$D$183,255),0))),"")</f>
        <v/>
      </c>
      <c r="AD405" s="527" t="s">
        <v>727</v>
      </c>
      <c r="AE405" s="393"/>
      <c r="AF405" s="134"/>
      <c r="AG405" s="134"/>
    </row>
    <row r="406" spans="1:33" ht="47.1" customHeight="1" x14ac:dyDescent="0.25">
      <c r="A406" s="409">
        <v>8</v>
      </c>
      <c r="B406" s="427" t="str">
        <f>IFERROR(VLOOKUP(A406,'Coverage Indicators - Section D'!$A$10:$Y$42,25,FALSE),"")</f>
        <v/>
      </c>
      <c r="C406" s="522" t="str">
        <f t="array" ref="C406">IFERROR(IF(INDEX('Disaggregation Records'!$E$95:$E$183,MATCH(LEFT(Z406,255),LEFT('Disaggregation Records'!$D$95:$D$183,255),0))=0,"",INDEX('Disaggregation Records'!$E$95:$E$183,MATCH(LEFT(Z406,255),LEFT('Disaggregation Records'!$D$95:$D$183,255),0))),"")</f>
        <v/>
      </c>
      <c r="D406" s="522" t="str">
        <f t="array" ref="D406">IFERROR(IF(INDEX('Disaggregation Records'!$F$95:$F$183,MATCH(LEFT(Z406,255),LEFT('Disaggregation Records'!$D$95:$D$183,255),0))=0,"",INDEX('Disaggregation Records'!$F$95:$F$183,MATCH(LEFT(Z406,255),LEFT('Disaggregation Records'!$D$95:$D$183,255),0))),"")</f>
        <v/>
      </c>
      <c r="E406" s="429" t="str">
        <f t="array" ref="E406">IFERROR(IF(INDEX('Disaggregation Data'!$K$315:$K$616,MATCH(LEFT(X406,255),LEFT('Disaggregation Data'!$J$315:$J$616,255),0))=0,"",INDEX('Disaggregation Data'!$K$315:$K$616,MATCH(LEFT(X406,255),LEFT('Disaggregation Data'!J$315:$J$616,255),0))),"")</f>
        <v/>
      </c>
      <c r="F406" s="430" t="str">
        <f t="array" ref="F406">IFERROR(IF(INDEX('Disaggregation Data'!$L$315:$L$616,MATCH(LEFT(X406,255),LEFT('Disaggregation Data'!$J$315:$J$616,255),0))=0,"",INDEX('Disaggregation Data'!$L$315:$L$616,MATCH(LEFT(X406,255),LEFT('Disaggregation Data'!J$315:$J$616,255),0))),"")</f>
        <v/>
      </c>
      <c r="G406" s="495" t="str">
        <f t="shared" si="33"/>
        <v/>
      </c>
      <c r="H406" s="433" t="str">
        <f t="array" ref="H406">IFERROR(IF(INDEX('Disaggregation Data'!$N$315:$N$616,MATCH(LEFT(X406,255),LEFT('Disaggregation Data'!$J$315:$J$616,255),0))=0,"",INDEX('Disaggregation Data'!$N$315:$N$616,MATCH(LEFT(X406,255),LEFT('Disaggregation Data'!J$315:$J$616,255),0))),"")</f>
        <v/>
      </c>
      <c r="I406" s="433" t="str">
        <f t="array" ref="I406">IFERROR(IF(INDEX('Disaggregation Data'!$Q$315:$Q$616,MATCH(LEFT(X406,255),LEFT('Disaggregation Data'!$J$315:$J$616,255),0))=0,"",INDEX('Disaggregation Data'!$Q$315:$Q$616,MATCH(LEFT(X406,255),LEFT('Disaggregation Data'!J$315:$J$616,255),0))),"")</f>
        <v/>
      </c>
      <c r="J406" s="447" t="str">
        <f t="array" ref="J406">IFERROR(IF(INDEX('Disaggregation Data'!$R$315:$R$616,MATCH(LEFT(X406,255),LEFT('Disaggregation Data'!$J$315:$J$616,255),0))=0,"",INDEX('Disaggregation Data'!$R$315:$R$616,MATCH(LEFT(X406,255),LEFT('Disaggregation Data'!J$315:$J$616,255),0))),"")</f>
        <v/>
      </c>
      <c r="K406" s="486"/>
      <c r="L406" s="486"/>
      <c r="M406" s="486"/>
      <c r="N406" s="486"/>
      <c r="O406" s="486"/>
      <c r="P406" s="429"/>
      <c r="Q406" s="429"/>
      <c r="R406" s="429"/>
      <c r="S406" s="429"/>
      <c r="T406" s="429"/>
      <c r="U406" s="433" t="str">
        <f t="array" ref="U406">IFERROR(IF(INDEX('Disaggregation Data'!$O$315:$O$616,MATCH(LEFT(X406,255),LEFT('Disaggregation Data'!$J$315:$J$616,255),0))=0,"",INDEX('Disaggregation Data'!$O$315:$O$616,MATCH(LEFT(X406,255),LEFT('Disaggregation Data'!J$315:$J$616,255),0))),"")</f>
        <v/>
      </c>
      <c r="V406" s="447" t="str">
        <f t="array" ref="V406">IFERROR(IF(INDEX('Disaggregation Data'!$P$315:$P$616,MATCH(LEFT(X406,255),LEFT('Disaggregation Data'!$J$315:$J$616,255),0))=0,"",INDEX('Disaggregation Data'!$P$315:$P$616,MATCH(LEFT(X406,255),LEFT('Disaggregation Data'!J$315:$J$616,255),0))),"")</f>
        <v/>
      </c>
      <c r="W406" s="527"/>
      <c r="X406" s="527" t="str">
        <f t="shared" si="29"/>
        <v/>
      </c>
      <c r="Y406" s="527">
        <f t="shared" si="30"/>
        <v>59</v>
      </c>
      <c r="Z406" s="527" t="str">
        <f t="shared" si="31"/>
        <v/>
      </c>
      <c r="AA406" s="527" t="b">
        <f t="shared" si="32"/>
        <v>0</v>
      </c>
      <c r="AB406" s="527" t="s">
        <v>1869</v>
      </c>
      <c r="AC406" s="527" t="str">
        <f t="array" ref="AC406">IFERROR(IF(INDEX('Disaggregation Records'!$G$95:$G$183,MATCH(LEFT(Z406,255),LEFT('Disaggregation Records'!$D$95:$D$183,255),0))=0,"",INDEX('Disaggregation Records'!$G$95:$G$183,MATCH(LEFT(Z406,255),LEFT('Disaggregation Records'!$D$95:$D$183,255),0))),"")</f>
        <v/>
      </c>
      <c r="AD406" s="527" t="s">
        <v>727</v>
      </c>
      <c r="AE406" s="393"/>
      <c r="AF406" s="134"/>
      <c r="AG406" s="134"/>
    </row>
    <row r="407" spans="1:33" ht="47.1" customHeight="1" x14ac:dyDescent="0.25">
      <c r="A407" s="409">
        <v>9</v>
      </c>
      <c r="B407" s="427" t="str">
        <f>IFERROR(VLOOKUP(A407,'Coverage Indicators - Section D'!$A$10:$Y$42,25,FALSE),"")</f>
        <v>MDR TB-2(M): Nombre de cas de tuberculose, résistante à la rifampicine et/ou tuberculose multirésistante confirmés</v>
      </c>
      <c r="C407" s="522" t="str">
        <f t="array" ref="C407">IFERROR(IF(INDEX('Disaggregation Records'!$E$95:$E$183,MATCH(LEFT(Z407,255),LEFT('Disaggregation Records'!$D$95:$D$183,255),0))=0,"",INDEX('Disaggregation Records'!$E$95:$E$183,MATCH(LEFT(Z407,255),LEFT('Disaggregation Records'!$D$95:$D$183,255),0))),"")</f>
        <v>Sexe</v>
      </c>
      <c r="D407" s="522" t="str">
        <f t="array" ref="D407">IFERROR(IF(INDEX('Disaggregation Records'!$F$95:$F$183,MATCH(LEFT(Z407,255),LEFT('Disaggregation Records'!$D$95:$D$183,255),0))=0,"",INDEX('Disaggregation Records'!$F$95:$F$183,MATCH(LEFT(Z407,255),LEFT('Disaggregation Records'!$D$95:$D$183,255),0))),"")</f>
        <v>Homme</v>
      </c>
      <c r="E407" s="567">
        <v>53</v>
      </c>
      <c r="F407" s="430" t="str">
        <f t="array" ref="F407">IFERROR(IF(INDEX('Disaggregation Data'!$L$315:$L$616,MATCH(LEFT(X407,255),LEFT('Disaggregation Data'!$J$315:$J$616,255),0))=0,"",INDEX('Disaggregation Data'!$L$315:$L$616,MATCH(LEFT(X407,255),LEFT('Disaggregation Data'!J$315:$J$616,255),0))),"")</f>
        <v/>
      </c>
      <c r="G407" s="495" t="str">
        <f t="shared" si="33"/>
        <v/>
      </c>
      <c r="H407" s="433" t="s">
        <v>375</v>
      </c>
      <c r="I407" s="568" t="s">
        <v>5893</v>
      </c>
      <c r="J407" s="447" t="str">
        <f t="array" ref="J407">IFERROR(IF(INDEX('Disaggregation Data'!$R$315:$R$616,MATCH(LEFT(X407,255),LEFT('Disaggregation Data'!$J$315:$J$616,255),0))=0,"",INDEX('Disaggregation Data'!$R$315:$R$616,MATCH(LEFT(X407,255),LEFT('Disaggregation Data'!J$315:$J$616,255),0))),"")</f>
        <v/>
      </c>
      <c r="K407" s="486"/>
      <c r="L407" s="486"/>
      <c r="M407" s="486"/>
      <c r="N407" s="486"/>
      <c r="O407" s="486"/>
      <c r="P407" s="429"/>
      <c r="Q407" s="429"/>
      <c r="R407" s="429"/>
      <c r="S407" s="429"/>
      <c r="T407" s="429"/>
      <c r="U407" s="433" t="s">
        <v>5928</v>
      </c>
      <c r="V407" s="447" t="str">
        <f t="array" ref="V407">IFERROR(IF(INDEX('Disaggregation Data'!$P$315:$P$616,MATCH(LEFT(X407,255),LEFT('Disaggregation Data'!$J$315:$J$616,255),0))=0,"",INDEX('Disaggregation Data'!$P$315:$P$616,MATCH(LEFT(X407,255),LEFT('Disaggregation Data'!J$315:$J$616,255),0))),"")</f>
        <v/>
      </c>
      <c r="W407" s="527"/>
      <c r="X407" s="527" t="str">
        <f t="shared" si="29"/>
        <v>MDR TB-2(M): Nombre de cas de tuberculose, résistante à la rifampicine et/ou tuberculose multirésistante confirmésSexeHomme</v>
      </c>
      <c r="Y407" s="527">
        <f t="shared" si="30"/>
        <v>0</v>
      </c>
      <c r="Z407" s="527" t="str">
        <f t="shared" si="31"/>
        <v>MDR TB-2(M): Nombre de cas de tuberculose, résistante à la rifampicine et/ou tuberculose multirésistante confirmés-0</v>
      </c>
      <c r="AA407" s="527" t="b">
        <f t="shared" si="32"/>
        <v>1</v>
      </c>
      <c r="AB407" s="527" t="s">
        <v>1870</v>
      </c>
      <c r="AC407" s="527" t="str">
        <f t="array" ref="AC407">IFERROR(IF(INDEX('Disaggregation Records'!$G$95:$G$183,MATCH(LEFT(Z407,255),LEFT('Disaggregation Records'!$D$95:$D$183,255),0))=0,"",INDEX('Disaggregation Records'!$G$95:$G$183,MATCH(LEFT(Z407,255),LEFT('Disaggregation Records'!$D$95:$D$183,255),0))),"")</f>
        <v>a1L36000000zoNEEAY</v>
      </c>
      <c r="AD407" s="527" t="s">
        <v>728</v>
      </c>
      <c r="AE407" s="393"/>
      <c r="AF407" s="134"/>
      <c r="AG407" s="134"/>
    </row>
    <row r="408" spans="1:33" ht="47.1" customHeight="1" x14ac:dyDescent="0.25">
      <c r="A408" s="409">
        <v>9</v>
      </c>
      <c r="B408" s="427" t="str">
        <f>IFERROR(VLOOKUP(A408,'Coverage Indicators - Section D'!$A$10:$Y$42,25,FALSE),"")</f>
        <v>MDR TB-2(M): Nombre de cas de tuberculose, résistante à la rifampicine et/ou tuberculose multirésistante confirmés</v>
      </c>
      <c r="C408" s="522" t="str">
        <f t="array" ref="C408">IFERROR(IF(INDEX('Disaggregation Records'!$E$95:$E$183,MATCH(LEFT(Z408,255),LEFT('Disaggregation Records'!$D$95:$D$183,255),0))=0,"",INDEX('Disaggregation Records'!$E$95:$E$183,MATCH(LEFT(Z408,255),LEFT('Disaggregation Records'!$D$95:$D$183,255),0))),"")</f>
        <v>Sexe</v>
      </c>
      <c r="D408" s="522" t="str">
        <f t="array" ref="D408">IFERROR(IF(INDEX('Disaggregation Records'!$F$95:$F$183,MATCH(LEFT(Z408,255),LEFT('Disaggregation Records'!$D$95:$D$183,255),0))=0,"",INDEX('Disaggregation Records'!$F$95:$F$183,MATCH(LEFT(Z408,255),LEFT('Disaggregation Records'!$D$95:$D$183,255),0))),"")</f>
        <v>Femme</v>
      </c>
      <c r="E408" s="567">
        <v>27</v>
      </c>
      <c r="F408" s="430" t="str">
        <f t="array" ref="F408">IFERROR(IF(INDEX('Disaggregation Data'!$L$315:$L$616,MATCH(LEFT(X408,255),LEFT('Disaggregation Data'!$J$315:$J$616,255),0))=0,"",INDEX('Disaggregation Data'!$L$315:$L$616,MATCH(LEFT(X408,255),LEFT('Disaggregation Data'!J$315:$J$616,255),0))),"")</f>
        <v/>
      </c>
      <c r="G408" s="495" t="str">
        <f t="shared" si="33"/>
        <v/>
      </c>
      <c r="H408" s="433" t="s">
        <v>375</v>
      </c>
      <c r="I408" s="568" t="s">
        <v>5893</v>
      </c>
      <c r="J408" s="447" t="str">
        <f t="array" ref="J408">IFERROR(IF(INDEX('Disaggregation Data'!$R$315:$R$616,MATCH(LEFT(X408,255),LEFT('Disaggregation Data'!$J$315:$J$616,255),0))=0,"",INDEX('Disaggregation Data'!$R$315:$R$616,MATCH(LEFT(X408,255),LEFT('Disaggregation Data'!J$315:$J$616,255),0))),"")</f>
        <v/>
      </c>
      <c r="K408" s="486"/>
      <c r="L408" s="486"/>
      <c r="M408" s="486"/>
      <c r="N408" s="486"/>
      <c r="O408" s="486"/>
      <c r="P408" s="429"/>
      <c r="Q408" s="429"/>
      <c r="R408" s="429"/>
      <c r="S408" s="429"/>
      <c r="T408" s="429"/>
      <c r="U408" s="570" t="s">
        <v>5928</v>
      </c>
      <c r="V408" s="447" t="str">
        <f t="array" ref="V408">IFERROR(IF(INDEX('Disaggregation Data'!$P$315:$P$616,MATCH(LEFT(X408,255),LEFT('Disaggregation Data'!$J$315:$J$616,255),0))=0,"",INDEX('Disaggregation Data'!$P$315:$P$616,MATCH(LEFT(X408,255),LEFT('Disaggregation Data'!J$315:$J$616,255),0))),"")</f>
        <v/>
      </c>
      <c r="W408" s="527"/>
      <c r="X408" s="527" t="str">
        <f t="shared" si="29"/>
        <v>MDR TB-2(M): Nombre de cas de tuberculose, résistante à la rifampicine et/ou tuberculose multirésistante confirmésSexeFemme</v>
      </c>
      <c r="Y408" s="527">
        <f t="shared" si="30"/>
        <v>1</v>
      </c>
      <c r="Z408" s="527" t="str">
        <f t="shared" si="31"/>
        <v>MDR TB-2(M): Nombre de cas de tuberculose, résistante à la rifampicine et/ou tuberculose multirésistante confirmés-1</v>
      </c>
      <c r="AA408" s="527" t="b">
        <f t="shared" si="32"/>
        <v>1</v>
      </c>
      <c r="AB408" s="527" t="s">
        <v>1871</v>
      </c>
      <c r="AC408" s="527" t="str">
        <f t="array" ref="AC408">IFERROR(IF(INDEX('Disaggregation Records'!$G$95:$G$183,MATCH(LEFT(Z408,255),LEFT('Disaggregation Records'!$D$95:$D$183,255),0))=0,"",INDEX('Disaggregation Records'!$G$95:$G$183,MATCH(LEFT(Z408,255),LEFT('Disaggregation Records'!$D$95:$D$183,255),0))),"")</f>
        <v>a1L36000000zoNFEAY</v>
      </c>
      <c r="AD408" s="527" t="s">
        <v>728</v>
      </c>
      <c r="AE408" s="393"/>
      <c r="AF408" s="134"/>
      <c r="AG408" s="134"/>
    </row>
    <row r="409" spans="1:33" ht="47.1" customHeight="1" x14ac:dyDescent="0.25">
      <c r="A409" s="409">
        <v>9</v>
      </c>
      <c r="B409" s="427" t="str">
        <f>IFERROR(VLOOKUP(A409,'Coverage Indicators - Section D'!$A$10:$Y$42,25,FALSE),"")</f>
        <v>MDR TB-2(M): Nombre de cas de tuberculose, résistante à la rifampicine et/ou tuberculose multirésistante confirmés</v>
      </c>
      <c r="C409" s="522" t="str">
        <f t="array" ref="C409">IFERROR(IF(INDEX('Disaggregation Records'!$E$95:$E$183,MATCH(LEFT(Z409,255),LEFT('Disaggregation Records'!$D$95:$D$183,255),0))=0,"",INDEX('Disaggregation Records'!$E$95:$E$183,MATCH(LEFT(Z409,255),LEFT('Disaggregation Records'!$D$95:$D$183,255),0))),"")</f>
        <v>Age</v>
      </c>
      <c r="D409" s="522" t="str">
        <f t="array" ref="D409">IFERROR(IF(INDEX('Disaggregation Records'!$F$95:$F$183,MATCH(LEFT(Z409,255),LEFT('Disaggregation Records'!$D$95:$D$183,255),0))=0,"",INDEX('Disaggregation Records'!$F$95:$F$183,MATCH(LEFT(Z409,255),LEFT('Disaggregation Records'!$D$95:$D$183,255),0))),"")</f>
        <v>&lt;15 ans</v>
      </c>
      <c r="E409" s="567">
        <v>2</v>
      </c>
      <c r="F409" s="430" t="str">
        <f t="array" ref="F409">IFERROR(IF(INDEX('Disaggregation Data'!$L$315:$L$616,MATCH(LEFT(X409,255),LEFT('Disaggregation Data'!$J$315:$J$616,255),0))=0,"",INDEX('Disaggregation Data'!$L$315:$L$616,MATCH(LEFT(X409,255),LEFT('Disaggregation Data'!J$315:$J$616,255),0))),"")</f>
        <v/>
      </c>
      <c r="G409" s="495" t="str">
        <f t="shared" si="33"/>
        <v/>
      </c>
      <c r="H409" s="433" t="s">
        <v>375</v>
      </c>
      <c r="I409" s="568" t="s">
        <v>5893</v>
      </c>
      <c r="J409" s="447" t="str">
        <f t="array" ref="J409">IFERROR(IF(INDEX('Disaggregation Data'!$R$315:$R$616,MATCH(LEFT(X409,255),LEFT('Disaggregation Data'!$J$315:$J$616,255),0))=0,"",INDEX('Disaggregation Data'!$R$315:$R$616,MATCH(LEFT(X409,255),LEFT('Disaggregation Data'!J$315:$J$616,255),0))),"")</f>
        <v/>
      </c>
      <c r="K409" s="486"/>
      <c r="L409" s="486"/>
      <c r="M409" s="486"/>
      <c r="N409" s="486"/>
      <c r="O409" s="486"/>
      <c r="P409" s="429"/>
      <c r="Q409" s="429"/>
      <c r="R409" s="429"/>
      <c r="S409" s="429"/>
      <c r="T409" s="429"/>
      <c r="U409" s="570" t="s">
        <v>5928</v>
      </c>
      <c r="V409" s="447" t="str">
        <f t="array" ref="V409">IFERROR(IF(INDEX('Disaggregation Data'!$P$315:$P$616,MATCH(LEFT(X409,255),LEFT('Disaggregation Data'!$J$315:$J$616,255),0))=0,"",INDEX('Disaggregation Data'!$P$315:$P$616,MATCH(LEFT(X409,255),LEFT('Disaggregation Data'!J$315:$J$616,255),0))),"")</f>
        <v/>
      </c>
      <c r="W409" s="527"/>
      <c r="X409" s="527" t="str">
        <f t="shared" si="29"/>
        <v>MDR TB-2(M): Nombre de cas de tuberculose, résistante à la rifampicine et/ou tuberculose multirésistante confirmésAge&lt;15 ans</v>
      </c>
      <c r="Y409" s="527">
        <f t="shared" si="30"/>
        <v>2</v>
      </c>
      <c r="Z409" s="527" t="str">
        <f t="shared" si="31"/>
        <v>MDR TB-2(M): Nombre de cas de tuberculose, résistante à la rifampicine et/ou tuberculose multirésistante confirmés-2</v>
      </c>
      <c r="AA409" s="527" t="b">
        <f t="shared" si="32"/>
        <v>1</v>
      </c>
      <c r="AB409" s="527" t="s">
        <v>1872</v>
      </c>
      <c r="AC409" s="527" t="str">
        <f t="array" ref="AC409">IFERROR(IF(INDEX('Disaggregation Records'!$G$95:$G$183,MATCH(LEFT(Z409,255),LEFT('Disaggregation Records'!$D$95:$D$183,255),0))=0,"",INDEX('Disaggregation Records'!$G$95:$G$183,MATCH(LEFT(Z409,255),LEFT('Disaggregation Records'!$D$95:$D$183,255),0))),"")</f>
        <v>a1L36000000zoNGEAY</v>
      </c>
      <c r="AD409" s="527" t="s">
        <v>728</v>
      </c>
      <c r="AE409" s="393"/>
      <c r="AF409" s="134"/>
      <c r="AG409" s="134"/>
    </row>
    <row r="410" spans="1:33" ht="47.1" customHeight="1" x14ac:dyDescent="0.25">
      <c r="A410" s="409">
        <v>9</v>
      </c>
      <c r="B410" s="427" t="str">
        <f>IFERROR(VLOOKUP(A410,'Coverage Indicators - Section D'!$A$10:$Y$42,25,FALSE),"")</f>
        <v>MDR TB-2(M): Nombre de cas de tuberculose, résistante à la rifampicine et/ou tuberculose multirésistante confirmés</v>
      </c>
      <c r="C410" s="522" t="str">
        <f t="array" ref="C410">IFERROR(IF(INDEX('Disaggregation Records'!$E$95:$E$183,MATCH(LEFT(Z410,255),LEFT('Disaggregation Records'!$D$95:$D$183,255),0))=0,"",INDEX('Disaggregation Records'!$E$95:$E$183,MATCH(LEFT(Z410,255),LEFT('Disaggregation Records'!$D$95:$D$183,255),0))),"")</f>
        <v>Age</v>
      </c>
      <c r="D410" s="522" t="str">
        <f t="array" ref="D410">IFERROR(IF(INDEX('Disaggregation Records'!$F$95:$F$183,MATCH(LEFT(Z410,255),LEFT('Disaggregation Records'!$D$95:$D$183,255),0))=0,"",INDEX('Disaggregation Records'!$F$95:$F$183,MATCH(LEFT(Z410,255),LEFT('Disaggregation Records'!$D$95:$D$183,255),0))),"")</f>
        <v>+ de 15 ans</v>
      </c>
      <c r="E410" s="567">
        <v>78</v>
      </c>
      <c r="F410" s="430" t="str">
        <f t="array" ref="F410">IFERROR(IF(INDEX('Disaggregation Data'!$L$315:$L$616,MATCH(LEFT(X410,255),LEFT('Disaggregation Data'!$J$315:$J$616,255),0))=0,"",INDEX('Disaggregation Data'!$L$315:$L$616,MATCH(LEFT(X410,255),LEFT('Disaggregation Data'!J$315:$J$616,255),0))),"")</f>
        <v/>
      </c>
      <c r="G410" s="495" t="str">
        <f t="shared" si="33"/>
        <v/>
      </c>
      <c r="H410" s="433" t="s">
        <v>375</v>
      </c>
      <c r="I410" s="568" t="s">
        <v>5893</v>
      </c>
      <c r="J410" s="447" t="str">
        <f t="array" ref="J410">IFERROR(IF(INDEX('Disaggregation Data'!$R$315:$R$616,MATCH(LEFT(X410,255),LEFT('Disaggregation Data'!$J$315:$J$616,255),0))=0,"",INDEX('Disaggregation Data'!$R$315:$R$616,MATCH(LEFT(X410,255),LEFT('Disaggregation Data'!J$315:$J$616,255),0))),"")</f>
        <v/>
      </c>
      <c r="K410" s="486"/>
      <c r="L410" s="486"/>
      <c r="M410" s="486"/>
      <c r="N410" s="486"/>
      <c r="O410" s="486"/>
      <c r="P410" s="429"/>
      <c r="Q410" s="429"/>
      <c r="R410" s="429"/>
      <c r="S410" s="429"/>
      <c r="T410" s="429"/>
      <c r="U410" s="570" t="s">
        <v>5928</v>
      </c>
      <c r="V410" s="447" t="str">
        <f t="array" ref="V410">IFERROR(IF(INDEX('Disaggregation Data'!$P$315:$P$616,MATCH(LEFT(X410,255),LEFT('Disaggregation Data'!$J$315:$J$616,255),0))=0,"",INDEX('Disaggregation Data'!$P$315:$P$616,MATCH(LEFT(X410,255),LEFT('Disaggregation Data'!J$315:$J$616,255),0))),"")</f>
        <v/>
      </c>
      <c r="W410" s="527"/>
      <c r="X410" s="527" t="str">
        <f t="shared" si="29"/>
        <v>MDR TB-2(M): Nombre de cas de tuberculose, résistante à la rifampicine et/ou tuberculose multirésistante confirmésAge+ de 15 ans</v>
      </c>
      <c r="Y410" s="527">
        <f t="shared" si="30"/>
        <v>3</v>
      </c>
      <c r="Z410" s="527" t="str">
        <f t="shared" si="31"/>
        <v>MDR TB-2(M): Nombre de cas de tuberculose, résistante à la rifampicine et/ou tuberculose multirésistante confirmés-3</v>
      </c>
      <c r="AA410" s="527" t="b">
        <f t="shared" si="32"/>
        <v>1</v>
      </c>
      <c r="AB410" s="527" t="s">
        <v>1873</v>
      </c>
      <c r="AC410" s="527" t="str">
        <f t="array" ref="AC410">IFERROR(IF(INDEX('Disaggregation Records'!$G$95:$G$183,MATCH(LEFT(Z410,255),LEFT('Disaggregation Records'!$D$95:$D$183,255),0))=0,"",INDEX('Disaggregation Records'!$G$95:$G$183,MATCH(LEFT(Z410,255),LEFT('Disaggregation Records'!$D$95:$D$183,255),0))),"")</f>
        <v>a1L36000000zoNHEAY</v>
      </c>
      <c r="AD410" s="527" t="s">
        <v>728</v>
      </c>
      <c r="AE410" s="393"/>
      <c r="AF410" s="134"/>
      <c r="AG410" s="134"/>
    </row>
    <row r="411" spans="1:33" ht="47.1" customHeight="1" x14ac:dyDescent="0.25">
      <c r="A411" s="409">
        <v>9</v>
      </c>
      <c r="B411" s="427" t="str">
        <f>IFERROR(VLOOKUP(A411,'Coverage Indicators - Section D'!$A$10:$Y$42,25,FALSE),"")</f>
        <v>MDR TB-2(M): Nombre de cas de tuberculose, résistante à la rifampicine et/ou tuberculose multirésistante confirmés</v>
      </c>
      <c r="C411" s="522" t="str">
        <f t="array" ref="C411">IFERROR(IF(INDEX('Disaggregation Records'!$E$95:$E$183,MATCH(LEFT(Z411,255),LEFT('Disaggregation Records'!$D$95:$D$183,255),0))=0,"",INDEX('Disaggregation Records'!$E$95:$E$183,MATCH(LEFT(Z411,255),LEFT('Disaggregation Records'!$D$95:$D$183,255),0))),"")</f>
        <v/>
      </c>
      <c r="D411" s="522" t="str">
        <f t="array" ref="D411">IFERROR(IF(INDEX('Disaggregation Records'!$F$95:$F$183,MATCH(LEFT(Z411,255),LEFT('Disaggregation Records'!$D$95:$D$183,255),0))=0,"",INDEX('Disaggregation Records'!$F$95:$F$183,MATCH(LEFT(Z411,255),LEFT('Disaggregation Records'!$D$95:$D$183,255),0))),"")</f>
        <v/>
      </c>
      <c r="E411" s="429" t="str">
        <f t="array" ref="E411">IFERROR(IF(INDEX('Disaggregation Data'!$K$315:$K$616,MATCH(LEFT(X411,255),LEFT('Disaggregation Data'!$J$315:$J$616,255),0))=0,"",INDEX('Disaggregation Data'!$K$315:$K$616,MATCH(LEFT(X411,255),LEFT('Disaggregation Data'!J$315:$J$616,255),0))),"")</f>
        <v/>
      </c>
      <c r="F411" s="430" t="str">
        <f t="array" ref="F411">IFERROR(IF(INDEX('Disaggregation Data'!$L$315:$L$616,MATCH(LEFT(X411,255),LEFT('Disaggregation Data'!$J$315:$J$616,255),0))=0,"",INDEX('Disaggregation Data'!$L$315:$L$616,MATCH(LEFT(X411,255),LEFT('Disaggregation Data'!J$315:$J$616,255),0))),"")</f>
        <v/>
      </c>
      <c r="G411" s="495" t="str">
        <f t="shared" si="33"/>
        <v/>
      </c>
      <c r="H411" s="433" t="str">
        <f t="array" ref="H411">IFERROR(IF(INDEX('Disaggregation Data'!$N$315:$N$616,MATCH(LEFT(X411,255),LEFT('Disaggregation Data'!$J$315:$J$616,255),0))=0,"",INDEX('Disaggregation Data'!$N$315:$N$616,MATCH(LEFT(X411,255),LEFT('Disaggregation Data'!J$315:$J$616,255),0))),"")</f>
        <v/>
      </c>
      <c r="I411" s="433" t="str">
        <f t="array" ref="I411">IFERROR(IF(INDEX('Disaggregation Data'!$Q$315:$Q$616,MATCH(LEFT(X411,255),LEFT('Disaggregation Data'!$J$315:$J$616,255),0))=0,"",INDEX('Disaggregation Data'!$Q$315:$Q$616,MATCH(LEFT(X411,255),LEFT('Disaggregation Data'!J$315:$J$616,255),0))),"")</f>
        <v/>
      </c>
      <c r="J411" s="447" t="str">
        <f t="array" ref="J411">IFERROR(IF(INDEX('Disaggregation Data'!$R$315:$R$616,MATCH(LEFT(X411,255),LEFT('Disaggregation Data'!$J$315:$J$616,255),0))=0,"",INDEX('Disaggregation Data'!$R$315:$R$616,MATCH(LEFT(X411,255),LEFT('Disaggregation Data'!J$315:$J$616,255),0))),"")</f>
        <v/>
      </c>
      <c r="K411" s="486"/>
      <c r="L411" s="486"/>
      <c r="M411" s="486"/>
      <c r="N411" s="486"/>
      <c r="O411" s="486"/>
      <c r="P411" s="429"/>
      <c r="Q411" s="429"/>
      <c r="R411" s="429"/>
      <c r="S411" s="429"/>
      <c r="T411" s="429"/>
      <c r="U411" s="433" t="str">
        <f t="array" ref="U411">IFERROR(IF(INDEX('Disaggregation Data'!$O$315:$O$616,MATCH(LEFT(X411,255),LEFT('Disaggregation Data'!$J$315:$J$616,255),0))=0,"",INDEX('Disaggregation Data'!$O$315:$O$616,MATCH(LEFT(X411,255),LEFT('Disaggregation Data'!J$315:$J$616,255),0))),"")</f>
        <v/>
      </c>
      <c r="V411" s="447" t="str">
        <f t="array" ref="V411">IFERROR(IF(INDEX('Disaggregation Data'!$P$315:$P$616,MATCH(LEFT(X411,255),LEFT('Disaggregation Data'!$J$315:$J$616,255),0))=0,"",INDEX('Disaggregation Data'!$P$315:$P$616,MATCH(LEFT(X411,255),LEFT('Disaggregation Data'!J$315:$J$616,255),0))),"")</f>
        <v/>
      </c>
      <c r="W411" s="527"/>
      <c r="X411" s="527" t="str">
        <f t="shared" si="29"/>
        <v>MDR TB-2(M): Nombre de cas de tuberculose, résistante à la rifampicine et/ou tuberculose multirésistante confirmés</v>
      </c>
      <c r="Y411" s="527">
        <f t="shared" si="30"/>
        <v>4</v>
      </c>
      <c r="Z411" s="527" t="str">
        <f t="shared" si="31"/>
        <v>MDR TB-2(M): Nombre de cas de tuberculose, résistante à la rifampicine et/ou tuberculose multirésistante confirmés-4</v>
      </c>
      <c r="AA411" s="527" t="b">
        <f t="shared" si="32"/>
        <v>1</v>
      </c>
      <c r="AB411" s="527" t="s">
        <v>1874</v>
      </c>
      <c r="AC411" s="527" t="str">
        <f t="array" ref="AC411">IFERROR(IF(INDEX('Disaggregation Records'!$G$95:$G$183,MATCH(LEFT(Z411,255),LEFT('Disaggregation Records'!$D$95:$D$183,255),0))=0,"",INDEX('Disaggregation Records'!$G$95:$G$183,MATCH(LEFT(Z411,255),LEFT('Disaggregation Records'!$D$95:$D$183,255),0))),"")</f>
        <v/>
      </c>
      <c r="AD411" s="527" t="s">
        <v>728</v>
      </c>
      <c r="AE411" s="393"/>
      <c r="AF411" s="134"/>
      <c r="AG411" s="134"/>
    </row>
    <row r="412" spans="1:33" ht="47.1" customHeight="1" x14ac:dyDescent="0.25">
      <c r="A412" s="409">
        <v>9</v>
      </c>
      <c r="B412" s="427" t="str">
        <f>IFERROR(VLOOKUP(A412,'Coverage Indicators - Section D'!$A$10:$Y$42,25,FALSE),"")</f>
        <v>MDR TB-2(M): Nombre de cas de tuberculose, résistante à la rifampicine et/ou tuberculose multirésistante confirmés</v>
      </c>
      <c r="C412" s="522" t="str">
        <f t="array" ref="C412">IFERROR(IF(INDEX('Disaggregation Records'!$E$95:$E$183,MATCH(LEFT(Z412,255),LEFT('Disaggregation Records'!$D$95:$D$183,255),0))=0,"",INDEX('Disaggregation Records'!$E$95:$E$183,MATCH(LEFT(Z412,255),LEFT('Disaggregation Records'!$D$95:$D$183,255),0))),"")</f>
        <v/>
      </c>
      <c r="D412" s="522" t="str">
        <f t="array" ref="D412">IFERROR(IF(INDEX('Disaggregation Records'!$F$95:$F$183,MATCH(LEFT(Z412,255),LEFT('Disaggregation Records'!$D$95:$D$183,255),0))=0,"",INDEX('Disaggregation Records'!$F$95:$F$183,MATCH(LEFT(Z412,255),LEFT('Disaggregation Records'!$D$95:$D$183,255),0))),"")</f>
        <v/>
      </c>
      <c r="E412" s="429" t="str">
        <f t="array" ref="E412">IFERROR(IF(INDEX('Disaggregation Data'!$K$315:$K$616,MATCH(LEFT(X412,255),LEFT('Disaggregation Data'!$J$315:$J$616,255),0))=0,"",INDEX('Disaggregation Data'!$K$315:$K$616,MATCH(LEFT(X412,255),LEFT('Disaggregation Data'!J$315:$J$616,255),0))),"")</f>
        <v/>
      </c>
      <c r="F412" s="430" t="str">
        <f t="array" ref="F412">IFERROR(IF(INDEX('Disaggregation Data'!$L$315:$L$616,MATCH(LEFT(X412,255),LEFT('Disaggregation Data'!$J$315:$J$616,255),0))=0,"",INDEX('Disaggregation Data'!$L$315:$L$616,MATCH(LEFT(X412,255),LEFT('Disaggregation Data'!J$315:$J$616,255),0))),"")</f>
        <v/>
      </c>
      <c r="G412" s="495" t="str">
        <f t="shared" si="33"/>
        <v/>
      </c>
      <c r="H412" s="433" t="str">
        <f t="array" ref="H412">IFERROR(IF(INDEX('Disaggregation Data'!$N$315:$N$616,MATCH(LEFT(X412,255),LEFT('Disaggregation Data'!$J$315:$J$616,255),0))=0,"",INDEX('Disaggregation Data'!$N$315:$N$616,MATCH(LEFT(X412,255),LEFT('Disaggregation Data'!J$315:$J$616,255),0))),"")</f>
        <v/>
      </c>
      <c r="I412" s="433" t="str">
        <f t="array" ref="I412">IFERROR(IF(INDEX('Disaggregation Data'!$Q$315:$Q$616,MATCH(LEFT(X412,255),LEFT('Disaggregation Data'!$J$315:$J$616,255),0))=0,"",INDEX('Disaggregation Data'!$Q$315:$Q$616,MATCH(LEFT(X412,255),LEFT('Disaggregation Data'!J$315:$J$616,255),0))),"")</f>
        <v/>
      </c>
      <c r="J412" s="447" t="str">
        <f t="array" ref="J412">IFERROR(IF(INDEX('Disaggregation Data'!$R$315:$R$616,MATCH(LEFT(X412,255),LEFT('Disaggregation Data'!$J$315:$J$616,255),0))=0,"",INDEX('Disaggregation Data'!$R$315:$R$616,MATCH(LEFT(X412,255),LEFT('Disaggregation Data'!J$315:$J$616,255),0))),"")</f>
        <v/>
      </c>
      <c r="K412" s="486"/>
      <c r="L412" s="486"/>
      <c r="M412" s="486"/>
      <c r="N412" s="486"/>
      <c r="O412" s="486"/>
      <c r="P412" s="429"/>
      <c r="Q412" s="429"/>
      <c r="R412" s="429"/>
      <c r="S412" s="429"/>
      <c r="T412" s="429"/>
      <c r="U412" s="433" t="str">
        <f t="array" ref="U412">IFERROR(IF(INDEX('Disaggregation Data'!$O$315:$O$616,MATCH(LEFT(X412,255),LEFT('Disaggregation Data'!$J$315:$J$616,255),0))=0,"",INDEX('Disaggregation Data'!$O$315:$O$616,MATCH(LEFT(X412,255),LEFT('Disaggregation Data'!J$315:$J$616,255),0))),"")</f>
        <v/>
      </c>
      <c r="V412" s="447" t="str">
        <f t="array" ref="V412">IFERROR(IF(INDEX('Disaggregation Data'!$P$315:$P$616,MATCH(LEFT(X412,255),LEFT('Disaggregation Data'!$J$315:$J$616,255),0))=0,"",INDEX('Disaggregation Data'!$P$315:$P$616,MATCH(LEFT(X412,255),LEFT('Disaggregation Data'!J$315:$J$616,255),0))),"")</f>
        <v/>
      </c>
      <c r="W412" s="527"/>
      <c r="X412" s="527" t="str">
        <f t="shared" si="29"/>
        <v>MDR TB-2(M): Nombre de cas de tuberculose, résistante à la rifampicine et/ou tuberculose multirésistante confirmés</v>
      </c>
      <c r="Y412" s="527">
        <f t="shared" si="30"/>
        <v>5</v>
      </c>
      <c r="Z412" s="527" t="str">
        <f t="shared" si="31"/>
        <v>MDR TB-2(M): Nombre de cas de tuberculose, résistante à la rifampicine et/ou tuberculose multirésistante confirmés-5</v>
      </c>
      <c r="AA412" s="527" t="b">
        <f t="shared" si="32"/>
        <v>1</v>
      </c>
      <c r="AB412" s="527" t="s">
        <v>1875</v>
      </c>
      <c r="AC412" s="527" t="str">
        <f t="array" ref="AC412">IFERROR(IF(INDEX('Disaggregation Records'!$G$95:$G$183,MATCH(LEFT(Z412,255),LEFT('Disaggregation Records'!$D$95:$D$183,255),0))=0,"",INDEX('Disaggregation Records'!$G$95:$G$183,MATCH(LEFT(Z412,255),LEFT('Disaggregation Records'!$D$95:$D$183,255),0))),"")</f>
        <v/>
      </c>
      <c r="AD412" s="527" t="s">
        <v>728</v>
      </c>
      <c r="AE412" s="393"/>
      <c r="AF412" s="134"/>
      <c r="AG412" s="134"/>
    </row>
    <row r="413" spans="1:33" ht="47.1" customHeight="1" x14ac:dyDescent="0.25">
      <c r="A413" s="409">
        <v>9</v>
      </c>
      <c r="B413" s="427" t="str">
        <f>IFERROR(VLOOKUP(A413,'Coverage Indicators - Section D'!$A$10:$Y$42,25,FALSE),"")</f>
        <v>MDR TB-2(M): Nombre de cas de tuberculose, résistante à la rifampicine et/ou tuberculose multirésistante confirmés</v>
      </c>
      <c r="C413" s="522" t="str">
        <f t="array" ref="C413">IFERROR(IF(INDEX('Disaggregation Records'!$E$95:$E$183,MATCH(LEFT(Z413,255),LEFT('Disaggregation Records'!$D$95:$D$183,255),0))=0,"",INDEX('Disaggregation Records'!$E$95:$E$183,MATCH(LEFT(Z413,255),LEFT('Disaggregation Records'!$D$95:$D$183,255),0))),"")</f>
        <v/>
      </c>
      <c r="D413" s="522" t="str">
        <f t="array" ref="D413">IFERROR(IF(INDEX('Disaggregation Records'!$F$95:$F$183,MATCH(LEFT(Z413,255),LEFT('Disaggregation Records'!$D$95:$D$183,255),0))=0,"",INDEX('Disaggregation Records'!$F$95:$F$183,MATCH(LEFT(Z413,255),LEFT('Disaggregation Records'!$D$95:$D$183,255),0))),"")</f>
        <v/>
      </c>
      <c r="E413" s="429" t="str">
        <f t="array" ref="E413">IFERROR(IF(INDEX('Disaggregation Data'!$K$315:$K$616,MATCH(LEFT(X413,255),LEFT('Disaggregation Data'!$J$315:$J$616,255),0))=0,"",INDEX('Disaggregation Data'!$K$315:$K$616,MATCH(LEFT(X413,255),LEFT('Disaggregation Data'!J$315:$J$616,255),0))),"")</f>
        <v/>
      </c>
      <c r="F413" s="430" t="str">
        <f t="array" ref="F413">IFERROR(IF(INDEX('Disaggregation Data'!$L$315:$L$616,MATCH(LEFT(X413,255),LEFT('Disaggregation Data'!$J$315:$J$616,255),0))=0,"",INDEX('Disaggregation Data'!$L$315:$L$616,MATCH(LEFT(X413,255),LEFT('Disaggregation Data'!J$315:$J$616,255),0))),"")</f>
        <v/>
      </c>
      <c r="G413" s="495" t="str">
        <f t="shared" si="33"/>
        <v/>
      </c>
      <c r="H413" s="433" t="str">
        <f t="array" ref="H413">IFERROR(IF(INDEX('Disaggregation Data'!$N$315:$N$616,MATCH(LEFT(X413,255),LEFT('Disaggregation Data'!$J$315:$J$616,255),0))=0,"",INDEX('Disaggregation Data'!$N$315:$N$616,MATCH(LEFT(X413,255),LEFT('Disaggregation Data'!J$315:$J$616,255),0))),"")</f>
        <v/>
      </c>
      <c r="I413" s="433" t="str">
        <f t="array" ref="I413">IFERROR(IF(INDEX('Disaggregation Data'!$Q$315:$Q$616,MATCH(LEFT(X413,255),LEFT('Disaggregation Data'!$J$315:$J$616,255),0))=0,"",INDEX('Disaggregation Data'!$Q$315:$Q$616,MATCH(LEFT(X413,255),LEFT('Disaggregation Data'!J$315:$J$616,255),0))),"")</f>
        <v/>
      </c>
      <c r="J413" s="447" t="str">
        <f t="array" ref="J413">IFERROR(IF(INDEX('Disaggregation Data'!$R$315:$R$616,MATCH(LEFT(X413,255),LEFT('Disaggregation Data'!$J$315:$J$616,255),0))=0,"",INDEX('Disaggregation Data'!$R$315:$R$616,MATCH(LEFT(X413,255),LEFT('Disaggregation Data'!J$315:$J$616,255),0))),"")</f>
        <v/>
      </c>
      <c r="K413" s="486"/>
      <c r="L413" s="486"/>
      <c r="M413" s="486"/>
      <c r="N413" s="486"/>
      <c r="O413" s="486"/>
      <c r="P413" s="429"/>
      <c r="Q413" s="429"/>
      <c r="R413" s="429"/>
      <c r="S413" s="429"/>
      <c r="T413" s="429"/>
      <c r="U413" s="433" t="str">
        <f t="array" ref="U413">IFERROR(IF(INDEX('Disaggregation Data'!$O$315:$O$616,MATCH(LEFT(X413,255),LEFT('Disaggregation Data'!$J$315:$J$616,255),0))=0,"",INDEX('Disaggregation Data'!$O$315:$O$616,MATCH(LEFT(X413,255),LEFT('Disaggregation Data'!J$315:$J$616,255),0))),"")</f>
        <v/>
      </c>
      <c r="V413" s="447" t="str">
        <f t="array" ref="V413">IFERROR(IF(INDEX('Disaggregation Data'!$P$315:$P$616,MATCH(LEFT(X413,255),LEFT('Disaggregation Data'!$J$315:$J$616,255),0))=0,"",INDEX('Disaggregation Data'!$P$315:$P$616,MATCH(LEFT(X413,255),LEFT('Disaggregation Data'!J$315:$J$616,255),0))),"")</f>
        <v/>
      </c>
      <c r="W413" s="527"/>
      <c r="X413" s="527" t="str">
        <f t="shared" si="29"/>
        <v>MDR TB-2(M): Nombre de cas de tuberculose, résistante à la rifampicine et/ou tuberculose multirésistante confirmés</v>
      </c>
      <c r="Y413" s="527">
        <f t="shared" si="30"/>
        <v>6</v>
      </c>
      <c r="Z413" s="527" t="str">
        <f t="shared" si="31"/>
        <v>MDR TB-2(M): Nombre de cas de tuberculose, résistante à la rifampicine et/ou tuberculose multirésistante confirmés-6</v>
      </c>
      <c r="AA413" s="527" t="b">
        <f t="shared" si="32"/>
        <v>1</v>
      </c>
      <c r="AB413" s="527" t="s">
        <v>1876</v>
      </c>
      <c r="AC413" s="527" t="str">
        <f t="array" ref="AC413">IFERROR(IF(INDEX('Disaggregation Records'!$G$95:$G$183,MATCH(LEFT(Z413,255),LEFT('Disaggregation Records'!$D$95:$D$183,255),0))=0,"",INDEX('Disaggregation Records'!$G$95:$G$183,MATCH(LEFT(Z413,255),LEFT('Disaggregation Records'!$D$95:$D$183,255),0))),"")</f>
        <v/>
      </c>
      <c r="AD413" s="527" t="s">
        <v>728</v>
      </c>
      <c r="AE413" s="393"/>
      <c r="AF413" s="134"/>
      <c r="AG413" s="134"/>
    </row>
    <row r="414" spans="1:33" ht="47.1" customHeight="1" x14ac:dyDescent="0.25">
      <c r="A414" s="409">
        <v>9</v>
      </c>
      <c r="B414" s="427" t="str">
        <f>IFERROR(VLOOKUP(A414,'Coverage Indicators - Section D'!$A$10:$Y$42,25,FALSE),"")</f>
        <v>MDR TB-2(M): Nombre de cas de tuberculose, résistante à la rifampicine et/ou tuberculose multirésistante confirmés</v>
      </c>
      <c r="C414" s="522" t="str">
        <f t="array" ref="C414">IFERROR(IF(INDEX('Disaggregation Records'!$E$95:$E$183,MATCH(LEFT(Z414,255),LEFT('Disaggregation Records'!$D$95:$D$183,255),0))=0,"",INDEX('Disaggregation Records'!$E$95:$E$183,MATCH(LEFT(Z414,255),LEFT('Disaggregation Records'!$D$95:$D$183,255),0))),"")</f>
        <v/>
      </c>
      <c r="D414" s="522" t="str">
        <f t="array" ref="D414">IFERROR(IF(INDEX('Disaggregation Records'!$F$95:$F$183,MATCH(LEFT(Z414,255),LEFT('Disaggregation Records'!$D$95:$D$183,255),0))=0,"",INDEX('Disaggregation Records'!$F$95:$F$183,MATCH(LEFT(Z414,255),LEFT('Disaggregation Records'!$D$95:$D$183,255),0))),"")</f>
        <v/>
      </c>
      <c r="E414" s="429" t="str">
        <f t="array" ref="E414">IFERROR(IF(INDEX('Disaggregation Data'!$K$315:$K$616,MATCH(LEFT(X414,255),LEFT('Disaggregation Data'!$J$315:$J$616,255),0))=0,"",INDEX('Disaggregation Data'!$K$315:$K$616,MATCH(LEFT(X414,255),LEFT('Disaggregation Data'!J$315:$J$616,255),0))),"")</f>
        <v/>
      </c>
      <c r="F414" s="430" t="str">
        <f t="array" ref="F414">IFERROR(IF(INDEX('Disaggregation Data'!$L$315:$L$616,MATCH(LEFT(X414,255),LEFT('Disaggregation Data'!$J$315:$J$616,255),0))=0,"",INDEX('Disaggregation Data'!$L$315:$L$616,MATCH(LEFT(X414,255),LEFT('Disaggregation Data'!J$315:$J$616,255),0))),"")</f>
        <v/>
      </c>
      <c r="G414" s="495" t="str">
        <f t="shared" si="33"/>
        <v/>
      </c>
      <c r="H414" s="433" t="str">
        <f t="array" ref="H414">IFERROR(IF(INDEX('Disaggregation Data'!$N$315:$N$616,MATCH(LEFT(X414,255),LEFT('Disaggregation Data'!$J$315:$J$616,255),0))=0,"",INDEX('Disaggregation Data'!$N$315:$N$616,MATCH(LEFT(X414,255),LEFT('Disaggregation Data'!J$315:$J$616,255),0))),"")</f>
        <v/>
      </c>
      <c r="I414" s="433" t="str">
        <f t="array" ref="I414">IFERROR(IF(INDEX('Disaggregation Data'!$Q$315:$Q$616,MATCH(LEFT(X414,255),LEFT('Disaggregation Data'!$J$315:$J$616,255),0))=0,"",INDEX('Disaggregation Data'!$Q$315:$Q$616,MATCH(LEFT(X414,255),LEFT('Disaggregation Data'!J$315:$J$616,255),0))),"")</f>
        <v/>
      </c>
      <c r="J414" s="447" t="str">
        <f t="array" ref="J414">IFERROR(IF(INDEX('Disaggregation Data'!$R$315:$R$616,MATCH(LEFT(X414,255),LEFT('Disaggregation Data'!$J$315:$J$616,255),0))=0,"",INDEX('Disaggregation Data'!$R$315:$R$616,MATCH(LEFT(X414,255),LEFT('Disaggregation Data'!J$315:$J$616,255),0))),"")</f>
        <v/>
      </c>
      <c r="K414" s="486"/>
      <c r="L414" s="486"/>
      <c r="M414" s="486"/>
      <c r="N414" s="486"/>
      <c r="O414" s="486"/>
      <c r="P414" s="429"/>
      <c r="Q414" s="429"/>
      <c r="R414" s="429"/>
      <c r="S414" s="429"/>
      <c r="T414" s="429"/>
      <c r="U414" s="433" t="str">
        <f t="array" ref="U414">IFERROR(IF(INDEX('Disaggregation Data'!$O$315:$O$616,MATCH(LEFT(X414,255),LEFT('Disaggregation Data'!$J$315:$J$616,255),0))=0,"",INDEX('Disaggregation Data'!$O$315:$O$616,MATCH(LEFT(X414,255),LEFT('Disaggregation Data'!J$315:$J$616,255),0))),"")</f>
        <v/>
      </c>
      <c r="V414" s="447" t="str">
        <f t="array" ref="V414">IFERROR(IF(INDEX('Disaggregation Data'!$P$315:$P$616,MATCH(LEFT(X414,255),LEFT('Disaggregation Data'!$J$315:$J$616,255),0))=0,"",INDEX('Disaggregation Data'!$P$315:$P$616,MATCH(LEFT(X414,255),LEFT('Disaggregation Data'!J$315:$J$616,255),0))),"")</f>
        <v/>
      </c>
      <c r="W414" s="527"/>
      <c r="X414" s="527" t="str">
        <f t="shared" si="29"/>
        <v>MDR TB-2(M): Nombre de cas de tuberculose, résistante à la rifampicine et/ou tuberculose multirésistante confirmés</v>
      </c>
      <c r="Y414" s="527">
        <f t="shared" si="30"/>
        <v>7</v>
      </c>
      <c r="Z414" s="527" t="str">
        <f t="shared" si="31"/>
        <v>MDR TB-2(M): Nombre de cas de tuberculose, résistante à la rifampicine et/ou tuberculose multirésistante confirmés-7</v>
      </c>
      <c r="AA414" s="527" t="b">
        <f t="shared" si="32"/>
        <v>1</v>
      </c>
      <c r="AB414" s="527" t="s">
        <v>1877</v>
      </c>
      <c r="AC414" s="527" t="str">
        <f t="array" ref="AC414">IFERROR(IF(INDEX('Disaggregation Records'!$G$95:$G$183,MATCH(LEFT(Z414,255),LEFT('Disaggregation Records'!$D$95:$D$183,255),0))=0,"",INDEX('Disaggregation Records'!$G$95:$G$183,MATCH(LEFT(Z414,255),LEFT('Disaggregation Records'!$D$95:$D$183,255),0))),"")</f>
        <v/>
      </c>
      <c r="AD414" s="527" t="s">
        <v>728</v>
      </c>
      <c r="AE414" s="393"/>
      <c r="AF414" s="134"/>
      <c r="AG414" s="134"/>
    </row>
    <row r="415" spans="1:33" ht="47.1" customHeight="1" x14ac:dyDescent="0.25">
      <c r="A415" s="409">
        <v>9</v>
      </c>
      <c r="B415" s="427" t="str">
        <f>IFERROR(VLOOKUP(A415,'Coverage Indicators - Section D'!$A$10:$Y$42,25,FALSE),"")</f>
        <v>MDR TB-2(M): Nombre de cas de tuberculose, résistante à la rifampicine et/ou tuberculose multirésistante confirmés</v>
      </c>
      <c r="C415" s="522" t="str">
        <f t="array" ref="C415">IFERROR(IF(INDEX('Disaggregation Records'!$E$95:$E$183,MATCH(LEFT(Z415,255),LEFT('Disaggregation Records'!$D$95:$D$183,255),0))=0,"",INDEX('Disaggregation Records'!$E$95:$E$183,MATCH(LEFT(Z415,255),LEFT('Disaggregation Records'!$D$95:$D$183,255),0))),"")</f>
        <v/>
      </c>
      <c r="D415" s="522" t="str">
        <f t="array" ref="D415">IFERROR(IF(INDEX('Disaggregation Records'!$F$95:$F$183,MATCH(LEFT(Z415,255),LEFT('Disaggregation Records'!$D$95:$D$183,255),0))=0,"",INDEX('Disaggregation Records'!$F$95:$F$183,MATCH(LEFT(Z415,255),LEFT('Disaggregation Records'!$D$95:$D$183,255),0))),"")</f>
        <v/>
      </c>
      <c r="E415" s="429" t="str">
        <f t="array" ref="E415">IFERROR(IF(INDEX('Disaggregation Data'!$K$315:$K$616,MATCH(LEFT(X415,255),LEFT('Disaggregation Data'!$J$315:$J$616,255),0))=0,"",INDEX('Disaggregation Data'!$K$315:$K$616,MATCH(LEFT(X415,255),LEFT('Disaggregation Data'!J$315:$J$616,255),0))),"")</f>
        <v/>
      </c>
      <c r="F415" s="430" t="str">
        <f t="array" ref="F415">IFERROR(IF(INDEX('Disaggregation Data'!$L$315:$L$616,MATCH(LEFT(X415,255),LEFT('Disaggregation Data'!$J$315:$J$616,255),0))=0,"",INDEX('Disaggregation Data'!$L$315:$L$616,MATCH(LEFT(X415,255),LEFT('Disaggregation Data'!J$315:$J$616,255),0))),"")</f>
        <v/>
      </c>
      <c r="G415" s="495" t="str">
        <f t="shared" si="33"/>
        <v/>
      </c>
      <c r="H415" s="433" t="str">
        <f t="array" ref="H415">IFERROR(IF(INDEX('Disaggregation Data'!$N$315:$N$616,MATCH(LEFT(X415,255),LEFT('Disaggregation Data'!$J$315:$J$616,255),0))=0,"",INDEX('Disaggregation Data'!$N$315:$N$616,MATCH(LEFT(X415,255),LEFT('Disaggregation Data'!J$315:$J$616,255),0))),"")</f>
        <v/>
      </c>
      <c r="I415" s="433" t="str">
        <f t="array" ref="I415">IFERROR(IF(INDEX('Disaggregation Data'!$Q$315:$Q$616,MATCH(LEFT(X415,255),LEFT('Disaggregation Data'!$J$315:$J$616,255),0))=0,"",INDEX('Disaggregation Data'!$Q$315:$Q$616,MATCH(LEFT(X415,255),LEFT('Disaggregation Data'!J$315:$J$616,255),0))),"")</f>
        <v/>
      </c>
      <c r="J415" s="447" t="str">
        <f t="array" ref="J415">IFERROR(IF(INDEX('Disaggregation Data'!$R$315:$R$616,MATCH(LEFT(X415,255),LEFT('Disaggregation Data'!$J$315:$J$616,255),0))=0,"",INDEX('Disaggregation Data'!$R$315:$R$616,MATCH(LEFT(X415,255),LEFT('Disaggregation Data'!J$315:$J$616,255),0))),"")</f>
        <v/>
      </c>
      <c r="K415" s="486"/>
      <c r="L415" s="486"/>
      <c r="M415" s="486"/>
      <c r="N415" s="486"/>
      <c r="O415" s="486"/>
      <c r="P415" s="429"/>
      <c r="Q415" s="429"/>
      <c r="R415" s="429"/>
      <c r="S415" s="429"/>
      <c r="T415" s="429"/>
      <c r="U415" s="433" t="str">
        <f t="array" ref="U415">IFERROR(IF(INDEX('Disaggregation Data'!$O$315:$O$616,MATCH(LEFT(X415,255),LEFT('Disaggregation Data'!$J$315:$J$616,255),0))=0,"",INDEX('Disaggregation Data'!$O$315:$O$616,MATCH(LEFT(X415,255),LEFT('Disaggregation Data'!J$315:$J$616,255),0))),"")</f>
        <v/>
      </c>
      <c r="V415" s="447" t="str">
        <f t="array" ref="V415">IFERROR(IF(INDEX('Disaggregation Data'!$P$315:$P$616,MATCH(LEFT(X415,255),LEFT('Disaggregation Data'!$J$315:$J$616,255),0))=0,"",INDEX('Disaggregation Data'!$P$315:$P$616,MATCH(LEFT(X415,255),LEFT('Disaggregation Data'!J$315:$J$616,255),0))),"")</f>
        <v/>
      </c>
      <c r="W415" s="527"/>
      <c r="X415" s="527" t="str">
        <f t="shared" si="29"/>
        <v>MDR TB-2(M): Nombre de cas de tuberculose, résistante à la rifampicine et/ou tuberculose multirésistante confirmés</v>
      </c>
      <c r="Y415" s="527">
        <f t="shared" si="30"/>
        <v>8</v>
      </c>
      <c r="Z415" s="527" t="str">
        <f t="shared" si="31"/>
        <v>MDR TB-2(M): Nombre de cas de tuberculose, résistante à la rifampicine et/ou tuberculose multirésistante confirmés-8</v>
      </c>
      <c r="AA415" s="527" t="b">
        <f t="shared" si="32"/>
        <v>1</v>
      </c>
      <c r="AB415" s="527" t="s">
        <v>1878</v>
      </c>
      <c r="AC415" s="527" t="str">
        <f t="array" ref="AC415">IFERROR(IF(INDEX('Disaggregation Records'!$G$95:$G$183,MATCH(LEFT(Z415,255),LEFT('Disaggregation Records'!$D$95:$D$183,255),0))=0,"",INDEX('Disaggregation Records'!$G$95:$G$183,MATCH(LEFT(Z415,255),LEFT('Disaggregation Records'!$D$95:$D$183,255),0))),"")</f>
        <v/>
      </c>
      <c r="AD415" s="527" t="s">
        <v>728</v>
      </c>
      <c r="AE415" s="393"/>
      <c r="AF415" s="134"/>
      <c r="AG415" s="134"/>
    </row>
    <row r="416" spans="1:33" ht="47.1" customHeight="1" x14ac:dyDescent="0.25">
      <c r="A416" s="409">
        <v>9</v>
      </c>
      <c r="B416" s="427" t="str">
        <f>IFERROR(VLOOKUP(A416,'Coverage Indicators - Section D'!$A$10:$Y$42,25,FALSE),"")</f>
        <v>MDR TB-2(M): Nombre de cas de tuberculose, résistante à la rifampicine et/ou tuberculose multirésistante confirmés</v>
      </c>
      <c r="C416" s="522" t="str">
        <f t="array" ref="C416">IFERROR(IF(INDEX('Disaggregation Records'!$E$95:$E$183,MATCH(LEFT(Z416,255),LEFT('Disaggregation Records'!$D$95:$D$183,255),0))=0,"",INDEX('Disaggregation Records'!$E$95:$E$183,MATCH(LEFT(Z416,255),LEFT('Disaggregation Records'!$D$95:$D$183,255),0))),"")</f>
        <v/>
      </c>
      <c r="D416" s="522" t="str">
        <f t="array" ref="D416">IFERROR(IF(INDEX('Disaggregation Records'!$F$95:$F$183,MATCH(LEFT(Z416,255),LEFT('Disaggregation Records'!$D$95:$D$183,255),0))=0,"",INDEX('Disaggregation Records'!$F$95:$F$183,MATCH(LEFT(Z416,255),LEFT('Disaggregation Records'!$D$95:$D$183,255),0))),"")</f>
        <v/>
      </c>
      <c r="E416" s="429" t="str">
        <f t="array" ref="E416">IFERROR(IF(INDEX('Disaggregation Data'!$K$315:$K$616,MATCH(LEFT(X416,255),LEFT('Disaggregation Data'!$J$315:$J$616,255),0))=0,"",INDEX('Disaggregation Data'!$K$315:$K$616,MATCH(LEFT(X416,255),LEFT('Disaggregation Data'!J$315:$J$616,255),0))),"")</f>
        <v/>
      </c>
      <c r="F416" s="430" t="str">
        <f t="array" ref="F416">IFERROR(IF(INDEX('Disaggregation Data'!$L$315:$L$616,MATCH(LEFT(X416,255),LEFT('Disaggregation Data'!$J$315:$J$616,255),0))=0,"",INDEX('Disaggregation Data'!$L$315:$L$616,MATCH(LEFT(X416,255),LEFT('Disaggregation Data'!J$315:$J$616,255),0))),"")</f>
        <v/>
      </c>
      <c r="G416" s="495" t="str">
        <f t="shared" si="33"/>
        <v/>
      </c>
      <c r="H416" s="433" t="str">
        <f t="array" ref="H416">IFERROR(IF(INDEX('Disaggregation Data'!$N$315:$N$616,MATCH(LEFT(X416,255),LEFT('Disaggregation Data'!$J$315:$J$616,255),0))=0,"",INDEX('Disaggregation Data'!$N$315:$N$616,MATCH(LEFT(X416,255),LEFT('Disaggregation Data'!J$315:$J$616,255),0))),"")</f>
        <v/>
      </c>
      <c r="I416" s="433" t="str">
        <f t="array" ref="I416">IFERROR(IF(INDEX('Disaggregation Data'!$Q$315:$Q$616,MATCH(LEFT(X416,255),LEFT('Disaggregation Data'!$J$315:$J$616,255),0))=0,"",INDEX('Disaggregation Data'!$Q$315:$Q$616,MATCH(LEFT(X416,255),LEFT('Disaggregation Data'!J$315:$J$616,255),0))),"")</f>
        <v/>
      </c>
      <c r="J416" s="447" t="str">
        <f t="array" ref="J416">IFERROR(IF(INDEX('Disaggregation Data'!$R$315:$R$616,MATCH(LEFT(X416,255),LEFT('Disaggregation Data'!$J$315:$J$616,255),0))=0,"",INDEX('Disaggregation Data'!$R$315:$R$616,MATCH(LEFT(X416,255),LEFT('Disaggregation Data'!J$315:$J$616,255),0))),"")</f>
        <v/>
      </c>
      <c r="K416" s="486"/>
      <c r="L416" s="486"/>
      <c r="M416" s="486"/>
      <c r="N416" s="486"/>
      <c r="O416" s="486"/>
      <c r="P416" s="429"/>
      <c r="Q416" s="429"/>
      <c r="R416" s="429"/>
      <c r="S416" s="429"/>
      <c r="T416" s="429"/>
      <c r="U416" s="433" t="str">
        <f t="array" ref="U416">IFERROR(IF(INDEX('Disaggregation Data'!$O$315:$O$616,MATCH(LEFT(X416,255),LEFT('Disaggregation Data'!$J$315:$J$616,255),0))=0,"",INDEX('Disaggregation Data'!$O$315:$O$616,MATCH(LEFT(X416,255),LEFT('Disaggregation Data'!J$315:$J$616,255),0))),"")</f>
        <v/>
      </c>
      <c r="V416" s="447" t="str">
        <f t="array" ref="V416">IFERROR(IF(INDEX('Disaggregation Data'!$P$315:$P$616,MATCH(LEFT(X416,255),LEFT('Disaggregation Data'!$J$315:$J$616,255),0))=0,"",INDEX('Disaggregation Data'!$P$315:$P$616,MATCH(LEFT(X416,255),LEFT('Disaggregation Data'!J$315:$J$616,255),0))),"")</f>
        <v/>
      </c>
      <c r="W416" s="527"/>
      <c r="X416" s="527" t="str">
        <f t="shared" si="29"/>
        <v>MDR TB-2(M): Nombre de cas de tuberculose, résistante à la rifampicine et/ou tuberculose multirésistante confirmés</v>
      </c>
      <c r="Y416" s="527">
        <f t="shared" si="30"/>
        <v>9</v>
      </c>
      <c r="Z416" s="527" t="str">
        <f t="shared" si="31"/>
        <v>MDR TB-2(M): Nombre de cas de tuberculose, résistante à la rifampicine et/ou tuberculose multirésistante confirmés-9</v>
      </c>
      <c r="AA416" s="527" t="b">
        <f t="shared" si="32"/>
        <v>1</v>
      </c>
      <c r="AB416" s="527" t="s">
        <v>1879</v>
      </c>
      <c r="AC416" s="527" t="str">
        <f t="array" ref="AC416">IFERROR(IF(INDEX('Disaggregation Records'!$G$95:$G$183,MATCH(LEFT(Z416,255),LEFT('Disaggregation Records'!$D$95:$D$183,255),0))=0,"",INDEX('Disaggregation Records'!$G$95:$G$183,MATCH(LEFT(Z416,255),LEFT('Disaggregation Records'!$D$95:$D$183,255),0))),"")</f>
        <v/>
      </c>
      <c r="AD416" s="527" t="s">
        <v>728</v>
      </c>
      <c r="AE416" s="393"/>
      <c r="AF416" s="134"/>
      <c r="AG416" s="134"/>
    </row>
    <row r="417" spans="1:33" ht="47.1" customHeight="1" x14ac:dyDescent="0.25">
      <c r="A417" s="409">
        <v>10</v>
      </c>
      <c r="B417" s="427" t="str">
        <f>IFERROR(VLOOKUP(A417,'Coverage Indicators - Section D'!$A$10:$Y$42,25,FALSE),"")</f>
        <v>MDR TB-3(M): Nombre de cas de tuberculose résistante à la rifampicine et/ou tuberculose multirésistante qui ont commencé un traitement de deuxième intention</v>
      </c>
      <c r="C417" s="522" t="str">
        <f t="array" ref="C417">IFERROR(IF(INDEX('Disaggregation Records'!$E$95:$E$183,MATCH(LEFT(Z417,255),LEFT('Disaggregation Records'!$D$95:$D$183,255),0))=0,"",INDEX('Disaggregation Records'!$E$95:$E$183,MATCH(LEFT(Z417,255),LEFT('Disaggregation Records'!$D$95:$D$183,255),0))),"")</f>
        <v>Sexe</v>
      </c>
      <c r="D417" s="522" t="str">
        <f t="array" ref="D417">IFERROR(IF(INDEX('Disaggregation Records'!$F$95:$F$183,MATCH(LEFT(Z417,255),LEFT('Disaggregation Records'!$D$95:$D$183,255),0))=0,"",INDEX('Disaggregation Records'!$F$95:$F$183,MATCH(LEFT(Z417,255),LEFT('Disaggregation Records'!$D$95:$D$183,255),0))),"")</f>
        <v>Homme</v>
      </c>
      <c r="E417" s="569">
        <v>53</v>
      </c>
      <c r="F417" s="430" t="str">
        <f t="array" ref="F417">IFERROR(IF(INDEX('Disaggregation Data'!$L$315:$L$616,MATCH(LEFT(X417,255),LEFT('Disaggregation Data'!$J$315:$J$616,255),0))=0,"",INDEX('Disaggregation Data'!$L$315:$L$616,MATCH(LEFT(X417,255),LEFT('Disaggregation Data'!J$315:$J$616,255),0))),"")</f>
        <v/>
      </c>
      <c r="G417" s="495" t="str">
        <f t="shared" si="33"/>
        <v/>
      </c>
      <c r="H417" s="433" t="s">
        <v>375</v>
      </c>
      <c r="I417" s="570" t="s">
        <v>5893</v>
      </c>
      <c r="J417" s="447" t="str">
        <f t="array" ref="J417">IFERROR(IF(INDEX('Disaggregation Data'!$R$315:$R$616,MATCH(LEFT(X417,255),LEFT('Disaggregation Data'!$J$315:$J$616,255),0))=0,"",INDEX('Disaggregation Data'!$R$315:$R$616,MATCH(LEFT(X417,255),LEFT('Disaggregation Data'!J$315:$J$616,255),0))),"")</f>
        <v/>
      </c>
      <c r="K417" s="486"/>
      <c r="L417" s="486"/>
      <c r="M417" s="486"/>
      <c r="N417" s="486"/>
      <c r="O417" s="486"/>
      <c r="P417" s="429"/>
      <c r="Q417" s="429"/>
      <c r="R417" s="429"/>
      <c r="S417" s="429"/>
      <c r="T417" s="429"/>
      <c r="U417" s="433" t="str">
        <f t="array" ref="U417">IFERROR(IF(INDEX('Disaggregation Data'!$O$315:$O$616,MATCH(LEFT(X417,255),LEFT('Disaggregation Data'!$J$315:$J$616,255),0))=0,"",INDEX('Disaggregation Data'!$O$315:$O$616,MATCH(LEFT(X417,255),LEFT('Disaggregation Data'!J$315:$J$616,255),0))),"")</f>
        <v/>
      </c>
      <c r="V417" s="447" t="str">
        <f t="array" ref="V417">IFERROR(IF(INDEX('Disaggregation Data'!$P$315:$P$616,MATCH(LEFT(X417,255),LEFT('Disaggregation Data'!$J$315:$J$616,255),0))=0,"",INDEX('Disaggregation Data'!$P$315:$P$616,MATCH(LEFT(X417,255),LEFT('Disaggregation Data'!J$315:$J$616,255),0))),"")</f>
        <v/>
      </c>
      <c r="W417" s="527"/>
      <c r="X417" s="527" t="str">
        <f t="shared" si="29"/>
        <v>MDR TB-3(M): Nombre de cas de tuberculose résistante à la rifampicine et/ou tuberculose multirésistante qui ont commencé un traitement de deuxième intentionSexeHomme</v>
      </c>
      <c r="Y417" s="527">
        <f t="shared" si="30"/>
        <v>0</v>
      </c>
      <c r="Z417" s="527" t="str">
        <f t="shared" si="31"/>
        <v>MDR TB-3(M): Nombre de cas de tuberculose résistante à la rifampicine et/ou tuberculose multirésistante qui ont commencé un traitement de deuxième intention-0</v>
      </c>
      <c r="AA417" s="527" t="b">
        <f t="shared" si="32"/>
        <v>1</v>
      </c>
      <c r="AB417" s="527" t="s">
        <v>1880</v>
      </c>
      <c r="AC417" s="527" t="str">
        <f t="array" ref="AC417">IFERROR(IF(INDEX('Disaggregation Records'!$G$95:$G$183,MATCH(LEFT(Z417,255),LEFT('Disaggregation Records'!$D$95:$D$183,255),0))=0,"",INDEX('Disaggregation Records'!$G$95:$G$183,MATCH(LEFT(Z417,255),LEFT('Disaggregation Records'!$D$95:$D$183,255),0))),"")</f>
        <v>a1L36000000zoNIEAY</v>
      </c>
      <c r="AD417" s="527" t="s">
        <v>729</v>
      </c>
      <c r="AE417" s="393"/>
      <c r="AF417" s="134"/>
      <c r="AG417" s="134"/>
    </row>
    <row r="418" spans="1:33" ht="47.1" customHeight="1" x14ac:dyDescent="0.25">
      <c r="A418" s="409">
        <v>10</v>
      </c>
      <c r="B418" s="427" t="str">
        <f>IFERROR(VLOOKUP(A418,'Coverage Indicators - Section D'!$A$10:$Y$42,25,FALSE),"")</f>
        <v>MDR TB-3(M): Nombre de cas de tuberculose résistante à la rifampicine et/ou tuberculose multirésistante qui ont commencé un traitement de deuxième intention</v>
      </c>
      <c r="C418" s="522" t="str">
        <f t="array" ref="C418">IFERROR(IF(INDEX('Disaggregation Records'!$E$95:$E$183,MATCH(LEFT(Z418,255),LEFT('Disaggregation Records'!$D$95:$D$183,255),0))=0,"",INDEX('Disaggregation Records'!$E$95:$E$183,MATCH(LEFT(Z418,255),LEFT('Disaggregation Records'!$D$95:$D$183,255),0))),"")</f>
        <v>Sexe</v>
      </c>
      <c r="D418" s="522" t="str">
        <f t="array" ref="D418">IFERROR(IF(INDEX('Disaggregation Records'!$F$95:$F$183,MATCH(LEFT(Z418,255),LEFT('Disaggregation Records'!$D$95:$D$183,255),0))=0,"",INDEX('Disaggregation Records'!$F$95:$F$183,MATCH(LEFT(Z418,255),LEFT('Disaggregation Records'!$D$95:$D$183,255),0))),"")</f>
        <v>Femme</v>
      </c>
      <c r="E418" s="569">
        <v>27</v>
      </c>
      <c r="F418" s="430" t="str">
        <f t="array" ref="F418">IFERROR(IF(INDEX('Disaggregation Data'!$L$315:$L$616,MATCH(LEFT(X418,255),LEFT('Disaggregation Data'!$J$315:$J$616,255),0))=0,"",INDEX('Disaggregation Data'!$L$315:$L$616,MATCH(LEFT(X418,255),LEFT('Disaggregation Data'!J$315:$J$616,255),0))),"")</f>
        <v/>
      </c>
      <c r="G418" s="495" t="str">
        <f t="shared" si="33"/>
        <v/>
      </c>
      <c r="H418" s="433" t="s">
        <v>375</v>
      </c>
      <c r="I418" s="570" t="s">
        <v>5893</v>
      </c>
      <c r="J418" s="447" t="str">
        <f t="array" ref="J418">IFERROR(IF(INDEX('Disaggregation Data'!$R$315:$R$616,MATCH(LEFT(X418,255),LEFT('Disaggregation Data'!$J$315:$J$616,255),0))=0,"",INDEX('Disaggregation Data'!$R$315:$R$616,MATCH(LEFT(X418,255),LEFT('Disaggregation Data'!J$315:$J$616,255),0))),"")</f>
        <v/>
      </c>
      <c r="K418" s="486"/>
      <c r="L418" s="486"/>
      <c r="M418" s="486"/>
      <c r="N418" s="486"/>
      <c r="O418" s="486"/>
      <c r="P418" s="429"/>
      <c r="Q418" s="429"/>
      <c r="R418" s="429"/>
      <c r="S418" s="429"/>
      <c r="T418" s="429"/>
      <c r="U418" s="433" t="str">
        <f t="array" ref="U418">IFERROR(IF(INDEX('Disaggregation Data'!$O$315:$O$616,MATCH(LEFT(X418,255),LEFT('Disaggregation Data'!$J$315:$J$616,255),0))=0,"",INDEX('Disaggregation Data'!$O$315:$O$616,MATCH(LEFT(X418,255),LEFT('Disaggregation Data'!J$315:$J$616,255),0))),"")</f>
        <v/>
      </c>
      <c r="V418" s="447" t="str">
        <f t="array" ref="V418">IFERROR(IF(INDEX('Disaggregation Data'!$P$315:$P$616,MATCH(LEFT(X418,255),LEFT('Disaggregation Data'!$J$315:$J$616,255),0))=0,"",INDEX('Disaggregation Data'!$P$315:$P$616,MATCH(LEFT(X418,255),LEFT('Disaggregation Data'!J$315:$J$616,255),0))),"")</f>
        <v/>
      </c>
      <c r="W418" s="527"/>
      <c r="X418" s="527" t="str">
        <f t="shared" si="29"/>
        <v>MDR TB-3(M): Nombre de cas de tuberculose résistante à la rifampicine et/ou tuberculose multirésistante qui ont commencé un traitement de deuxième intentionSexeFemme</v>
      </c>
      <c r="Y418" s="527">
        <f t="shared" si="30"/>
        <v>1</v>
      </c>
      <c r="Z418" s="527" t="str">
        <f t="shared" si="31"/>
        <v>MDR TB-3(M): Nombre de cas de tuberculose résistante à la rifampicine et/ou tuberculose multirésistante qui ont commencé un traitement de deuxième intention-1</v>
      </c>
      <c r="AA418" s="527" t="b">
        <f t="shared" si="32"/>
        <v>1</v>
      </c>
      <c r="AB418" s="527" t="s">
        <v>1881</v>
      </c>
      <c r="AC418" s="527" t="str">
        <f t="array" ref="AC418">IFERROR(IF(INDEX('Disaggregation Records'!$G$95:$G$183,MATCH(LEFT(Z418,255),LEFT('Disaggregation Records'!$D$95:$D$183,255),0))=0,"",INDEX('Disaggregation Records'!$G$95:$G$183,MATCH(LEFT(Z418,255),LEFT('Disaggregation Records'!$D$95:$D$183,255),0))),"")</f>
        <v>a1L36000000zoNJEAY</v>
      </c>
      <c r="AD418" s="527" t="s">
        <v>729</v>
      </c>
      <c r="AE418" s="393"/>
      <c r="AF418" s="134"/>
      <c r="AG418" s="134"/>
    </row>
    <row r="419" spans="1:33" ht="47.1" customHeight="1" x14ac:dyDescent="0.25">
      <c r="A419" s="409">
        <v>10</v>
      </c>
      <c r="B419" s="427" t="str">
        <f>IFERROR(VLOOKUP(A419,'Coverage Indicators - Section D'!$A$10:$Y$42,25,FALSE),"")</f>
        <v>MDR TB-3(M): Nombre de cas de tuberculose résistante à la rifampicine et/ou tuberculose multirésistante qui ont commencé un traitement de deuxième intention</v>
      </c>
      <c r="C419" s="522" t="str">
        <f t="array" ref="C419">IFERROR(IF(INDEX('Disaggregation Records'!$E$95:$E$183,MATCH(LEFT(Z419,255),LEFT('Disaggregation Records'!$D$95:$D$183,255),0))=0,"",INDEX('Disaggregation Records'!$E$95:$E$183,MATCH(LEFT(Z419,255),LEFT('Disaggregation Records'!$D$95:$D$183,255),0))),"")</f>
        <v>Age</v>
      </c>
      <c r="D419" s="522" t="str">
        <f t="array" ref="D419">IFERROR(IF(INDEX('Disaggregation Records'!$F$95:$F$183,MATCH(LEFT(Z419,255),LEFT('Disaggregation Records'!$D$95:$D$183,255),0))=0,"",INDEX('Disaggregation Records'!$F$95:$F$183,MATCH(LEFT(Z419,255),LEFT('Disaggregation Records'!$D$95:$D$183,255),0))),"")</f>
        <v>&lt;15 ans</v>
      </c>
      <c r="E419" s="569">
        <v>2</v>
      </c>
      <c r="F419" s="430" t="str">
        <f t="array" ref="F419">IFERROR(IF(INDEX('Disaggregation Data'!$L$315:$L$616,MATCH(LEFT(X419,255),LEFT('Disaggregation Data'!$J$315:$J$616,255),0))=0,"",INDEX('Disaggregation Data'!$L$315:$L$616,MATCH(LEFT(X419,255),LEFT('Disaggregation Data'!J$315:$J$616,255),0))),"")</f>
        <v/>
      </c>
      <c r="G419" s="495" t="str">
        <f t="shared" si="33"/>
        <v/>
      </c>
      <c r="H419" s="433" t="s">
        <v>375</v>
      </c>
      <c r="I419" s="570" t="s">
        <v>5893</v>
      </c>
      <c r="J419" s="447" t="str">
        <f t="array" ref="J419">IFERROR(IF(INDEX('Disaggregation Data'!$R$315:$R$616,MATCH(LEFT(X419,255),LEFT('Disaggregation Data'!$J$315:$J$616,255),0))=0,"",INDEX('Disaggregation Data'!$R$315:$R$616,MATCH(LEFT(X419,255),LEFT('Disaggregation Data'!J$315:$J$616,255),0))),"")</f>
        <v/>
      </c>
      <c r="K419" s="486"/>
      <c r="L419" s="486"/>
      <c r="M419" s="486"/>
      <c r="N419" s="486"/>
      <c r="O419" s="486"/>
      <c r="P419" s="429"/>
      <c r="Q419" s="429"/>
      <c r="R419" s="429"/>
      <c r="S419" s="429"/>
      <c r="T419" s="429"/>
      <c r="U419" s="433" t="str">
        <f t="array" ref="U419">IFERROR(IF(INDEX('Disaggregation Data'!$O$315:$O$616,MATCH(LEFT(X419,255),LEFT('Disaggregation Data'!$J$315:$J$616,255),0))=0,"",INDEX('Disaggregation Data'!$O$315:$O$616,MATCH(LEFT(X419,255),LEFT('Disaggregation Data'!J$315:$J$616,255),0))),"")</f>
        <v/>
      </c>
      <c r="V419" s="447" t="str">
        <f t="array" ref="V419">IFERROR(IF(INDEX('Disaggregation Data'!$P$315:$P$616,MATCH(LEFT(X419,255),LEFT('Disaggregation Data'!$J$315:$J$616,255),0))=0,"",INDEX('Disaggregation Data'!$P$315:$P$616,MATCH(LEFT(X419,255),LEFT('Disaggregation Data'!J$315:$J$616,255),0))),"")</f>
        <v/>
      </c>
      <c r="W419" s="527"/>
      <c r="X419" s="527" t="str">
        <f t="shared" si="29"/>
        <v>MDR TB-3(M): Nombre de cas de tuberculose résistante à la rifampicine et/ou tuberculose multirésistante qui ont commencé un traitement de deuxième intentionAge&lt;15 ans</v>
      </c>
      <c r="Y419" s="527">
        <f t="shared" si="30"/>
        <v>2</v>
      </c>
      <c r="Z419" s="527" t="str">
        <f t="shared" si="31"/>
        <v>MDR TB-3(M): Nombre de cas de tuberculose résistante à la rifampicine et/ou tuberculose multirésistante qui ont commencé un traitement de deuxième intention-2</v>
      </c>
      <c r="AA419" s="527" t="b">
        <f t="shared" si="32"/>
        <v>1</v>
      </c>
      <c r="AB419" s="527" t="s">
        <v>1882</v>
      </c>
      <c r="AC419" s="527" t="str">
        <f t="array" ref="AC419">IFERROR(IF(INDEX('Disaggregation Records'!$G$95:$G$183,MATCH(LEFT(Z419,255),LEFT('Disaggregation Records'!$D$95:$D$183,255),0))=0,"",INDEX('Disaggregation Records'!$G$95:$G$183,MATCH(LEFT(Z419,255),LEFT('Disaggregation Records'!$D$95:$D$183,255),0))),"")</f>
        <v>a1L36000000zoNKEAY</v>
      </c>
      <c r="AD419" s="527" t="s">
        <v>729</v>
      </c>
      <c r="AE419" s="393"/>
      <c r="AF419" s="134"/>
      <c r="AG419" s="134"/>
    </row>
    <row r="420" spans="1:33" ht="47.1" customHeight="1" x14ac:dyDescent="0.25">
      <c r="A420" s="409">
        <v>10</v>
      </c>
      <c r="B420" s="427" t="str">
        <f>IFERROR(VLOOKUP(A420,'Coverage Indicators - Section D'!$A$10:$Y$42,25,FALSE),"")</f>
        <v>MDR TB-3(M): Nombre de cas de tuberculose résistante à la rifampicine et/ou tuberculose multirésistante qui ont commencé un traitement de deuxième intention</v>
      </c>
      <c r="C420" s="522" t="str">
        <f t="array" ref="C420">IFERROR(IF(INDEX('Disaggregation Records'!$E$95:$E$183,MATCH(LEFT(Z420,255),LEFT('Disaggregation Records'!$D$95:$D$183,255),0))=0,"",INDEX('Disaggregation Records'!$E$95:$E$183,MATCH(LEFT(Z420,255),LEFT('Disaggregation Records'!$D$95:$D$183,255),0))),"")</f>
        <v>Age</v>
      </c>
      <c r="D420" s="522" t="str">
        <f t="array" ref="D420">IFERROR(IF(INDEX('Disaggregation Records'!$F$95:$F$183,MATCH(LEFT(Z420,255),LEFT('Disaggregation Records'!$D$95:$D$183,255),0))=0,"",INDEX('Disaggregation Records'!$F$95:$F$183,MATCH(LEFT(Z420,255),LEFT('Disaggregation Records'!$D$95:$D$183,255),0))),"")</f>
        <v>+ de 15 ans</v>
      </c>
      <c r="E420" s="569">
        <v>78</v>
      </c>
      <c r="F420" s="430" t="str">
        <f t="array" ref="F420">IFERROR(IF(INDEX('Disaggregation Data'!$L$315:$L$616,MATCH(LEFT(X420,255),LEFT('Disaggregation Data'!$J$315:$J$616,255),0))=0,"",INDEX('Disaggregation Data'!$L$315:$L$616,MATCH(LEFT(X420,255),LEFT('Disaggregation Data'!J$315:$J$616,255),0))),"")</f>
        <v/>
      </c>
      <c r="G420" s="495" t="str">
        <f t="shared" si="33"/>
        <v/>
      </c>
      <c r="H420" s="433" t="s">
        <v>375</v>
      </c>
      <c r="I420" s="570" t="s">
        <v>5893</v>
      </c>
      <c r="J420" s="447" t="str">
        <f t="array" ref="J420">IFERROR(IF(INDEX('Disaggregation Data'!$R$315:$R$616,MATCH(LEFT(X420,255),LEFT('Disaggregation Data'!$J$315:$J$616,255),0))=0,"",INDEX('Disaggregation Data'!$R$315:$R$616,MATCH(LEFT(X420,255),LEFT('Disaggregation Data'!J$315:$J$616,255),0))),"")</f>
        <v/>
      </c>
      <c r="K420" s="486"/>
      <c r="L420" s="486"/>
      <c r="M420" s="486"/>
      <c r="N420" s="486"/>
      <c r="O420" s="486"/>
      <c r="P420" s="429"/>
      <c r="Q420" s="429"/>
      <c r="R420" s="429"/>
      <c r="S420" s="429"/>
      <c r="T420" s="429"/>
      <c r="U420" s="433" t="str">
        <f t="array" ref="U420">IFERROR(IF(INDEX('Disaggregation Data'!$O$315:$O$616,MATCH(LEFT(X420,255),LEFT('Disaggregation Data'!$J$315:$J$616,255),0))=0,"",INDEX('Disaggregation Data'!$O$315:$O$616,MATCH(LEFT(X420,255),LEFT('Disaggregation Data'!J$315:$J$616,255),0))),"")</f>
        <v/>
      </c>
      <c r="V420" s="447" t="str">
        <f t="array" ref="V420">IFERROR(IF(INDEX('Disaggregation Data'!$P$315:$P$616,MATCH(LEFT(X420,255),LEFT('Disaggregation Data'!$J$315:$J$616,255),0))=0,"",INDEX('Disaggregation Data'!$P$315:$P$616,MATCH(LEFT(X420,255),LEFT('Disaggregation Data'!J$315:$J$616,255),0))),"")</f>
        <v/>
      </c>
      <c r="W420" s="527"/>
      <c r="X420" s="527" t="str">
        <f t="shared" si="29"/>
        <v>MDR TB-3(M): Nombre de cas de tuberculose résistante à la rifampicine et/ou tuberculose multirésistante qui ont commencé un traitement de deuxième intentionAge+ de 15 ans</v>
      </c>
      <c r="Y420" s="527">
        <f t="shared" si="30"/>
        <v>3</v>
      </c>
      <c r="Z420" s="527" t="str">
        <f t="shared" si="31"/>
        <v>MDR TB-3(M): Nombre de cas de tuberculose résistante à la rifampicine et/ou tuberculose multirésistante qui ont commencé un traitement de deuxième intention-3</v>
      </c>
      <c r="AA420" s="527" t="b">
        <f t="shared" si="32"/>
        <v>1</v>
      </c>
      <c r="AB420" s="527" t="s">
        <v>1883</v>
      </c>
      <c r="AC420" s="527" t="str">
        <f t="array" ref="AC420">IFERROR(IF(INDEX('Disaggregation Records'!$G$95:$G$183,MATCH(LEFT(Z420,255),LEFT('Disaggregation Records'!$D$95:$D$183,255),0))=0,"",INDEX('Disaggregation Records'!$G$95:$G$183,MATCH(LEFT(Z420,255),LEFT('Disaggregation Records'!$D$95:$D$183,255),0))),"")</f>
        <v>a1L36000000zoNLEAY</v>
      </c>
      <c r="AD420" s="527" t="s">
        <v>729</v>
      </c>
      <c r="AE420" s="393"/>
      <c r="AF420" s="134"/>
      <c r="AG420" s="134"/>
    </row>
    <row r="421" spans="1:33" ht="47.1" customHeight="1" x14ac:dyDescent="0.25">
      <c r="A421" s="409">
        <v>10</v>
      </c>
      <c r="B421" s="427" t="str">
        <f>IFERROR(VLOOKUP(A421,'Coverage Indicators - Section D'!$A$10:$Y$42,25,FALSE),"")</f>
        <v>MDR TB-3(M): Nombre de cas de tuberculose résistante à la rifampicine et/ou tuberculose multirésistante qui ont commencé un traitement de deuxième intention</v>
      </c>
      <c r="C421" s="522" t="str">
        <f t="array" ref="C421">IFERROR(IF(INDEX('Disaggregation Records'!$E$95:$E$183,MATCH(LEFT(Z421,255),LEFT('Disaggregation Records'!$D$95:$D$183,255),0))=0,"",INDEX('Disaggregation Records'!$E$95:$E$183,MATCH(LEFT(Z421,255),LEFT('Disaggregation Records'!$D$95:$D$183,255),0))),"")</f>
        <v>Schéma thérapeutique</v>
      </c>
      <c r="D421" s="522" t="str">
        <f t="array" ref="D421">IFERROR(IF(INDEX('Disaggregation Records'!$F$95:$F$183,MATCH(LEFT(Z421,255),LEFT('Disaggregation Records'!$D$95:$D$183,255),0))=0,"",INDEX('Disaggregation Records'!$F$95:$F$183,MATCH(LEFT(Z421,255),LEFT('Disaggregation Records'!$D$95:$D$183,255),0))),"")</f>
        <v>Nouveau traitement TB</v>
      </c>
      <c r="E421" s="569">
        <v>0</v>
      </c>
      <c r="F421" s="430" t="str">
        <f t="array" ref="F421">IFERROR(IF(INDEX('Disaggregation Data'!$L$315:$L$616,MATCH(LEFT(X421,255),LEFT('Disaggregation Data'!$J$315:$J$616,255),0))=0,"",INDEX('Disaggregation Data'!$L$315:$L$616,MATCH(LEFT(X421,255),LEFT('Disaggregation Data'!J$315:$J$616,255),0))),"")</f>
        <v/>
      </c>
      <c r="G421" s="495" t="str">
        <f t="shared" si="33"/>
        <v/>
      </c>
      <c r="H421" s="433" t="s">
        <v>375</v>
      </c>
      <c r="I421" s="570" t="s">
        <v>5893</v>
      </c>
      <c r="J421" s="447" t="str">
        <f t="array" ref="J421">IFERROR(IF(INDEX('Disaggregation Data'!$R$315:$R$616,MATCH(LEFT(X421,255),LEFT('Disaggregation Data'!$J$315:$J$616,255),0))=0,"",INDEX('Disaggregation Data'!$R$315:$R$616,MATCH(LEFT(X421,255),LEFT('Disaggregation Data'!J$315:$J$616,255),0))),"")</f>
        <v/>
      </c>
      <c r="K421" s="486"/>
      <c r="L421" s="486"/>
      <c r="M421" s="486"/>
      <c r="N421" s="486"/>
      <c r="O421" s="486"/>
      <c r="P421" s="429"/>
      <c r="Q421" s="429"/>
      <c r="R421" s="429"/>
      <c r="S421" s="429"/>
      <c r="T421" s="429"/>
      <c r="U421" s="433" t="str">
        <f t="array" ref="U421">IFERROR(IF(INDEX('Disaggregation Data'!$O$315:$O$616,MATCH(LEFT(X421,255),LEFT('Disaggregation Data'!$J$315:$J$616,255),0))=0,"",INDEX('Disaggregation Data'!$O$315:$O$616,MATCH(LEFT(X421,255),LEFT('Disaggregation Data'!J$315:$J$616,255),0))),"")</f>
        <v/>
      </c>
      <c r="V421" s="447" t="str">
        <f t="array" ref="V421">IFERROR(IF(INDEX('Disaggregation Data'!$P$315:$P$616,MATCH(LEFT(X421,255),LEFT('Disaggregation Data'!$J$315:$J$616,255),0))=0,"",INDEX('Disaggregation Data'!$P$315:$P$616,MATCH(LEFT(X421,255),LEFT('Disaggregation Data'!J$315:$J$616,255),0))),"")</f>
        <v/>
      </c>
      <c r="W421" s="527"/>
      <c r="X421" s="527" t="str">
        <f t="shared" si="29"/>
        <v>MDR TB-3(M): Nombre de cas de tuberculose résistante à la rifampicine et/ou tuberculose multirésistante qui ont commencé un traitement de deuxième intentionSchéma thérapeutiqueNouveau traitement TB</v>
      </c>
      <c r="Y421" s="527">
        <f t="shared" si="30"/>
        <v>4</v>
      </c>
      <c r="Z421" s="527" t="str">
        <f t="shared" si="31"/>
        <v>MDR TB-3(M): Nombre de cas de tuberculose résistante à la rifampicine et/ou tuberculose multirésistante qui ont commencé un traitement de deuxième intention-4</v>
      </c>
      <c r="AA421" s="527" t="b">
        <f t="shared" si="32"/>
        <v>1</v>
      </c>
      <c r="AB421" s="527" t="s">
        <v>1884</v>
      </c>
      <c r="AC421" s="527" t="str">
        <f t="array" ref="AC421">IFERROR(IF(INDEX('Disaggregation Records'!$G$95:$G$183,MATCH(LEFT(Z421,255),LEFT('Disaggregation Records'!$D$95:$D$183,255),0))=0,"",INDEX('Disaggregation Records'!$G$95:$G$183,MATCH(LEFT(Z421,255),LEFT('Disaggregation Records'!$D$95:$D$183,255),0))),"")</f>
        <v>a1L36000002Nzk0EAC</v>
      </c>
      <c r="AD421" s="527" t="s">
        <v>729</v>
      </c>
      <c r="AE421" s="393"/>
      <c r="AF421" s="134"/>
      <c r="AG421" s="134"/>
    </row>
    <row r="422" spans="1:33" ht="47.1" customHeight="1" x14ac:dyDescent="0.25">
      <c r="A422" s="409">
        <v>10</v>
      </c>
      <c r="B422" s="427" t="str">
        <f>IFERROR(VLOOKUP(A422,'Coverage Indicators - Section D'!$A$10:$Y$42,25,FALSE),"")</f>
        <v>MDR TB-3(M): Nombre de cas de tuberculose résistante à la rifampicine et/ou tuberculose multirésistante qui ont commencé un traitement de deuxième intention</v>
      </c>
      <c r="C422" s="522" t="str">
        <f t="array" ref="C422">IFERROR(IF(INDEX('Disaggregation Records'!$E$95:$E$183,MATCH(LEFT(Z422,255),LEFT('Disaggregation Records'!$D$95:$D$183,255),0))=0,"",INDEX('Disaggregation Records'!$E$95:$E$183,MATCH(LEFT(Z422,255),LEFT('Disaggregation Records'!$D$95:$D$183,255),0))),"")</f>
        <v>Schéma thérapeutique</v>
      </c>
      <c r="D422" s="522" t="str">
        <f t="array" ref="D422">IFERROR(IF(INDEX('Disaggregation Records'!$F$95:$F$183,MATCH(LEFT(Z422,255),LEFT('Disaggregation Records'!$D$95:$D$183,255),0))=0,"",INDEX('Disaggregation Records'!$F$95:$F$183,MATCH(LEFT(Z422,255),LEFT('Disaggregation Records'!$D$95:$D$183,255),0))),"")</f>
        <v>Régime court</v>
      </c>
      <c r="E422" s="569">
        <v>80</v>
      </c>
      <c r="F422" s="430" t="str">
        <f t="array" ref="F422">IFERROR(IF(INDEX('Disaggregation Data'!$L$315:$L$616,MATCH(LEFT(X422,255),LEFT('Disaggregation Data'!$J$315:$J$616,255),0))=0,"",INDEX('Disaggregation Data'!$L$315:$L$616,MATCH(LEFT(X422,255),LEFT('Disaggregation Data'!J$315:$J$616,255),0))),"")</f>
        <v/>
      </c>
      <c r="G422" s="495" t="str">
        <f t="shared" si="33"/>
        <v/>
      </c>
      <c r="H422" s="433" t="s">
        <v>375</v>
      </c>
      <c r="I422" s="570" t="s">
        <v>5893</v>
      </c>
      <c r="J422" s="447" t="str">
        <f t="array" ref="J422">IFERROR(IF(INDEX('Disaggregation Data'!$R$315:$R$616,MATCH(LEFT(X422,255),LEFT('Disaggregation Data'!$J$315:$J$616,255),0))=0,"",INDEX('Disaggregation Data'!$R$315:$R$616,MATCH(LEFT(X422,255),LEFT('Disaggregation Data'!J$315:$J$616,255),0))),"")</f>
        <v/>
      </c>
      <c r="K422" s="486"/>
      <c r="L422" s="486"/>
      <c r="M422" s="486"/>
      <c r="N422" s="486"/>
      <c r="O422" s="486"/>
      <c r="P422" s="429"/>
      <c r="Q422" s="429"/>
      <c r="R422" s="429"/>
      <c r="S422" s="429"/>
      <c r="T422" s="429"/>
      <c r="U422" s="433" t="str">
        <f t="array" ref="U422">IFERROR(IF(INDEX('Disaggregation Data'!$O$315:$O$616,MATCH(LEFT(X422,255),LEFT('Disaggregation Data'!$J$315:$J$616,255),0))=0,"",INDEX('Disaggregation Data'!$O$315:$O$616,MATCH(LEFT(X422,255),LEFT('Disaggregation Data'!J$315:$J$616,255),0))),"")</f>
        <v/>
      </c>
      <c r="V422" s="447" t="str">
        <f t="array" ref="V422">IFERROR(IF(INDEX('Disaggregation Data'!$P$315:$P$616,MATCH(LEFT(X422,255),LEFT('Disaggregation Data'!$J$315:$J$616,255),0))=0,"",INDEX('Disaggregation Data'!$P$315:$P$616,MATCH(LEFT(X422,255),LEFT('Disaggregation Data'!J$315:$J$616,255),0))),"")</f>
        <v/>
      </c>
      <c r="W422" s="527"/>
      <c r="X422" s="527" t="str">
        <f t="shared" si="29"/>
        <v>MDR TB-3(M): Nombre de cas de tuberculose résistante à la rifampicine et/ou tuberculose multirésistante qui ont commencé un traitement de deuxième intentionSchéma thérapeutiqueRégime court</v>
      </c>
      <c r="Y422" s="527">
        <f t="shared" si="30"/>
        <v>5</v>
      </c>
      <c r="Z422" s="527" t="str">
        <f t="shared" si="31"/>
        <v>MDR TB-3(M): Nombre de cas de tuberculose résistante à la rifampicine et/ou tuberculose multirésistante qui ont commencé un traitement de deuxième intention-5</v>
      </c>
      <c r="AA422" s="527" t="b">
        <f t="shared" si="32"/>
        <v>1</v>
      </c>
      <c r="AB422" s="527" t="s">
        <v>1885</v>
      </c>
      <c r="AC422" s="527" t="str">
        <f t="array" ref="AC422">IFERROR(IF(INDEX('Disaggregation Records'!$G$95:$G$183,MATCH(LEFT(Z422,255),LEFT('Disaggregation Records'!$D$95:$D$183,255),0))=0,"",INDEX('Disaggregation Records'!$G$95:$G$183,MATCH(LEFT(Z422,255),LEFT('Disaggregation Records'!$D$95:$D$183,255),0))),"")</f>
        <v>a1L36000002Nzk1EAC</v>
      </c>
      <c r="AD422" s="527" t="s">
        <v>729</v>
      </c>
      <c r="AE422" s="393"/>
      <c r="AF422" s="134"/>
      <c r="AG422" s="134"/>
    </row>
    <row r="423" spans="1:33" ht="47.1" customHeight="1" x14ac:dyDescent="0.25">
      <c r="A423" s="409">
        <v>10</v>
      </c>
      <c r="B423" s="427" t="str">
        <f>IFERROR(VLOOKUP(A423,'Coverage Indicators - Section D'!$A$10:$Y$42,25,FALSE),"")</f>
        <v>MDR TB-3(M): Nombre de cas de tuberculose résistante à la rifampicine et/ou tuberculose multirésistante qui ont commencé un traitement de deuxième intention</v>
      </c>
      <c r="C423" s="522" t="str">
        <f t="array" ref="C423">IFERROR(IF(INDEX('Disaggregation Records'!$E$95:$E$183,MATCH(LEFT(Z423,255),LEFT('Disaggregation Records'!$D$95:$D$183,255),0))=0,"",INDEX('Disaggregation Records'!$E$95:$E$183,MATCH(LEFT(Z423,255),LEFT('Disaggregation Records'!$D$95:$D$183,255),0))),"")</f>
        <v/>
      </c>
      <c r="D423" s="522" t="str">
        <f t="array" ref="D423">IFERROR(IF(INDEX('Disaggregation Records'!$F$95:$F$183,MATCH(LEFT(Z423,255),LEFT('Disaggregation Records'!$D$95:$D$183,255),0))=0,"",INDEX('Disaggregation Records'!$F$95:$F$183,MATCH(LEFT(Z423,255),LEFT('Disaggregation Records'!$D$95:$D$183,255),0))),"")</f>
        <v/>
      </c>
      <c r="E423" s="429" t="str">
        <f t="array" ref="E423">IFERROR(IF(INDEX('Disaggregation Data'!$K$315:$K$616,MATCH(LEFT(X423,255),LEFT('Disaggregation Data'!$J$315:$J$616,255),0))=0,"",INDEX('Disaggregation Data'!$K$315:$K$616,MATCH(LEFT(X423,255),LEFT('Disaggregation Data'!J$315:$J$616,255),0))),"")</f>
        <v/>
      </c>
      <c r="F423" s="430" t="str">
        <f t="array" ref="F423">IFERROR(IF(INDEX('Disaggregation Data'!$L$315:$L$616,MATCH(LEFT(X423,255),LEFT('Disaggregation Data'!$J$315:$J$616,255),0))=0,"",INDEX('Disaggregation Data'!$L$315:$L$616,MATCH(LEFT(X423,255),LEFT('Disaggregation Data'!J$315:$J$616,255),0))),"")</f>
        <v/>
      </c>
      <c r="G423" s="495" t="str">
        <f t="shared" si="33"/>
        <v/>
      </c>
      <c r="H423" s="433" t="str">
        <f t="array" ref="H423">IFERROR(IF(INDEX('Disaggregation Data'!$N$315:$N$616,MATCH(LEFT(X423,255),LEFT('Disaggregation Data'!$J$315:$J$616,255),0))=0,"",INDEX('Disaggregation Data'!$N$315:$N$616,MATCH(LEFT(X423,255),LEFT('Disaggregation Data'!J$315:$J$616,255),0))),"")</f>
        <v/>
      </c>
      <c r="I423" s="433" t="str">
        <f t="array" ref="I423">IFERROR(IF(INDEX('Disaggregation Data'!$Q$315:$Q$616,MATCH(LEFT(X423,255),LEFT('Disaggregation Data'!$J$315:$J$616,255),0))=0,"",INDEX('Disaggregation Data'!$Q$315:$Q$616,MATCH(LEFT(X423,255),LEFT('Disaggregation Data'!J$315:$J$616,255),0))),"")</f>
        <v/>
      </c>
      <c r="J423" s="447" t="str">
        <f t="array" ref="J423">IFERROR(IF(INDEX('Disaggregation Data'!$R$315:$R$616,MATCH(LEFT(X423,255),LEFT('Disaggregation Data'!$J$315:$J$616,255),0))=0,"",INDEX('Disaggregation Data'!$R$315:$R$616,MATCH(LEFT(X423,255),LEFT('Disaggregation Data'!J$315:$J$616,255),0))),"")</f>
        <v/>
      </c>
      <c r="K423" s="486"/>
      <c r="L423" s="486"/>
      <c r="M423" s="486"/>
      <c r="N423" s="486"/>
      <c r="O423" s="486"/>
      <c r="P423" s="429"/>
      <c r="Q423" s="429"/>
      <c r="R423" s="429"/>
      <c r="S423" s="429"/>
      <c r="T423" s="429"/>
      <c r="U423" s="433" t="str">
        <f t="array" ref="U423">IFERROR(IF(INDEX('Disaggregation Data'!$O$315:$O$616,MATCH(LEFT(X423,255),LEFT('Disaggregation Data'!$J$315:$J$616,255),0))=0,"",INDEX('Disaggregation Data'!$O$315:$O$616,MATCH(LEFT(X423,255),LEFT('Disaggregation Data'!J$315:$J$616,255),0))),"")</f>
        <v/>
      </c>
      <c r="V423" s="447" t="str">
        <f t="array" ref="V423">IFERROR(IF(INDEX('Disaggregation Data'!$P$315:$P$616,MATCH(LEFT(X423,255),LEFT('Disaggregation Data'!$J$315:$J$616,255),0))=0,"",INDEX('Disaggregation Data'!$P$315:$P$616,MATCH(LEFT(X423,255),LEFT('Disaggregation Data'!J$315:$J$616,255),0))),"")</f>
        <v/>
      </c>
      <c r="W423" s="527"/>
      <c r="X423" s="527" t="str">
        <f t="shared" si="29"/>
        <v>MDR TB-3(M): Nombre de cas de tuberculose résistante à la rifampicine et/ou tuberculose multirésistante qui ont commencé un traitement de deuxième intention</v>
      </c>
      <c r="Y423" s="527">
        <f t="shared" si="30"/>
        <v>6</v>
      </c>
      <c r="Z423" s="527" t="str">
        <f t="shared" si="31"/>
        <v>MDR TB-3(M): Nombre de cas de tuberculose résistante à la rifampicine et/ou tuberculose multirésistante qui ont commencé un traitement de deuxième intention-6</v>
      </c>
      <c r="AA423" s="527" t="b">
        <f t="shared" si="32"/>
        <v>1</v>
      </c>
      <c r="AB423" s="527" t="s">
        <v>1886</v>
      </c>
      <c r="AC423" s="527" t="str">
        <f t="array" ref="AC423">IFERROR(IF(INDEX('Disaggregation Records'!$G$95:$G$183,MATCH(LEFT(Z423,255),LEFT('Disaggregation Records'!$D$95:$D$183,255),0))=0,"",INDEX('Disaggregation Records'!$G$95:$G$183,MATCH(LEFT(Z423,255),LEFT('Disaggregation Records'!$D$95:$D$183,255),0))),"")</f>
        <v/>
      </c>
      <c r="AD423" s="527" t="s">
        <v>729</v>
      </c>
      <c r="AE423" s="393"/>
      <c r="AF423" s="134"/>
      <c r="AG423" s="134"/>
    </row>
    <row r="424" spans="1:33" ht="47.1" customHeight="1" x14ac:dyDescent="0.25">
      <c r="A424" s="409">
        <v>10</v>
      </c>
      <c r="B424" s="427" t="str">
        <f>IFERROR(VLOOKUP(A424,'Coverage Indicators - Section D'!$A$10:$Y$42,25,FALSE),"")</f>
        <v>MDR TB-3(M): Nombre de cas de tuberculose résistante à la rifampicine et/ou tuberculose multirésistante qui ont commencé un traitement de deuxième intention</v>
      </c>
      <c r="C424" s="522" t="str">
        <f t="array" ref="C424">IFERROR(IF(INDEX('Disaggregation Records'!$E$95:$E$183,MATCH(LEFT(Z424,255),LEFT('Disaggregation Records'!$D$95:$D$183,255),0))=0,"",INDEX('Disaggregation Records'!$E$95:$E$183,MATCH(LEFT(Z424,255),LEFT('Disaggregation Records'!$D$95:$D$183,255),0))),"")</f>
        <v/>
      </c>
      <c r="D424" s="522" t="str">
        <f t="array" ref="D424">IFERROR(IF(INDEX('Disaggregation Records'!$F$95:$F$183,MATCH(LEFT(Z424,255),LEFT('Disaggregation Records'!$D$95:$D$183,255),0))=0,"",INDEX('Disaggregation Records'!$F$95:$F$183,MATCH(LEFT(Z424,255),LEFT('Disaggregation Records'!$D$95:$D$183,255),0))),"")</f>
        <v/>
      </c>
      <c r="E424" s="429" t="str">
        <f t="array" ref="E424">IFERROR(IF(INDEX('Disaggregation Data'!$K$315:$K$616,MATCH(LEFT(X424,255),LEFT('Disaggregation Data'!$J$315:$J$616,255),0))=0,"",INDEX('Disaggregation Data'!$K$315:$K$616,MATCH(LEFT(X424,255),LEFT('Disaggregation Data'!J$315:$J$616,255),0))),"")</f>
        <v/>
      </c>
      <c r="F424" s="430" t="str">
        <f t="array" ref="F424">IFERROR(IF(INDEX('Disaggregation Data'!$L$315:$L$616,MATCH(LEFT(X424,255),LEFT('Disaggregation Data'!$J$315:$J$616,255),0))=0,"",INDEX('Disaggregation Data'!$L$315:$L$616,MATCH(LEFT(X424,255),LEFT('Disaggregation Data'!J$315:$J$616,255),0))),"")</f>
        <v/>
      </c>
      <c r="G424" s="495" t="str">
        <f t="shared" si="33"/>
        <v/>
      </c>
      <c r="H424" s="433" t="str">
        <f t="array" ref="H424">IFERROR(IF(INDEX('Disaggregation Data'!$N$315:$N$616,MATCH(LEFT(X424,255),LEFT('Disaggregation Data'!$J$315:$J$616,255),0))=0,"",INDEX('Disaggregation Data'!$N$315:$N$616,MATCH(LEFT(X424,255),LEFT('Disaggregation Data'!J$315:$J$616,255),0))),"")</f>
        <v/>
      </c>
      <c r="I424" s="433" t="str">
        <f t="array" ref="I424">IFERROR(IF(INDEX('Disaggregation Data'!$Q$315:$Q$616,MATCH(LEFT(X424,255),LEFT('Disaggregation Data'!$J$315:$J$616,255),0))=0,"",INDEX('Disaggregation Data'!$Q$315:$Q$616,MATCH(LEFT(X424,255),LEFT('Disaggregation Data'!J$315:$J$616,255),0))),"")</f>
        <v/>
      </c>
      <c r="J424" s="447" t="str">
        <f t="array" ref="J424">IFERROR(IF(INDEX('Disaggregation Data'!$R$315:$R$616,MATCH(LEFT(X424,255),LEFT('Disaggregation Data'!$J$315:$J$616,255),0))=0,"",INDEX('Disaggregation Data'!$R$315:$R$616,MATCH(LEFT(X424,255),LEFT('Disaggregation Data'!J$315:$J$616,255),0))),"")</f>
        <v/>
      </c>
      <c r="K424" s="486"/>
      <c r="L424" s="486"/>
      <c r="M424" s="486"/>
      <c r="N424" s="486"/>
      <c r="O424" s="486"/>
      <c r="P424" s="429"/>
      <c r="Q424" s="429"/>
      <c r="R424" s="429"/>
      <c r="S424" s="429"/>
      <c r="T424" s="429"/>
      <c r="U424" s="433" t="str">
        <f t="array" ref="U424">IFERROR(IF(INDEX('Disaggregation Data'!$O$315:$O$616,MATCH(LEFT(X424,255),LEFT('Disaggregation Data'!$J$315:$J$616,255),0))=0,"",INDEX('Disaggregation Data'!$O$315:$O$616,MATCH(LEFT(X424,255),LEFT('Disaggregation Data'!J$315:$J$616,255),0))),"")</f>
        <v/>
      </c>
      <c r="V424" s="447" t="str">
        <f t="array" ref="V424">IFERROR(IF(INDEX('Disaggregation Data'!$P$315:$P$616,MATCH(LEFT(X424,255),LEFT('Disaggregation Data'!$J$315:$J$616,255),0))=0,"",INDEX('Disaggregation Data'!$P$315:$P$616,MATCH(LEFT(X424,255),LEFT('Disaggregation Data'!J$315:$J$616,255),0))),"")</f>
        <v/>
      </c>
      <c r="W424" s="527"/>
      <c r="X424" s="527" t="str">
        <f t="shared" si="29"/>
        <v>MDR TB-3(M): Nombre de cas de tuberculose résistante à la rifampicine et/ou tuberculose multirésistante qui ont commencé un traitement de deuxième intention</v>
      </c>
      <c r="Y424" s="527">
        <f t="shared" si="30"/>
        <v>7</v>
      </c>
      <c r="Z424" s="527" t="str">
        <f t="shared" si="31"/>
        <v>MDR TB-3(M): Nombre de cas de tuberculose résistante à la rifampicine et/ou tuberculose multirésistante qui ont commencé un traitement de deuxième intention-7</v>
      </c>
      <c r="AA424" s="527" t="b">
        <f t="shared" si="32"/>
        <v>1</v>
      </c>
      <c r="AB424" s="527" t="s">
        <v>1887</v>
      </c>
      <c r="AC424" s="527" t="str">
        <f t="array" ref="AC424">IFERROR(IF(INDEX('Disaggregation Records'!$G$95:$G$183,MATCH(LEFT(Z424,255),LEFT('Disaggregation Records'!$D$95:$D$183,255),0))=0,"",INDEX('Disaggregation Records'!$G$95:$G$183,MATCH(LEFT(Z424,255),LEFT('Disaggregation Records'!$D$95:$D$183,255),0))),"")</f>
        <v/>
      </c>
      <c r="AD424" s="527" t="s">
        <v>729</v>
      </c>
      <c r="AE424" s="393"/>
      <c r="AF424" s="134"/>
      <c r="AG424" s="134"/>
    </row>
    <row r="425" spans="1:33" ht="47.1" customHeight="1" x14ac:dyDescent="0.25">
      <c r="A425" s="409">
        <v>10</v>
      </c>
      <c r="B425" s="427" t="str">
        <f>IFERROR(VLOOKUP(A425,'Coverage Indicators - Section D'!$A$10:$Y$42,25,FALSE),"")</f>
        <v>MDR TB-3(M): Nombre de cas de tuberculose résistante à la rifampicine et/ou tuberculose multirésistante qui ont commencé un traitement de deuxième intention</v>
      </c>
      <c r="C425" s="522" t="str">
        <f t="array" ref="C425">IFERROR(IF(INDEX('Disaggregation Records'!$E$95:$E$183,MATCH(LEFT(Z425,255),LEFT('Disaggregation Records'!$D$95:$D$183,255),0))=0,"",INDEX('Disaggregation Records'!$E$95:$E$183,MATCH(LEFT(Z425,255),LEFT('Disaggregation Records'!$D$95:$D$183,255),0))),"")</f>
        <v/>
      </c>
      <c r="D425" s="522" t="str">
        <f t="array" ref="D425">IFERROR(IF(INDEX('Disaggregation Records'!$F$95:$F$183,MATCH(LEFT(Z425,255),LEFT('Disaggregation Records'!$D$95:$D$183,255),0))=0,"",INDEX('Disaggregation Records'!$F$95:$F$183,MATCH(LEFT(Z425,255),LEFT('Disaggregation Records'!$D$95:$D$183,255),0))),"")</f>
        <v/>
      </c>
      <c r="E425" s="429" t="str">
        <f t="array" ref="E425">IFERROR(IF(INDEX('Disaggregation Data'!$K$315:$K$616,MATCH(LEFT(X425,255),LEFT('Disaggregation Data'!$J$315:$J$616,255),0))=0,"",INDEX('Disaggregation Data'!$K$315:$K$616,MATCH(LEFT(X425,255),LEFT('Disaggregation Data'!J$315:$J$616,255),0))),"")</f>
        <v/>
      </c>
      <c r="F425" s="430" t="str">
        <f t="array" ref="F425">IFERROR(IF(INDEX('Disaggregation Data'!$L$315:$L$616,MATCH(LEFT(X425,255),LEFT('Disaggregation Data'!$J$315:$J$616,255),0))=0,"",INDEX('Disaggregation Data'!$L$315:$L$616,MATCH(LEFT(X425,255),LEFT('Disaggregation Data'!J$315:$J$616,255),0))),"")</f>
        <v/>
      </c>
      <c r="G425" s="495" t="str">
        <f t="shared" si="33"/>
        <v/>
      </c>
      <c r="H425" s="433" t="str">
        <f t="array" ref="H425">IFERROR(IF(INDEX('Disaggregation Data'!$N$315:$N$616,MATCH(LEFT(X425,255),LEFT('Disaggregation Data'!$J$315:$J$616,255),0))=0,"",INDEX('Disaggregation Data'!$N$315:$N$616,MATCH(LEFT(X425,255),LEFT('Disaggregation Data'!J$315:$J$616,255),0))),"")</f>
        <v/>
      </c>
      <c r="I425" s="433" t="str">
        <f t="array" ref="I425">IFERROR(IF(INDEX('Disaggregation Data'!$Q$315:$Q$616,MATCH(LEFT(X425,255),LEFT('Disaggregation Data'!$J$315:$J$616,255),0))=0,"",INDEX('Disaggregation Data'!$Q$315:$Q$616,MATCH(LEFT(X425,255),LEFT('Disaggregation Data'!J$315:$J$616,255),0))),"")</f>
        <v/>
      </c>
      <c r="J425" s="447" t="str">
        <f t="array" ref="J425">IFERROR(IF(INDEX('Disaggregation Data'!$R$315:$R$616,MATCH(LEFT(X425,255),LEFT('Disaggregation Data'!$J$315:$J$616,255),0))=0,"",INDEX('Disaggregation Data'!$R$315:$R$616,MATCH(LEFT(X425,255),LEFT('Disaggregation Data'!J$315:$J$616,255),0))),"")</f>
        <v/>
      </c>
      <c r="K425" s="486"/>
      <c r="L425" s="486"/>
      <c r="M425" s="486"/>
      <c r="N425" s="486"/>
      <c r="O425" s="486"/>
      <c r="P425" s="429"/>
      <c r="Q425" s="429"/>
      <c r="R425" s="429"/>
      <c r="S425" s="429"/>
      <c r="T425" s="429"/>
      <c r="U425" s="433" t="str">
        <f t="array" ref="U425">IFERROR(IF(INDEX('Disaggregation Data'!$O$315:$O$616,MATCH(LEFT(X425,255),LEFT('Disaggregation Data'!$J$315:$J$616,255),0))=0,"",INDEX('Disaggregation Data'!$O$315:$O$616,MATCH(LEFT(X425,255),LEFT('Disaggregation Data'!J$315:$J$616,255),0))),"")</f>
        <v/>
      </c>
      <c r="V425" s="447" t="str">
        <f t="array" ref="V425">IFERROR(IF(INDEX('Disaggregation Data'!$P$315:$P$616,MATCH(LEFT(X425,255),LEFT('Disaggregation Data'!$J$315:$J$616,255),0))=0,"",INDEX('Disaggregation Data'!$P$315:$P$616,MATCH(LEFT(X425,255),LEFT('Disaggregation Data'!J$315:$J$616,255),0))),"")</f>
        <v/>
      </c>
      <c r="W425" s="527"/>
      <c r="X425" s="527" t="str">
        <f t="shared" si="29"/>
        <v>MDR TB-3(M): Nombre de cas de tuberculose résistante à la rifampicine et/ou tuberculose multirésistante qui ont commencé un traitement de deuxième intention</v>
      </c>
      <c r="Y425" s="527">
        <f t="shared" si="30"/>
        <v>8</v>
      </c>
      <c r="Z425" s="527" t="str">
        <f t="shared" si="31"/>
        <v>MDR TB-3(M): Nombre de cas de tuberculose résistante à la rifampicine et/ou tuberculose multirésistante qui ont commencé un traitement de deuxième intention-8</v>
      </c>
      <c r="AA425" s="527" t="b">
        <f t="shared" si="32"/>
        <v>1</v>
      </c>
      <c r="AB425" s="527" t="s">
        <v>1888</v>
      </c>
      <c r="AC425" s="527" t="str">
        <f t="array" ref="AC425">IFERROR(IF(INDEX('Disaggregation Records'!$G$95:$G$183,MATCH(LEFT(Z425,255),LEFT('Disaggregation Records'!$D$95:$D$183,255),0))=0,"",INDEX('Disaggregation Records'!$G$95:$G$183,MATCH(LEFT(Z425,255),LEFT('Disaggregation Records'!$D$95:$D$183,255),0))),"")</f>
        <v/>
      </c>
      <c r="AD425" s="527" t="s">
        <v>729</v>
      </c>
      <c r="AE425" s="393"/>
      <c r="AF425" s="134"/>
      <c r="AG425" s="134"/>
    </row>
    <row r="426" spans="1:33" ht="47.1" customHeight="1" x14ac:dyDescent="0.25">
      <c r="A426" s="409">
        <v>10</v>
      </c>
      <c r="B426" s="427" t="str">
        <f>IFERROR(VLOOKUP(A426,'Coverage Indicators - Section D'!$A$10:$Y$42,25,FALSE),"")</f>
        <v>MDR TB-3(M): Nombre de cas de tuberculose résistante à la rifampicine et/ou tuberculose multirésistante qui ont commencé un traitement de deuxième intention</v>
      </c>
      <c r="C426" s="522" t="str">
        <f t="array" ref="C426">IFERROR(IF(INDEX('Disaggregation Records'!$E$95:$E$183,MATCH(LEFT(Z426,255),LEFT('Disaggregation Records'!$D$95:$D$183,255),0))=0,"",INDEX('Disaggregation Records'!$E$95:$E$183,MATCH(LEFT(Z426,255),LEFT('Disaggregation Records'!$D$95:$D$183,255),0))),"")</f>
        <v/>
      </c>
      <c r="D426" s="522" t="str">
        <f t="array" ref="D426">IFERROR(IF(INDEX('Disaggregation Records'!$F$95:$F$183,MATCH(LEFT(Z426,255),LEFT('Disaggregation Records'!$D$95:$D$183,255),0))=0,"",INDEX('Disaggregation Records'!$F$95:$F$183,MATCH(LEFT(Z426,255),LEFT('Disaggregation Records'!$D$95:$D$183,255),0))),"")</f>
        <v/>
      </c>
      <c r="E426" s="429" t="str">
        <f t="array" ref="E426">IFERROR(IF(INDEX('Disaggregation Data'!$K$315:$K$616,MATCH(LEFT(X426,255),LEFT('Disaggregation Data'!$J$315:$J$616,255),0))=0,"",INDEX('Disaggregation Data'!$K$315:$K$616,MATCH(LEFT(X426,255),LEFT('Disaggregation Data'!J$315:$J$616,255),0))),"")</f>
        <v/>
      </c>
      <c r="F426" s="430" t="str">
        <f t="array" ref="F426">IFERROR(IF(INDEX('Disaggregation Data'!$L$315:$L$616,MATCH(LEFT(X426,255),LEFT('Disaggregation Data'!$J$315:$J$616,255),0))=0,"",INDEX('Disaggregation Data'!$L$315:$L$616,MATCH(LEFT(X426,255),LEFT('Disaggregation Data'!J$315:$J$616,255),0))),"")</f>
        <v/>
      </c>
      <c r="G426" s="495" t="str">
        <f t="shared" si="33"/>
        <v/>
      </c>
      <c r="H426" s="433" t="str">
        <f t="array" ref="H426">IFERROR(IF(INDEX('Disaggregation Data'!$N$315:$N$616,MATCH(LEFT(X426,255),LEFT('Disaggregation Data'!$J$315:$J$616,255),0))=0,"",INDEX('Disaggregation Data'!$N$315:$N$616,MATCH(LEFT(X426,255),LEFT('Disaggregation Data'!J$315:$J$616,255),0))),"")</f>
        <v/>
      </c>
      <c r="I426" s="433" t="str">
        <f t="array" ref="I426">IFERROR(IF(INDEX('Disaggregation Data'!$Q$315:$Q$616,MATCH(LEFT(X426,255),LEFT('Disaggregation Data'!$J$315:$J$616,255),0))=0,"",INDEX('Disaggregation Data'!$Q$315:$Q$616,MATCH(LEFT(X426,255),LEFT('Disaggregation Data'!J$315:$J$616,255),0))),"")</f>
        <v/>
      </c>
      <c r="J426" s="447" t="str">
        <f t="array" ref="J426">IFERROR(IF(INDEX('Disaggregation Data'!$R$315:$R$616,MATCH(LEFT(X426,255),LEFT('Disaggregation Data'!$J$315:$J$616,255),0))=0,"",INDEX('Disaggregation Data'!$R$315:$R$616,MATCH(LEFT(X426,255),LEFT('Disaggregation Data'!J$315:$J$616,255),0))),"")</f>
        <v/>
      </c>
      <c r="K426" s="486"/>
      <c r="L426" s="486"/>
      <c r="M426" s="486"/>
      <c r="N426" s="486"/>
      <c r="O426" s="486"/>
      <c r="P426" s="429"/>
      <c r="Q426" s="429"/>
      <c r="R426" s="429"/>
      <c r="S426" s="429"/>
      <c r="T426" s="429"/>
      <c r="U426" s="433" t="str">
        <f t="array" ref="U426">IFERROR(IF(INDEX('Disaggregation Data'!$O$315:$O$616,MATCH(LEFT(X426,255),LEFT('Disaggregation Data'!$J$315:$J$616,255),0))=0,"",INDEX('Disaggregation Data'!$O$315:$O$616,MATCH(LEFT(X426,255),LEFT('Disaggregation Data'!J$315:$J$616,255),0))),"")</f>
        <v/>
      </c>
      <c r="V426" s="447" t="str">
        <f t="array" ref="V426">IFERROR(IF(INDEX('Disaggregation Data'!$P$315:$P$616,MATCH(LEFT(X426,255),LEFT('Disaggregation Data'!$J$315:$J$616,255),0))=0,"",INDEX('Disaggregation Data'!$P$315:$P$616,MATCH(LEFT(X426,255),LEFT('Disaggregation Data'!J$315:$J$616,255),0))),"")</f>
        <v/>
      </c>
      <c r="W426" s="527"/>
      <c r="X426" s="527" t="str">
        <f t="shared" si="29"/>
        <v>MDR TB-3(M): Nombre de cas de tuberculose résistante à la rifampicine et/ou tuberculose multirésistante qui ont commencé un traitement de deuxième intention</v>
      </c>
      <c r="Y426" s="527">
        <f t="shared" si="30"/>
        <v>9</v>
      </c>
      <c r="Z426" s="527" t="str">
        <f t="shared" si="31"/>
        <v>MDR TB-3(M): Nombre de cas de tuberculose résistante à la rifampicine et/ou tuberculose multirésistante qui ont commencé un traitement de deuxième intention-9</v>
      </c>
      <c r="AA426" s="527" t="b">
        <f t="shared" si="32"/>
        <v>1</v>
      </c>
      <c r="AB426" s="527" t="s">
        <v>1889</v>
      </c>
      <c r="AC426" s="527" t="str">
        <f t="array" ref="AC426">IFERROR(IF(INDEX('Disaggregation Records'!$G$95:$G$183,MATCH(LEFT(Z426,255),LEFT('Disaggregation Records'!$D$95:$D$183,255),0))=0,"",INDEX('Disaggregation Records'!$G$95:$G$183,MATCH(LEFT(Z426,255),LEFT('Disaggregation Records'!$D$95:$D$183,255),0))),"")</f>
        <v/>
      </c>
      <c r="AD426" s="527" t="s">
        <v>729</v>
      </c>
      <c r="AE426" s="393"/>
      <c r="AF426" s="134"/>
      <c r="AG426" s="134"/>
    </row>
    <row r="427" spans="1:33" ht="47.1" customHeight="1" x14ac:dyDescent="0.25">
      <c r="A427" s="409">
        <v>11</v>
      </c>
      <c r="B427" s="427" t="str">
        <f>IFERROR(VLOOKUP(A427,'Coverage Indicators - Section D'!$A$10:$Y$42,25,FALSE),"")</f>
        <v/>
      </c>
      <c r="C427" s="522" t="str">
        <f t="array" ref="C427">IFERROR(IF(INDEX('Disaggregation Records'!$E$95:$E$183,MATCH(LEFT(Z427,255),LEFT('Disaggregation Records'!$D$95:$D$183,255),0))=0,"",INDEX('Disaggregation Records'!$E$95:$E$183,MATCH(LEFT(Z427,255),LEFT('Disaggregation Records'!$D$95:$D$183,255),0))),"")</f>
        <v/>
      </c>
      <c r="D427" s="522" t="str">
        <f t="array" ref="D427">IFERROR(IF(INDEX('Disaggregation Records'!$F$95:$F$183,MATCH(LEFT(Z427,255),LEFT('Disaggregation Records'!$D$95:$D$183,255),0))=0,"",INDEX('Disaggregation Records'!$F$95:$F$183,MATCH(LEFT(Z427,255),LEFT('Disaggregation Records'!$D$95:$D$183,255),0))),"")</f>
        <v/>
      </c>
      <c r="E427" s="429" t="str">
        <f t="array" ref="E427">IFERROR(IF(INDEX('Disaggregation Data'!$K$315:$K$616,MATCH(LEFT(X427,255),LEFT('Disaggregation Data'!$J$315:$J$616,255),0))=0,"",INDEX('Disaggregation Data'!$K$315:$K$616,MATCH(LEFT(X427,255),LEFT('Disaggregation Data'!J$315:$J$616,255),0))),"")</f>
        <v/>
      </c>
      <c r="F427" s="430" t="str">
        <f t="array" ref="F427">IFERROR(IF(INDEX('Disaggregation Data'!$L$315:$L$616,MATCH(LEFT(X427,255),LEFT('Disaggregation Data'!$J$315:$J$616,255),0))=0,"",INDEX('Disaggregation Data'!$L$315:$L$616,MATCH(LEFT(X427,255),LEFT('Disaggregation Data'!J$315:$J$616,255),0))),"")</f>
        <v/>
      </c>
      <c r="G427" s="495" t="str">
        <f t="shared" si="33"/>
        <v/>
      </c>
      <c r="H427" s="433" t="str">
        <f t="array" ref="H427">IFERROR(IF(INDEX('Disaggregation Data'!$N$315:$N$616,MATCH(LEFT(X427,255),LEFT('Disaggregation Data'!$J$315:$J$616,255),0))=0,"",INDEX('Disaggregation Data'!$N$315:$N$616,MATCH(LEFT(X427,255),LEFT('Disaggregation Data'!J$315:$J$616,255),0))),"")</f>
        <v/>
      </c>
      <c r="I427" s="433" t="str">
        <f t="array" ref="I427">IFERROR(IF(INDEX('Disaggregation Data'!$Q$315:$Q$616,MATCH(LEFT(X427,255),LEFT('Disaggregation Data'!$J$315:$J$616,255),0))=0,"",INDEX('Disaggregation Data'!$Q$315:$Q$616,MATCH(LEFT(X427,255),LEFT('Disaggregation Data'!J$315:$J$616,255),0))),"")</f>
        <v/>
      </c>
      <c r="J427" s="447" t="str">
        <f t="array" ref="J427">IFERROR(IF(INDEX('Disaggregation Data'!$R$315:$R$616,MATCH(LEFT(X427,255),LEFT('Disaggregation Data'!$J$315:$J$616,255),0))=0,"",INDEX('Disaggregation Data'!$R$315:$R$616,MATCH(LEFT(X427,255),LEFT('Disaggregation Data'!J$315:$J$616,255),0))),"")</f>
        <v/>
      </c>
      <c r="K427" s="486"/>
      <c r="L427" s="486"/>
      <c r="M427" s="486"/>
      <c r="N427" s="486"/>
      <c r="O427" s="486"/>
      <c r="P427" s="429"/>
      <c r="Q427" s="429"/>
      <c r="R427" s="429"/>
      <c r="S427" s="429"/>
      <c r="T427" s="429"/>
      <c r="U427" s="433" t="str">
        <f t="array" ref="U427">IFERROR(IF(INDEX('Disaggregation Data'!$O$315:$O$616,MATCH(LEFT(X427,255),LEFT('Disaggregation Data'!$J$315:$J$616,255),0))=0,"",INDEX('Disaggregation Data'!$O$315:$O$616,MATCH(LEFT(X427,255),LEFT('Disaggregation Data'!J$315:$J$616,255),0))),"")</f>
        <v/>
      </c>
      <c r="V427" s="447" t="str">
        <f t="array" ref="V427">IFERROR(IF(INDEX('Disaggregation Data'!$P$315:$P$616,MATCH(LEFT(X427,255),LEFT('Disaggregation Data'!$J$315:$J$616,255),0))=0,"",INDEX('Disaggregation Data'!$P$315:$P$616,MATCH(LEFT(X427,255),LEFT('Disaggregation Data'!J$315:$J$616,255),0))),"")</f>
        <v/>
      </c>
      <c r="W427" s="527"/>
      <c r="X427" s="527" t="str">
        <f t="shared" si="29"/>
        <v/>
      </c>
      <c r="Y427" s="527">
        <f t="shared" si="30"/>
        <v>0</v>
      </c>
      <c r="Z427" s="527" t="str">
        <f t="shared" si="31"/>
        <v/>
      </c>
      <c r="AA427" s="527" t="b">
        <f t="shared" si="32"/>
        <v>0</v>
      </c>
      <c r="AB427" s="527" t="s">
        <v>1890</v>
      </c>
      <c r="AC427" s="527" t="str">
        <f t="array" ref="AC427">IFERROR(IF(INDEX('Disaggregation Records'!$G$95:$G$183,MATCH(LEFT(Z427,255),LEFT('Disaggregation Records'!$D$95:$D$183,255),0))=0,"",INDEX('Disaggregation Records'!$G$95:$G$183,MATCH(LEFT(Z427,255),LEFT('Disaggregation Records'!$D$95:$D$183,255),0))),"")</f>
        <v/>
      </c>
      <c r="AD427" s="527" t="s">
        <v>730</v>
      </c>
      <c r="AE427" s="393"/>
      <c r="AF427" s="134"/>
      <c r="AG427" s="134"/>
    </row>
    <row r="428" spans="1:33" ht="47.1" customHeight="1" x14ac:dyDescent="0.25">
      <c r="A428" s="409">
        <v>11</v>
      </c>
      <c r="B428" s="427" t="str">
        <f>IFERROR(VLOOKUP(A428,'Coverage Indicators - Section D'!$A$10:$Y$42,25,FALSE),"")</f>
        <v/>
      </c>
      <c r="C428" s="522" t="str">
        <f t="array" ref="C428">IFERROR(IF(INDEX('Disaggregation Records'!$E$95:$E$183,MATCH(LEFT(Z428,255),LEFT('Disaggregation Records'!$D$95:$D$183,255),0))=0,"",INDEX('Disaggregation Records'!$E$95:$E$183,MATCH(LEFT(Z428,255),LEFT('Disaggregation Records'!$D$95:$D$183,255),0))),"")</f>
        <v/>
      </c>
      <c r="D428" s="522" t="str">
        <f t="array" ref="D428">IFERROR(IF(INDEX('Disaggregation Records'!$F$95:$F$183,MATCH(LEFT(Z428,255),LEFT('Disaggregation Records'!$D$95:$D$183,255),0))=0,"",INDEX('Disaggregation Records'!$F$95:$F$183,MATCH(LEFT(Z428,255),LEFT('Disaggregation Records'!$D$95:$D$183,255),0))),"")</f>
        <v/>
      </c>
      <c r="E428" s="429" t="str">
        <f t="array" ref="E428">IFERROR(IF(INDEX('Disaggregation Data'!$K$315:$K$616,MATCH(LEFT(X428,255),LEFT('Disaggregation Data'!$J$315:$J$616,255),0))=0,"",INDEX('Disaggregation Data'!$K$315:$K$616,MATCH(LEFT(X428,255),LEFT('Disaggregation Data'!J$315:$J$616,255),0))),"")</f>
        <v/>
      </c>
      <c r="F428" s="430" t="str">
        <f t="array" ref="F428">IFERROR(IF(INDEX('Disaggregation Data'!$L$315:$L$616,MATCH(LEFT(X428,255),LEFT('Disaggregation Data'!$J$315:$J$616,255),0))=0,"",INDEX('Disaggregation Data'!$L$315:$L$616,MATCH(LEFT(X428,255),LEFT('Disaggregation Data'!J$315:$J$616,255),0))),"")</f>
        <v/>
      </c>
      <c r="G428" s="495" t="str">
        <f t="shared" si="33"/>
        <v/>
      </c>
      <c r="H428" s="433" t="str">
        <f t="array" ref="H428">IFERROR(IF(INDEX('Disaggregation Data'!$N$315:$N$616,MATCH(LEFT(X428,255),LEFT('Disaggregation Data'!$J$315:$J$616,255),0))=0,"",INDEX('Disaggregation Data'!$N$315:$N$616,MATCH(LEFT(X428,255),LEFT('Disaggregation Data'!J$315:$J$616,255),0))),"")</f>
        <v/>
      </c>
      <c r="I428" s="433" t="str">
        <f t="array" ref="I428">IFERROR(IF(INDEX('Disaggregation Data'!$Q$315:$Q$616,MATCH(LEFT(X428,255),LEFT('Disaggregation Data'!$J$315:$J$616,255),0))=0,"",INDEX('Disaggregation Data'!$Q$315:$Q$616,MATCH(LEFT(X428,255),LEFT('Disaggregation Data'!J$315:$J$616,255),0))),"")</f>
        <v/>
      </c>
      <c r="J428" s="447" t="str">
        <f t="array" ref="J428">IFERROR(IF(INDEX('Disaggregation Data'!$R$315:$R$616,MATCH(LEFT(X428,255),LEFT('Disaggregation Data'!$J$315:$J$616,255),0))=0,"",INDEX('Disaggregation Data'!$R$315:$R$616,MATCH(LEFT(X428,255),LEFT('Disaggregation Data'!J$315:$J$616,255),0))),"")</f>
        <v/>
      </c>
      <c r="K428" s="486"/>
      <c r="L428" s="486"/>
      <c r="M428" s="486"/>
      <c r="N428" s="486"/>
      <c r="O428" s="486"/>
      <c r="P428" s="429"/>
      <c r="Q428" s="429"/>
      <c r="R428" s="429"/>
      <c r="S428" s="429"/>
      <c r="T428" s="429"/>
      <c r="U428" s="433" t="str">
        <f t="array" ref="U428">IFERROR(IF(INDEX('Disaggregation Data'!$O$315:$O$616,MATCH(LEFT(X428,255),LEFT('Disaggregation Data'!$J$315:$J$616,255),0))=0,"",INDEX('Disaggregation Data'!$O$315:$O$616,MATCH(LEFT(X428,255),LEFT('Disaggregation Data'!J$315:$J$616,255),0))),"")</f>
        <v/>
      </c>
      <c r="V428" s="447" t="str">
        <f t="array" ref="V428">IFERROR(IF(INDEX('Disaggregation Data'!$P$315:$P$616,MATCH(LEFT(X428,255),LEFT('Disaggregation Data'!$J$315:$J$616,255),0))=0,"",INDEX('Disaggregation Data'!$P$315:$P$616,MATCH(LEFT(X428,255),LEFT('Disaggregation Data'!J$315:$J$616,255),0))),"")</f>
        <v/>
      </c>
      <c r="W428" s="527"/>
      <c r="X428" s="527" t="str">
        <f t="shared" si="29"/>
        <v/>
      </c>
      <c r="Y428" s="527">
        <f t="shared" si="30"/>
        <v>1</v>
      </c>
      <c r="Z428" s="527" t="str">
        <f t="shared" si="31"/>
        <v/>
      </c>
      <c r="AA428" s="527" t="b">
        <f t="shared" si="32"/>
        <v>0</v>
      </c>
      <c r="AB428" s="527" t="s">
        <v>1891</v>
      </c>
      <c r="AC428" s="527" t="str">
        <f t="array" ref="AC428">IFERROR(IF(INDEX('Disaggregation Records'!$G$95:$G$183,MATCH(LEFT(Z428,255),LEFT('Disaggregation Records'!$D$95:$D$183,255),0))=0,"",INDEX('Disaggregation Records'!$G$95:$G$183,MATCH(LEFT(Z428,255),LEFT('Disaggregation Records'!$D$95:$D$183,255),0))),"")</f>
        <v/>
      </c>
      <c r="AD428" s="527" t="s">
        <v>730</v>
      </c>
      <c r="AE428" s="393"/>
      <c r="AF428" s="134"/>
      <c r="AG428" s="134"/>
    </row>
    <row r="429" spans="1:33" ht="47.1" customHeight="1" x14ac:dyDescent="0.25">
      <c r="A429" s="409">
        <v>11</v>
      </c>
      <c r="B429" s="427" t="str">
        <f>IFERROR(VLOOKUP(A429,'Coverage Indicators - Section D'!$A$10:$Y$42,25,FALSE),"")</f>
        <v/>
      </c>
      <c r="C429" s="522" t="str">
        <f t="array" ref="C429">IFERROR(IF(INDEX('Disaggregation Records'!$E$95:$E$183,MATCH(LEFT(Z429,255),LEFT('Disaggregation Records'!$D$95:$D$183,255),0))=0,"",INDEX('Disaggregation Records'!$E$95:$E$183,MATCH(LEFT(Z429,255),LEFT('Disaggregation Records'!$D$95:$D$183,255),0))),"")</f>
        <v/>
      </c>
      <c r="D429" s="522" t="str">
        <f t="array" ref="D429">IFERROR(IF(INDEX('Disaggregation Records'!$F$95:$F$183,MATCH(LEFT(Z429,255),LEFT('Disaggregation Records'!$D$95:$D$183,255),0))=0,"",INDEX('Disaggregation Records'!$F$95:$F$183,MATCH(LEFT(Z429,255),LEFT('Disaggregation Records'!$D$95:$D$183,255),0))),"")</f>
        <v/>
      </c>
      <c r="E429" s="429" t="str">
        <f t="array" ref="E429">IFERROR(IF(INDEX('Disaggregation Data'!$K$315:$K$616,MATCH(LEFT(X429,255),LEFT('Disaggregation Data'!$J$315:$J$616,255),0))=0,"",INDEX('Disaggregation Data'!$K$315:$K$616,MATCH(LEFT(X429,255),LEFT('Disaggregation Data'!J$315:$J$616,255),0))),"")</f>
        <v/>
      </c>
      <c r="F429" s="430" t="str">
        <f t="array" ref="F429">IFERROR(IF(INDEX('Disaggregation Data'!$L$315:$L$616,MATCH(LEFT(X429,255),LEFT('Disaggregation Data'!$J$315:$J$616,255),0))=0,"",INDEX('Disaggregation Data'!$L$315:$L$616,MATCH(LEFT(X429,255),LEFT('Disaggregation Data'!J$315:$J$616,255),0))),"")</f>
        <v/>
      </c>
      <c r="G429" s="495" t="str">
        <f t="shared" si="33"/>
        <v/>
      </c>
      <c r="H429" s="433" t="str">
        <f t="array" ref="H429">IFERROR(IF(INDEX('Disaggregation Data'!$N$315:$N$616,MATCH(LEFT(X429,255),LEFT('Disaggregation Data'!$J$315:$J$616,255),0))=0,"",INDEX('Disaggregation Data'!$N$315:$N$616,MATCH(LEFT(X429,255),LEFT('Disaggregation Data'!J$315:$J$616,255),0))),"")</f>
        <v/>
      </c>
      <c r="I429" s="433" t="str">
        <f t="array" ref="I429">IFERROR(IF(INDEX('Disaggregation Data'!$Q$315:$Q$616,MATCH(LEFT(X429,255),LEFT('Disaggregation Data'!$J$315:$J$616,255),0))=0,"",INDEX('Disaggregation Data'!$Q$315:$Q$616,MATCH(LEFT(X429,255),LEFT('Disaggregation Data'!J$315:$J$616,255),0))),"")</f>
        <v/>
      </c>
      <c r="J429" s="447" t="str">
        <f t="array" ref="J429">IFERROR(IF(INDEX('Disaggregation Data'!$R$315:$R$616,MATCH(LEFT(X429,255),LEFT('Disaggregation Data'!$J$315:$J$616,255),0))=0,"",INDEX('Disaggregation Data'!$R$315:$R$616,MATCH(LEFT(X429,255),LEFT('Disaggregation Data'!J$315:$J$616,255),0))),"")</f>
        <v/>
      </c>
      <c r="K429" s="486"/>
      <c r="L429" s="486"/>
      <c r="M429" s="486"/>
      <c r="N429" s="486"/>
      <c r="O429" s="486"/>
      <c r="P429" s="429"/>
      <c r="Q429" s="429"/>
      <c r="R429" s="429"/>
      <c r="S429" s="429"/>
      <c r="T429" s="429"/>
      <c r="U429" s="433" t="str">
        <f t="array" ref="U429">IFERROR(IF(INDEX('Disaggregation Data'!$O$315:$O$616,MATCH(LEFT(X429,255),LEFT('Disaggregation Data'!$J$315:$J$616,255),0))=0,"",INDEX('Disaggregation Data'!$O$315:$O$616,MATCH(LEFT(X429,255),LEFT('Disaggregation Data'!J$315:$J$616,255),0))),"")</f>
        <v/>
      </c>
      <c r="V429" s="447" t="str">
        <f t="array" ref="V429">IFERROR(IF(INDEX('Disaggregation Data'!$P$315:$P$616,MATCH(LEFT(X429,255),LEFT('Disaggregation Data'!$J$315:$J$616,255),0))=0,"",INDEX('Disaggregation Data'!$P$315:$P$616,MATCH(LEFT(X429,255),LEFT('Disaggregation Data'!J$315:$J$616,255),0))),"")</f>
        <v/>
      </c>
      <c r="W429" s="527"/>
      <c r="X429" s="527" t="str">
        <f t="shared" si="29"/>
        <v/>
      </c>
      <c r="Y429" s="527">
        <f t="shared" si="30"/>
        <v>2</v>
      </c>
      <c r="Z429" s="527" t="str">
        <f t="shared" si="31"/>
        <v/>
      </c>
      <c r="AA429" s="527" t="b">
        <f t="shared" si="32"/>
        <v>0</v>
      </c>
      <c r="AB429" s="527" t="s">
        <v>1892</v>
      </c>
      <c r="AC429" s="527" t="str">
        <f t="array" ref="AC429">IFERROR(IF(INDEX('Disaggregation Records'!$G$95:$G$183,MATCH(LEFT(Z429,255),LEFT('Disaggregation Records'!$D$95:$D$183,255),0))=0,"",INDEX('Disaggregation Records'!$G$95:$G$183,MATCH(LEFT(Z429,255),LEFT('Disaggregation Records'!$D$95:$D$183,255),0))),"")</f>
        <v/>
      </c>
      <c r="AD429" s="527" t="s">
        <v>730</v>
      </c>
      <c r="AE429" s="393"/>
      <c r="AF429" s="134"/>
      <c r="AG429" s="134"/>
    </row>
    <row r="430" spans="1:33" ht="47.1" customHeight="1" x14ac:dyDescent="0.25">
      <c r="A430" s="409">
        <v>11</v>
      </c>
      <c r="B430" s="427" t="str">
        <f>IFERROR(VLOOKUP(A430,'Coverage Indicators - Section D'!$A$10:$Y$42,25,FALSE),"")</f>
        <v/>
      </c>
      <c r="C430" s="522" t="str">
        <f t="array" ref="C430">IFERROR(IF(INDEX('Disaggregation Records'!$E$95:$E$183,MATCH(LEFT(Z430,255),LEFT('Disaggregation Records'!$D$95:$D$183,255),0))=0,"",INDEX('Disaggregation Records'!$E$95:$E$183,MATCH(LEFT(Z430,255),LEFT('Disaggregation Records'!$D$95:$D$183,255),0))),"")</f>
        <v/>
      </c>
      <c r="D430" s="522" t="str">
        <f t="array" ref="D430">IFERROR(IF(INDEX('Disaggregation Records'!$F$95:$F$183,MATCH(LEFT(Z430,255),LEFT('Disaggregation Records'!$D$95:$D$183,255),0))=0,"",INDEX('Disaggregation Records'!$F$95:$F$183,MATCH(LEFT(Z430,255),LEFT('Disaggregation Records'!$D$95:$D$183,255),0))),"")</f>
        <v/>
      </c>
      <c r="E430" s="429" t="str">
        <f t="array" ref="E430">IFERROR(IF(INDEX('Disaggregation Data'!$K$315:$K$616,MATCH(LEFT(X430,255),LEFT('Disaggregation Data'!$J$315:$J$616,255),0))=0,"",INDEX('Disaggregation Data'!$K$315:$K$616,MATCH(LEFT(X430,255),LEFT('Disaggregation Data'!J$315:$J$616,255),0))),"")</f>
        <v/>
      </c>
      <c r="F430" s="430" t="str">
        <f t="array" ref="F430">IFERROR(IF(INDEX('Disaggregation Data'!$L$315:$L$616,MATCH(LEFT(X430,255),LEFT('Disaggregation Data'!$J$315:$J$616,255),0))=0,"",INDEX('Disaggregation Data'!$L$315:$L$616,MATCH(LEFT(X430,255),LEFT('Disaggregation Data'!J$315:$J$616,255),0))),"")</f>
        <v/>
      </c>
      <c r="G430" s="495" t="str">
        <f t="shared" si="33"/>
        <v/>
      </c>
      <c r="H430" s="433" t="str">
        <f t="array" ref="H430">IFERROR(IF(INDEX('Disaggregation Data'!$N$315:$N$616,MATCH(LEFT(X430,255),LEFT('Disaggregation Data'!$J$315:$J$616,255),0))=0,"",INDEX('Disaggregation Data'!$N$315:$N$616,MATCH(LEFT(X430,255),LEFT('Disaggregation Data'!J$315:$J$616,255),0))),"")</f>
        <v/>
      </c>
      <c r="I430" s="433" t="str">
        <f t="array" ref="I430">IFERROR(IF(INDEX('Disaggregation Data'!$Q$315:$Q$616,MATCH(LEFT(X430,255),LEFT('Disaggregation Data'!$J$315:$J$616,255),0))=0,"",INDEX('Disaggregation Data'!$Q$315:$Q$616,MATCH(LEFT(X430,255),LEFT('Disaggregation Data'!J$315:$J$616,255),0))),"")</f>
        <v/>
      </c>
      <c r="J430" s="447" t="str">
        <f t="array" ref="J430">IFERROR(IF(INDEX('Disaggregation Data'!$R$315:$R$616,MATCH(LEFT(X430,255),LEFT('Disaggregation Data'!$J$315:$J$616,255),0))=0,"",INDEX('Disaggregation Data'!$R$315:$R$616,MATCH(LEFT(X430,255),LEFT('Disaggregation Data'!J$315:$J$616,255),0))),"")</f>
        <v/>
      </c>
      <c r="K430" s="486"/>
      <c r="L430" s="486"/>
      <c r="M430" s="486"/>
      <c r="N430" s="486"/>
      <c r="O430" s="486"/>
      <c r="P430" s="429"/>
      <c r="Q430" s="429"/>
      <c r="R430" s="429"/>
      <c r="S430" s="429"/>
      <c r="T430" s="429"/>
      <c r="U430" s="433" t="str">
        <f t="array" ref="U430">IFERROR(IF(INDEX('Disaggregation Data'!$O$315:$O$616,MATCH(LEFT(X430,255),LEFT('Disaggregation Data'!$J$315:$J$616,255),0))=0,"",INDEX('Disaggregation Data'!$O$315:$O$616,MATCH(LEFT(X430,255),LEFT('Disaggregation Data'!J$315:$J$616,255),0))),"")</f>
        <v/>
      </c>
      <c r="V430" s="447" t="str">
        <f t="array" ref="V430">IFERROR(IF(INDEX('Disaggregation Data'!$P$315:$P$616,MATCH(LEFT(X430,255),LEFT('Disaggregation Data'!$J$315:$J$616,255),0))=0,"",INDEX('Disaggregation Data'!$P$315:$P$616,MATCH(LEFT(X430,255),LEFT('Disaggregation Data'!J$315:$J$616,255),0))),"")</f>
        <v/>
      </c>
      <c r="W430" s="527"/>
      <c r="X430" s="527" t="str">
        <f t="shared" si="29"/>
        <v/>
      </c>
      <c r="Y430" s="527">
        <f t="shared" si="30"/>
        <v>3</v>
      </c>
      <c r="Z430" s="527" t="str">
        <f t="shared" si="31"/>
        <v/>
      </c>
      <c r="AA430" s="527" t="b">
        <f t="shared" si="32"/>
        <v>0</v>
      </c>
      <c r="AB430" s="527" t="s">
        <v>1893</v>
      </c>
      <c r="AC430" s="527" t="str">
        <f t="array" ref="AC430">IFERROR(IF(INDEX('Disaggregation Records'!$G$95:$G$183,MATCH(LEFT(Z430,255),LEFT('Disaggregation Records'!$D$95:$D$183,255),0))=0,"",INDEX('Disaggregation Records'!$G$95:$G$183,MATCH(LEFT(Z430,255),LEFT('Disaggregation Records'!$D$95:$D$183,255),0))),"")</f>
        <v/>
      </c>
      <c r="AD430" s="527" t="s">
        <v>730</v>
      </c>
      <c r="AE430" s="393"/>
      <c r="AF430" s="134"/>
      <c r="AG430" s="134"/>
    </row>
    <row r="431" spans="1:33" ht="47.1" customHeight="1" x14ac:dyDescent="0.25">
      <c r="A431" s="409">
        <v>11</v>
      </c>
      <c r="B431" s="427" t="str">
        <f>IFERROR(VLOOKUP(A431,'Coverage Indicators - Section D'!$A$10:$Y$42,25,FALSE),"")</f>
        <v/>
      </c>
      <c r="C431" s="522" t="str">
        <f t="array" ref="C431">IFERROR(IF(INDEX('Disaggregation Records'!$E$95:$E$183,MATCH(LEFT(Z431,255),LEFT('Disaggregation Records'!$D$95:$D$183,255),0))=0,"",INDEX('Disaggregation Records'!$E$95:$E$183,MATCH(LEFT(Z431,255),LEFT('Disaggregation Records'!$D$95:$D$183,255),0))),"")</f>
        <v/>
      </c>
      <c r="D431" s="522" t="str">
        <f t="array" ref="D431">IFERROR(IF(INDEX('Disaggregation Records'!$F$95:$F$183,MATCH(LEFT(Z431,255),LEFT('Disaggregation Records'!$D$95:$D$183,255),0))=0,"",INDEX('Disaggregation Records'!$F$95:$F$183,MATCH(LEFT(Z431,255),LEFT('Disaggregation Records'!$D$95:$D$183,255),0))),"")</f>
        <v/>
      </c>
      <c r="E431" s="429" t="str">
        <f t="array" ref="E431">IFERROR(IF(INDEX('Disaggregation Data'!$K$315:$K$616,MATCH(LEFT(X431,255),LEFT('Disaggregation Data'!$J$315:$J$616,255),0))=0,"",INDEX('Disaggregation Data'!$K$315:$K$616,MATCH(LEFT(X431,255),LEFT('Disaggregation Data'!J$315:$J$616,255),0))),"")</f>
        <v/>
      </c>
      <c r="F431" s="430" t="str">
        <f t="array" ref="F431">IFERROR(IF(INDEX('Disaggregation Data'!$L$315:$L$616,MATCH(LEFT(X431,255),LEFT('Disaggregation Data'!$J$315:$J$616,255),0))=0,"",INDEX('Disaggregation Data'!$L$315:$L$616,MATCH(LEFT(X431,255),LEFT('Disaggregation Data'!J$315:$J$616,255),0))),"")</f>
        <v/>
      </c>
      <c r="G431" s="495" t="str">
        <f t="shared" si="33"/>
        <v/>
      </c>
      <c r="H431" s="433" t="str">
        <f t="array" ref="H431">IFERROR(IF(INDEX('Disaggregation Data'!$N$315:$N$616,MATCH(LEFT(X431,255),LEFT('Disaggregation Data'!$J$315:$J$616,255),0))=0,"",INDEX('Disaggregation Data'!$N$315:$N$616,MATCH(LEFT(X431,255),LEFT('Disaggregation Data'!J$315:$J$616,255),0))),"")</f>
        <v/>
      </c>
      <c r="I431" s="433" t="str">
        <f t="array" ref="I431">IFERROR(IF(INDEX('Disaggregation Data'!$Q$315:$Q$616,MATCH(LEFT(X431,255),LEFT('Disaggregation Data'!$J$315:$J$616,255),0))=0,"",INDEX('Disaggregation Data'!$Q$315:$Q$616,MATCH(LEFT(X431,255),LEFT('Disaggregation Data'!J$315:$J$616,255),0))),"")</f>
        <v/>
      </c>
      <c r="J431" s="447" t="str">
        <f t="array" ref="J431">IFERROR(IF(INDEX('Disaggregation Data'!$R$315:$R$616,MATCH(LEFT(X431,255),LEFT('Disaggregation Data'!$J$315:$J$616,255),0))=0,"",INDEX('Disaggregation Data'!$R$315:$R$616,MATCH(LEFT(X431,255),LEFT('Disaggregation Data'!J$315:$J$616,255),0))),"")</f>
        <v/>
      </c>
      <c r="K431" s="486"/>
      <c r="L431" s="486"/>
      <c r="M431" s="486"/>
      <c r="N431" s="486"/>
      <c r="O431" s="486"/>
      <c r="P431" s="429"/>
      <c r="Q431" s="429"/>
      <c r="R431" s="429"/>
      <c r="S431" s="429"/>
      <c r="T431" s="429"/>
      <c r="U431" s="433" t="str">
        <f t="array" ref="U431">IFERROR(IF(INDEX('Disaggregation Data'!$O$315:$O$616,MATCH(LEFT(X431,255),LEFT('Disaggregation Data'!$J$315:$J$616,255),0))=0,"",INDEX('Disaggregation Data'!$O$315:$O$616,MATCH(LEFT(X431,255),LEFT('Disaggregation Data'!J$315:$J$616,255),0))),"")</f>
        <v/>
      </c>
      <c r="V431" s="447" t="str">
        <f t="array" ref="V431">IFERROR(IF(INDEX('Disaggregation Data'!$P$315:$P$616,MATCH(LEFT(X431,255),LEFT('Disaggregation Data'!$J$315:$J$616,255),0))=0,"",INDEX('Disaggregation Data'!$P$315:$P$616,MATCH(LEFT(X431,255),LEFT('Disaggregation Data'!J$315:$J$616,255),0))),"")</f>
        <v/>
      </c>
      <c r="W431" s="527"/>
      <c r="X431" s="527" t="str">
        <f t="shared" si="29"/>
        <v/>
      </c>
      <c r="Y431" s="527">
        <f t="shared" si="30"/>
        <v>4</v>
      </c>
      <c r="Z431" s="527" t="str">
        <f t="shared" si="31"/>
        <v/>
      </c>
      <c r="AA431" s="527" t="b">
        <f t="shared" si="32"/>
        <v>0</v>
      </c>
      <c r="AB431" s="527" t="s">
        <v>1894</v>
      </c>
      <c r="AC431" s="527" t="str">
        <f t="array" ref="AC431">IFERROR(IF(INDEX('Disaggregation Records'!$G$95:$G$183,MATCH(LEFT(Z431,255),LEFT('Disaggregation Records'!$D$95:$D$183,255),0))=0,"",INDEX('Disaggregation Records'!$G$95:$G$183,MATCH(LEFT(Z431,255),LEFT('Disaggregation Records'!$D$95:$D$183,255),0))),"")</f>
        <v/>
      </c>
      <c r="AD431" s="527" t="s">
        <v>730</v>
      </c>
      <c r="AE431" s="393"/>
      <c r="AF431" s="134"/>
      <c r="AG431" s="134"/>
    </row>
    <row r="432" spans="1:33" ht="47.1" customHeight="1" x14ac:dyDescent="0.25">
      <c r="A432" s="409">
        <v>11</v>
      </c>
      <c r="B432" s="427" t="str">
        <f>IFERROR(VLOOKUP(A432,'Coverage Indicators - Section D'!$A$10:$Y$42,25,FALSE),"")</f>
        <v/>
      </c>
      <c r="C432" s="522" t="str">
        <f t="array" ref="C432">IFERROR(IF(INDEX('Disaggregation Records'!$E$95:$E$183,MATCH(LEFT(Z432,255),LEFT('Disaggregation Records'!$D$95:$D$183,255),0))=0,"",INDEX('Disaggregation Records'!$E$95:$E$183,MATCH(LEFT(Z432,255),LEFT('Disaggregation Records'!$D$95:$D$183,255),0))),"")</f>
        <v/>
      </c>
      <c r="D432" s="522" t="str">
        <f t="array" ref="D432">IFERROR(IF(INDEX('Disaggregation Records'!$F$95:$F$183,MATCH(LEFT(Z432,255),LEFT('Disaggregation Records'!$D$95:$D$183,255),0))=0,"",INDEX('Disaggregation Records'!$F$95:$F$183,MATCH(LEFT(Z432,255),LEFT('Disaggregation Records'!$D$95:$D$183,255),0))),"")</f>
        <v/>
      </c>
      <c r="E432" s="429" t="str">
        <f t="array" ref="E432">IFERROR(IF(INDEX('Disaggregation Data'!$K$315:$K$616,MATCH(LEFT(X432,255),LEFT('Disaggregation Data'!$J$315:$J$616,255),0))=0,"",INDEX('Disaggregation Data'!$K$315:$K$616,MATCH(LEFT(X432,255),LEFT('Disaggregation Data'!J$315:$J$616,255),0))),"")</f>
        <v/>
      </c>
      <c r="F432" s="430" t="str">
        <f t="array" ref="F432">IFERROR(IF(INDEX('Disaggregation Data'!$L$315:$L$616,MATCH(LEFT(X432,255),LEFT('Disaggregation Data'!$J$315:$J$616,255),0))=0,"",INDEX('Disaggregation Data'!$L$315:$L$616,MATCH(LEFT(X432,255),LEFT('Disaggregation Data'!J$315:$J$616,255),0))),"")</f>
        <v/>
      </c>
      <c r="G432" s="495" t="str">
        <f t="shared" si="33"/>
        <v/>
      </c>
      <c r="H432" s="433" t="str">
        <f t="array" ref="H432">IFERROR(IF(INDEX('Disaggregation Data'!$N$315:$N$616,MATCH(LEFT(X432,255),LEFT('Disaggregation Data'!$J$315:$J$616,255),0))=0,"",INDEX('Disaggregation Data'!$N$315:$N$616,MATCH(LEFT(X432,255),LEFT('Disaggregation Data'!J$315:$J$616,255),0))),"")</f>
        <v/>
      </c>
      <c r="I432" s="433" t="str">
        <f t="array" ref="I432">IFERROR(IF(INDEX('Disaggregation Data'!$Q$315:$Q$616,MATCH(LEFT(X432,255),LEFT('Disaggregation Data'!$J$315:$J$616,255),0))=0,"",INDEX('Disaggregation Data'!$Q$315:$Q$616,MATCH(LEFT(X432,255),LEFT('Disaggregation Data'!J$315:$J$616,255),0))),"")</f>
        <v/>
      </c>
      <c r="J432" s="447" t="str">
        <f t="array" ref="J432">IFERROR(IF(INDEX('Disaggregation Data'!$R$315:$R$616,MATCH(LEFT(X432,255),LEFT('Disaggregation Data'!$J$315:$J$616,255),0))=0,"",INDEX('Disaggregation Data'!$R$315:$R$616,MATCH(LEFT(X432,255),LEFT('Disaggregation Data'!J$315:$J$616,255),0))),"")</f>
        <v/>
      </c>
      <c r="K432" s="486"/>
      <c r="L432" s="486"/>
      <c r="M432" s="486"/>
      <c r="N432" s="486"/>
      <c r="O432" s="486"/>
      <c r="P432" s="429"/>
      <c r="Q432" s="429"/>
      <c r="R432" s="429"/>
      <c r="S432" s="429"/>
      <c r="T432" s="429"/>
      <c r="U432" s="433" t="str">
        <f t="array" ref="U432">IFERROR(IF(INDEX('Disaggregation Data'!$O$315:$O$616,MATCH(LEFT(X432,255),LEFT('Disaggregation Data'!$J$315:$J$616,255),0))=0,"",INDEX('Disaggregation Data'!$O$315:$O$616,MATCH(LEFT(X432,255),LEFT('Disaggregation Data'!J$315:$J$616,255),0))),"")</f>
        <v/>
      </c>
      <c r="V432" s="447" t="str">
        <f t="array" ref="V432">IFERROR(IF(INDEX('Disaggregation Data'!$P$315:$P$616,MATCH(LEFT(X432,255),LEFT('Disaggregation Data'!$J$315:$J$616,255),0))=0,"",INDEX('Disaggregation Data'!$P$315:$P$616,MATCH(LEFT(X432,255),LEFT('Disaggregation Data'!J$315:$J$616,255),0))),"")</f>
        <v/>
      </c>
      <c r="W432" s="527"/>
      <c r="X432" s="527" t="str">
        <f t="shared" si="29"/>
        <v/>
      </c>
      <c r="Y432" s="527">
        <f t="shared" si="30"/>
        <v>5</v>
      </c>
      <c r="Z432" s="527" t="str">
        <f t="shared" si="31"/>
        <v/>
      </c>
      <c r="AA432" s="527" t="b">
        <f t="shared" si="32"/>
        <v>0</v>
      </c>
      <c r="AB432" s="527" t="s">
        <v>1895</v>
      </c>
      <c r="AC432" s="527" t="str">
        <f t="array" ref="AC432">IFERROR(IF(INDEX('Disaggregation Records'!$G$95:$G$183,MATCH(LEFT(Z432,255),LEFT('Disaggregation Records'!$D$95:$D$183,255),0))=0,"",INDEX('Disaggregation Records'!$G$95:$G$183,MATCH(LEFT(Z432,255),LEFT('Disaggregation Records'!$D$95:$D$183,255),0))),"")</f>
        <v/>
      </c>
      <c r="AD432" s="527" t="s">
        <v>730</v>
      </c>
      <c r="AE432" s="393"/>
      <c r="AF432" s="134"/>
      <c r="AG432" s="134"/>
    </row>
    <row r="433" spans="1:33" ht="47.1" customHeight="1" x14ac:dyDescent="0.25">
      <c r="A433" s="409">
        <v>11</v>
      </c>
      <c r="B433" s="427" t="str">
        <f>IFERROR(VLOOKUP(A433,'Coverage Indicators - Section D'!$A$10:$Y$42,25,FALSE),"")</f>
        <v/>
      </c>
      <c r="C433" s="522" t="str">
        <f t="array" ref="C433">IFERROR(IF(INDEX('Disaggregation Records'!$E$95:$E$183,MATCH(LEFT(Z433,255),LEFT('Disaggregation Records'!$D$95:$D$183,255),0))=0,"",INDEX('Disaggregation Records'!$E$95:$E$183,MATCH(LEFT(Z433,255),LEFT('Disaggregation Records'!$D$95:$D$183,255),0))),"")</f>
        <v/>
      </c>
      <c r="D433" s="522" t="str">
        <f t="array" ref="D433">IFERROR(IF(INDEX('Disaggregation Records'!$F$95:$F$183,MATCH(LEFT(Z433,255),LEFT('Disaggregation Records'!$D$95:$D$183,255),0))=0,"",INDEX('Disaggregation Records'!$F$95:$F$183,MATCH(LEFT(Z433,255),LEFT('Disaggregation Records'!$D$95:$D$183,255),0))),"")</f>
        <v/>
      </c>
      <c r="E433" s="429" t="str">
        <f t="array" ref="E433">IFERROR(IF(INDEX('Disaggregation Data'!$K$315:$K$616,MATCH(LEFT(X433,255),LEFT('Disaggregation Data'!$J$315:$J$616,255),0))=0,"",INDEX('Disaggregation Data'!$K$315:$K$616,MATCH(LEFT(X433,255),LEFT('Disaggregation Data'!J$315:$J$616,255),0))),"")</f>
        <v/>
      </c>
      <c r="F433" s="430" t="str">
        <f t="array" ref="F433">IFERROR(IF(INDEX('Disaggregation Data'!$L$315:$L$616,MATCH(LEFT(X433,255),LEFT('Disaggregation Data'!$J$315:$J$616,255),0))=0,"",INDEX('Disaggregation Data'!$L$315:$L$616,MATCH(LEFT(X433,255),LEFT('Disaggregation Data'!J$315:$J$616,255),0))),"")</f>
        <v/>
      </c>
      <c r="G433" s="495" t="str">
        <f t="shared" si="33"/>
        <v/>
      </c>
      <c r="H433" s="433" t="str">
        <f t="array" ref="H433">IFERROR(IF(INDEX('Disaggregation Data'!$N$315:$N$616,MATCH(LEFT(X433,255),LEFT('Disaggregation Data'!$J$315:$J$616,255),0))=0,"",INDEX('Disaggregation Data'!$N$315:$N$616,MATCH(LEFT(X433,255),LEFT('Disaggregation Data'!J$315:$J$616,255),0))),"")</f>
        <v/>
      </c>
      <c r="I433" s="433" t="str">
        <f t="array" ref="I433">IFERROR(IF(INDEX('Disaggregation Data'!$Q$315:$Q$616,MATCH(LEFT(X433,255),LEFT('Disaggregation Data'!$J$315:$J$616,255),0))=0,"",INDEX('Disaggregation Data'!$Q$315:$Q$616,MATCH(LEFT(X433,255),LEFT('Disaggregation Data'!J$315:$J$616,255),0))),"")</f>
        <v/>
      </c>
      <c r="J433" s="447" t="str">
        <f t="array" ref="J433">IFERROR(IF(INDEX('Disaggregation Data'!$R$315:$R$616,MATCH(LEFT(X433,255),LEFT('Disaggregation Data'!$J$315:$J$616,255),0))=0,"",INDEX('Disaggregation Data'!$R$315:$R$616,MATCH(LEFT(X433,255),LEFT('Disaggregation Data'!J$315:$J$616,255),0))),"")</f>
        <v/>
      </c>
      <c r="K433" s="486"/>
      <c r="L433" s="486"/>
      <c r="M433" s="486"/>
      <c r="N433" s="486"/>
      <c r="O433" s="486"/>
      <c r="P433" s="429"/>
      <c r="Q433" s="429"/>
      <c r="R433" s="429"/>
      <c r="S433" s="429"/>
      <c r="T433" s="429"/>
      <c r="U433" s="433" t="str">
        <f t="array" ref="U433">IFERROR(IF(INDEX('Disaggregation Data'!$O$315:$O$616,MATCH(LEFT(X433,255),LEFT('Disaggregation Data'!$J$315:$J$616,255),0))=0,"",INDEX('Disaggregation Data'!$O$315:$O$616,MATCH(LEFT(X433,255),LEFT('Disaggregation Data'!J$315:$J$616,255),0))),"")</f>
        <v/>
      </c>
      <c r="V433" s="447" t="str">
        <f t="array" ref="V433">IFERROR(IF(INDEX('Disaggregation Data'!$P$315:$P$616,MATCH(LEFT(X433,255),LEFT('Disaggregation Data'!$J$315:$J$616,255),0))=0,"",INDEX('Disaggregation Data'!$P$315:$P$616,MATCH(LEFT(X433,255),LEFT('Disaggregation Data'!J$315:$J$616,255),0))),"")</f>
        <v/>
      </c>
      <c r="W433" s="527"/>
      <c r="X433" s="527" t="str">
        <f t="shared" si="29"/>
        <v/>
      </c>
      <c r="Y433" s="527">
        <f t="shared" si="30"/>
        <v>6</v>
      </c>
      <c r="Z433" s="527" t="str">
        <f t="shared" si="31"/>
        <v/>
      </c>
      <c r="AA433" s="527" t="b">
        <f t="shared" si="32"/>
        <v>0</v>
      </c>
      <c r="AB433" s="527" t="s">
        <v>1896</v>
      </c>
      <c r="AC433" s="527" t="str">
        <f t="array" ref="AC433">IFERROR(IF(INDEX('Disaggregation Records'!$G$95:$G$183,MATCH(LEFT(Z433,255),LEFT('Disaggregation Records'!$D$95:$D$183,255),0))=0,"",INDEX('Disaggregation Records'!$G$95:$G$183,MATCH(LEFT(Z433,255),LEFT('Disaggregation Records'!$D$95:$D$183,255),0))),"")</f>
        <v/>
      </c>
      <c r="AD433" s="527" t="s">
        <v>730</v>
      </c>
      <c r="AE433" s="393"/>
      <c r="AF433" s="134"/>
      <c r="AG433" s="134"/>
    </row>
    <row r="434" spans="1:33" ht="47.1" customHeight="1" x14ac:dyDescent="0.25">
      <c r="A434" s="409">
        <v>11</v>
      </c>
      <c r="B434" s="427" t="str">
        <f>IFERROR(VLOOKUP(A434,'Coverage Indicators - Section D'!$A$10:$Y$42,25,FALSE),"")</f>
        <v/>
      </c>
      <c r="C434" s="522" t="str">
        <f t="array" ref="C434">IFERROR(IF(INDEX('Disaggregation Records'!$E$95:$E$183,MATCH(LEFT(Z434,255),LEFT('Disaggregation Records'!$D$95:$D$183,255),0))=0,"",INDEX('Disaggregation Records'!$E$95:$E$183,MATCH(LEFT(Z434,255),LEFT('Disaggregation Records'!$D$95:$D$183,255),0))),"")</f>
        <v/>
      </c>
      <c r="D434" s="522" t="str">
        <f t="array" ref="D434">IFERROR(IF(INDEX('Disaggregation Records'!$F$95:$F$183,MATCH(LEFT(Z434,255),LEFT('Disaggregation Records'!$D$95:$D$183,255),0))=0,"",INDEX('Disaggregation Records'!$F$95:$F$183,MATCH(LEFT(Z434,255),LEFT('Disaggregation Records'!$D$95:$D$183,255),0))),"")</f>
        <v/>
      </c>
      <c r="E434" s="429" t="str">
        <f t="array" ref="E434">IFERROR(IF(INDEX('Disaggregation Data'!$K$315:$K$616,MATCH(LEFT(X434,255),LEFT('Disaggregation Data'!$J$315:$J$616,255),0))=0,"",INDEX('Disaggregation Data'!$K$315:$K$616,MATCH(LEFT(X434,255),LEFT('Disaggregation Data'!J$315:$J$616,255),0))),"")</f>
        <v/>
      </c>
      <c r="F434" s="430" t="str">
        <f t="array" ref="F434">IFERROR(IF(INDEX('Disaggregation Data'!$L$315:$L$616,MATCH(LEFT(X434,255),LEFT('Disaggregation Data'!$J$315:$J$616,255),0))=0,"",INDEX('Disaggregation Data'!$L$315:$L$616,MATCH(LEFT(X434,255),LEFT('Disaggregation Data'!J$315:$J$616,255),0))),"")</f>
        <v/>
      </c>
      <c r="G434" s="495" t="str">
        <f t="shared" si="33"/>
        <v/>
      </c>
      <c r="H434" s="433" t="str">
        <f t="array" ref="H434">IFERROR(IF(INDEX('Disaggregation Data'!$N$315:$N$616,MATCH(LEFT(X434,255),LEFT('Disaggregation Data'!$J$315:$J$616,255),0))=0,"",INDEX('Disaggregation Data'!$N$315:$N$616,MATCH(LEFT(X434,255),LEFT('Disaggregation Data'!J$315:$J$616,255),0))),"")</f>
        <v/>
      </c>
      <c r="I434" s="433" t="str">
        <f t="array" ref="I434">IFERROR(IF(INDEX('Disaggregation Data'!$Q$315:$Q$616,MATCH(LEFT(X434,255),LEFT('Disaggregation Data'!$J$315:$J$616,255),0))=0,"",INDEX('Disaggregation Data'!$Q$315:$Q$616,MATCH(LEFT(X434,255),LEFT('Disaggregation Data'!J$315:$J$616,255),0))),"")</f>
        <v/>
      </c>
      <c r="J434" s="447" t="str">
        <f t="array" ref="J434">IFERROR(IF(INDEX('Disaggregation Data'!$R$315:$R$616,MATCH(LEFT(X434,255),LEFT('Disaggregation Data'!$J$315:$J$616,255),0))=0,"",INDEX('Disaggregation Data'!$R$315:$R$616,MATCH(LEFT(X434,255),LEFT('Disaggregation Data'!J$315:$J$616,255),0))),"")</f>
        <v/>
      </c>
      <c r="K434" s="486"/>
      <c r="L434" s="486"/>
      <c r="M434" s="486"/>
      <c r="N434" s="486"/>
      <c r="O434" s="486"/>
      <c r="P434" s="429"/>
      <c r="Q434" s="429"/>
      <c r="R434" s="429"/>
      <c r="S434" s="429"/>
      <c r="T434" s="429"/>
      <c r="U434" s="433" t="str">
        <f t="array" ref="U434">IFERROR(IF(INDEX('Disaggregation Data'!$O$315:$O$616,MATCH(LEFT(X434,255),LEFT('Disaggregation Data'!$J$315:$J$616,255),0))=0,"",INDEX('Disaggregation Data'!$O$315:$O$616,MATCH(LEFT(X434,255),LEFT('Disaggregation Data'!J$315:$J$616,255),0))),"")</f>
        <v/>
      </c>
      <c r="V434" s="447" t="str">
        <f t="array" ref="V434">IFERROR(IF(INDEX('Disaggregation Data'!$P$315:$P$616,MATCH(LEFT(X434,255),LEFT('Disaggregation Data'!$J$315:$J$616,255),0))=0,"",INDEX('Disaggregation Data'!$P$315:$P$616,MATCH(LEFT(X434,255),LEFT('Disaggregation Data'!J$315:$J$616,255),0))),"")</f>
        <v/>
      </c>
      <c r="W434" s="527"/>
      <c r="X434" s="527" t="str">
        <f t="shared" si="29"/>
        <v/>
      </c>
      <c r="Y434" s="527">
        <f t="shared" si="30"/>
        <v>7</v>
      </c>
      <c r="Z434" s="527" t="str">
        <f t="shared" si="31"/>
        <v/>
      </c>
      <c r="AA434" s="527" t="b">
        <f t="shared" si="32"/>
        <v>0</v>
      </c>
      <c r="AB434" s="527" t="s">
        <v>1897</v>
      </c>
      <c r="AC434" s="527" t="str">
        <f t="array" ref="AC434">IFERROR(IF(INDEX('Disaggregation Records'!$G$95:$G$183,MATCH(LEFT(Z434,255),LEFT('Disaggregation Records'!$D$95:$D$183,255),0))=0,"",INDEX('Disaggregation Records'!$G$95:$G$183,MATCH(LEFT(Z434,255),LEFT('Disaggregation Records'!$D$95:$D$183,255),0))),"")</f>
        <v/>
      </c>
      <c r="AD434" s="527" t="s">
        <v>730</v>
      </c>
      <c r="AE434" s="393"/>
      <c r="AF434" s="134"/>
      <c r="AG434" s="134"/>
    </row>
    <row r="435" spans="1:33" ht="47.1" customHeight="1" x14ac:dyDescent="0.25">
      <c r="A435" s="409">
        <v>11</v>
      </c>
      <c r="B435" s="427" t="str">
        <f>IFERROR(VLOOKUP(A435,'Coverage Indicators - Section D'!$A$10:$Y$42,25,FALSE),"")</f>
        <v/>
      </c>
      <c r="C435" s="522" t="str">
        <f t="array" ref="C435">IFERROR(IF(INDEX('Disaggregation Records'!$E$95:$E$183,MATCH(LEFT(Z435,255),LEFT('Disaggregation Records'!$D$95:$D$183,255),0))=0,"",INDEX('Disaggregation Records'!$E$95:$E$183,MATCH(LEFT(Z435,255),LEFT('Disaggregation Records'!$D$95:$D$183,255),0))),"")</f>
        <v/>
      </c>
      <c r="D435" s="522" t="str">
        <f t="array" ref="D435">IFERROR(IF(INDEX('Disaggregation Records'!$F$95:$F$183,MATCH(LEFT(Z435,255),LEFT('Disaggregation Records'!$D$95:$D$183,255),0))=0,"",INDEX('Disaggregation Records'!$F$95:$F$183,MATCH(LEFT(Z435,255),LEFT('Disaggregation Records'!$D$95:$D$183,255),0))),"")</f>
        <v/>
      </c>
      <c r="E435" s="429" t="str">
        <f t="array" ref="E435">IFERROR(IF(INDEX('Disaggregation Data'!$K$315:$K$616,MATCH(LEFT(X435,255),LEFT('Disaggregation Data'!$J$315:$J$616,255),0))=0,"",INDEX('Disaggregation Data'!$K$315:$K$616,MATCH(LEFT(X435,255),LEFT('Disaggregation Data'!J$315:$J$616,255),0))),"")</f>
        <v/>
      </c>
      <c r="F435" s="430" t="str">
        <f t="array" ref="F435">IFERROR(IF(INDEX('Disaggregation Data'!$L$315:$L$616,MATCH(LEFT(X435,255),LEFT('Disaggregation Data'!$J$315:$J$616,255),0))=0,"",INDEX('Disaggregation Data'!$L$315:$L$616,MATCH(LEFT(X435,255),LEFT('Disaggregation Data'!J$315:$J$616,255),0))),"")</f>
        <v/>
      </c>
      <c r="G435" s="495" t="str">
        <f t="shared" si="33"/>
        <v/>
      </c>
      <c r="H435" s="433" t="str">
        <f t="array" ref="H435">IFERROR(IF(INDEX('Disaggregation Data'!$N$315:$N$616,MATCH(LEFT(X435,255),LEFT('Disaggregation Data'!$J$315:$J$616,255),0))=0,"",INDEX('Disaggregation Data'!$N$315:$N$616,MATCH(LEFT(X435,255),LEFT('Disaggregation Data'!J$315:$J$616,255),0))),"")</f>
        <v/>
      </c>
      <c r="I435" s="433" t="str">
        <f t="array" ref="I435">IFERROR(IF(INDEX('Disaggregation Data'!$Q$315:$Q$616,MATCH(LEFT(X435,255),LEFT('Disaggregation Data'!$J$315:$J$616,255),0))=0,"",INDEX('Disaggregation Data'!$Q$315:$Q$616,MATCH(LEFT(X435,255),LEFT('Disaggregation Data'!J$315:$J$616,255),0))),"")</f>
        <v/>
      </c>
      <c r="J435" s="447" t="str">
        <f t="array" ref="J435">IFERROR(IF(INDEX('Disaggregation Data'!$R$315:$R$616,MATCH(LEFT(X435,255),LEFT('Disaggregation Data'!$J$315:$J$616,255),0))=0,"",INDEX('Disaggregation Data'!$R$315:$R$616,MATCH(LEFT(X435,255),LEFT('Disaggregation Data'!J$315:$J$616,255),0))),"")</f>
        <v/>
      </c>
      <c r="K435" s="486"/>
      <c r="L435" s="486"/>
      <c r="M435" s="486"/>
      <c r="N435" s="486"/>
      <c r="O435" s="486"/>
      <c r="P435" s="429"/>
      <c r="Q435" s="429"/>
      <c r="R435" s="429"/>
      <c r="S435" s="429"/>
      <c r="T435" s="429"/>
      <c r="U435" s="433" t="str">
        <f t="array" ref="U435">IFERROR(IF(INDEX('Disaggregation Data'!$O$315:$O$616,MATCH(LEFT(X435,255),LEFT('Disaggregation Data'!$J$315:$J$616,255),0))=0,"",INDEX('Disaggregation Data'!$O$315:$O$616,MATCH(LEFT(X435,255),LEFT('Disaggregation Data'!J$315:$J$616,255),0))),"")</f>
        <v/>
      </c>
      <c r="V435" s="447" t="str">
        <f t="array" ref="V435">IFERROR(IF(INDEX('Disaggregation Data'!$P$315:$P$616,MATCH(LEFT(X435,255),LEFT('Disaggregation Data'!$J$315:$J$616,255),0))=0,"",INDEX('Disaggregation Data'!$P$315:$P$616,MATCH(LEFT(X435,255),LEFT('Disaggregation Data'!J$315:$J$616,255),0))),"")</f>
        <v/>
      </c>
      <c r="W435" s="527"/>
      <c r="X435" s="527" t="str">
        <f t="shared" si="29"/>
        <v/>
      </c>
      <c r="Y435" s="527">
        <f t="shared" si="30"/>
        <v>8</v>
      </c>
      <c r="Z435" s="527" t="str">
        <f t="shared" si="31"/>
        <v/>
      </c>
      <c r="AA435" s="527" t="b">
        <f t="shared" si="32"/>
        <v>0</v>
      </c>
      <c r="AB435" s="527" t="s">
        <v>1898</v>
      </c>
      <c r="AC435" s="527" t="str">
        <f t="array" ref="AC435">IFERROR(IF(INDEX('Disaggregation Records'!$G$95:$G$183,MATCH(LEFT(Z435,255),LEFT('Disaggregation Records'!$D$95:$D$183,255),0))=0,"",INDEX('Disaggregation Records'!$G$95:$G$183,MATCH(LEFT(Z435,255),LEFT('Disaggregation Records'!$D$95:$D$183,255),0))),"")</f>
        <v/>
      </c>
      <c r="AD435" s="527" t="s">
        <v>730</v>
      </c>
      <c r="AE435" s="393"/>
      <c r="AF435" s="134"/>
      <c r="AG435" s="134"/>
    </row>
    <row r="436" spans="1:33" ht="47.1" customHeight="1" x14ac:dyDescent="0.25">
      <c r="A436" s="409">
        <v>11</v>
      </c>
      <c r="B436" s="427" t="str">
        <f>IFERROR(VLOOKUP(A436,'Coverage Indicators - Section D'!$A$10:$Y$42,25,FALSE),"")</f>
        <v/>
      </c>
      <c r="C436" s="522" t="str">
        <f t="array" ref="C436">IFERROR(IF(INDEX('Disaggregation Records'!$E$95:$E$183,MATCH(LEFT(Z436,255),LEFT('Disaggregation Records'!$D$95:$D$183,255),0))=0,"",INDEX('Disaggregation Records'!$E$95:$E$183,MATCH(LEFT(Z436,255),LEFT('Disaggregation Records'!$D$95:$D$183,255),0))),"")</f>
        <v/>
      </c>
      <c r="D436" s="522" t="str">
        <f t="array" ref="D436">IFERROR(IF(INDEX('Disaggregation Records'!$F$95:$F$183,MATCH(LEFT(Z436,255),LEFT('Disaggregation Records'!$D$95:$D$183,255),0))=0,"",INDEX('Disaggregation Records'!$F$95:$F$183,MATCH(LEFT(Z436,255),LEFT('Disaggregation Records'!$D$95:$D$183,255),0))),"")</f>
        <v/>
      </c>
      <c r="E436" s="429" t="str">
        <f t="array" ref="E436">IFERROR(IF(INDEX('Disaggregation Data'!$K$315:$K$616,MATCH(LEFT(X436,255),LEFT('Disaggregation Data'!$J$315:$J$616,255),0))=0,"",INDEX('Disaggregation Data'!$K$315:$K$616,MATCH(LEFT(X436,255),LEFT('Disaggregation Data'!J$315:$J$616,255),0))),"")</f>
        <v/>
      </c>
      <c r="F436" s="430" t="str">
        <f t="array" ref="F436">IFERROR(IF(INDEX('Disaggregation Data'!$L$315:$L$616,MATCH(LEFT(X436,255),LEFT('Disaggregation Data'!$J$315:$J$616,255),0))=0,"",INDEX('Disaggregation Data'!$L$315:$L$616,MATCH(LEFT(X436,255),LEFT('Disaggregation Data'!J$315:$J$616,255),0))),"")</f>
        <v/>
      </c>
      <c r="G436" s="495" t="str">
        <f t="shared" si="33"/>
        <v/>
      </c>
      <c r="H436" s="433" t="str">
        <f t="array" ref="H436">IFERROR(IF(INDEX('Disaggregation Data'!$N$315:$N$616,MATCH(LEFT(X436,255),LEFT('Disaggregation Data'!$J$315:$J$616,255),0))=0,"",INDEX('Disaggregation Data'!$N$315:$N$616,MATCH(LEFT(X436,255),LEFT('Disaggregation Data'!J$315:$J$616,255),0))),"")</f>
        <v/>
      </c>
      <c r="I436" s="433" t="str">
        <f t="array" ref="I436">IFERROR(IF(INDEX('Disaggregation Data'!$Q$315:$Q$616,MATCH(LEFT(X436,255),LEFT('Disaggregation Data'!$J$315:$J$616,255),0))=0,"",INDEX('Disaggregation Data'!$Q$315:$Q$616,MATCH(LEFT(X436,255),LEFT('Disaggregation Data'!J$315:$J$616,255),0))),"")</f>
        <v/>
      </c>
      <c r="J436" s="447" t="str">
        <f t="array" ref="J436">IFERROR(IF(INDEX('Disaggregation Data'!$R$315:$R$616,MATCH(LEFT(X436,255),LEFT('Disaggregation Data'!$J$315:$J$616,255),0))=0,"",INDEX('Disaggregation Data'!$R$315:$R$616,MATCH(LEFT(X436,255),LEFT('Disaggregation Data'!J$315:$J$616,255),0))),"")</f>
        <v/>
      </c>
      <c r="K436" s="486"/>
      <c r="L436" s="486"/>
      <c r="M436" s="486"/>
      <c r="N436" s="486"/>
      <c r="O436" s="486"/>
      <c r="P436" s="429"/>
      <c r="Q436" s="429"/>
      <c r="R436" s="429"/>
      <c r="S436" s="429"/>
      <c r="T436" s="429"/>
      <c r="U436" s="433" t="str">
        <f t="array" ref="U436">IFERROR(IF(INDEX('Disaggregation Data'!$O$315:$O$616,MATCH(LEFT(X436,255),LEFT('Disaggregation Data'!$J$315:$J$616,255),0))=0,"",INDEX('Disaggregation Data'!$O$315:$O$616,MATCH(LEFT(X436,255),LEFT('Disaggregation Data'!J$315:$J$616,255),0))),"")</f>
        <v/>
      </c>
      <c r="V436" s="447" t="str">
        <f t="array" ref="V436">IFERROR(IF(INDEX('Disaggregation Data'!$P$315:$P$616,MATCH(LEFT(X436,255),LEFT('Disaggregation Data'!$J$315:$J$616,255),0))=0,"",INDEX('Disaggregation Data'!$P$315:$P$616,MATCH(LEFT(X436,255),LEFT('Disaggregation Data'!J$315:$J$616,255),0))),"")</f>
        <v/>
      </c>
      <c r="W436" s="527"/>
      <c r="X436" s="527" t="str">
        <f t="shared" si="29"/>
        <v/>
      </c>
      <c r="Y436" s="527">
        <f t="shared" si="30"/>
        <v>9</v>
      </c>
      <c r="Z436" s="527" t="str">
        <f t="shared" si="31"/>
        <v/>
      </c>
      <c r="AA436" s="527" t="b">
        <f t="shared" si="32"/>
        <v>0</v>
      </c>
      <c r="AB436" s="527" t="s">
        <v>1899</v>
      </c>
      <c r="AC436" s="527" t="str">
        <f t="array" ref="AC436">IFERROR(IF(INDEX('Disaggregation Records'!$G$95:$G$183,MATCH(LEFT(Z436,255),LEFT('Disaggregation Records'!$D$95:$D$183,255),0))=0,"",INDEX('Disaggregation Records'!$G$95:$G$183,MATCH(LEFT(Z436,255),LEFT('Disaggregation Records'!$D$95:$D$183,255),0))),"")</f>
        <v/>
      </c>
      <c r="AD436" s="527" t="s">
        <v>730</v>
      </c>
      <c r="AE436" s="393"/>
      <c r="AF436" s="134"/>
      <c r="AG436" s="134"/>
    </row>
    <row r="437" spans="1:33" ht="47.1" customHeight="1" x14ac:dyDescent="0.25">
      <c r="A437" s="409">
        <v>12</v>
      </c>
      <c r="B437" s="427" t="str">
        <f>IFERROR(VLOOKUP(A437,'Coverage Indicators - Section D'!$A$10:$Y$42,25,FALSE),"")</f>
        <v>TCS-1(M): Pourcentage de personnes vivant avec le VIH bénéficiant actuellement d'un traitement antirétroviral</v>
      </c>
      <c r="C437" s="522" t="str">
        <f t="array" ref="C437">IFERROR(IF(INDEX('Disaggregation Records'!$E$95:$E$183,MATCH(LEFT(Z437,255),LEFT('Disaggregation Records'!$D$95:$D$183,255),0))=0,"",INDEX('Disaggregation Records'!$E$95:$E$183,MATCH(LEFT(Z437,255),LEFT('Disaggregation Records'!$D$95:$D$183,255),0))),"")</f>
        <v>Sexe</v>
      </c>
      <c r="D437" s="522" t="str">
        <f t="array" ref="D437">IFERROR(IF(INDEX('Disaggregation Records'!$F$95:$F$183,MATCH(LEFT(Z437,255),LEFT('Disaggregation Records'!$D$95:$D$183,255),0))=0,"",INDEX('Disaggregation Records'!$F$95:$F$183,MATCH(LEFT(Z437,255),LEFT('Disaggregation Records'!$D$95:$D$183,255),0))),"")</f>
        <v>Homme</v>
      </c>
      <c r="E437" s="429" t="str">
        <f t="array" ref="E437">IFERROR(IF(INDEX('Disaggregation Data'!$K$315:$K$616,MATCH(LEFT(X437,255),LEFT('Disaggregation Data'!$J$315:$J$616,255),0))=0,"",INDEX('Disaggregation Data'!$K$315:$K$616,MATCH(LEFT(X437,255),LEFT('Disaggregation Data'!J$315:$J$616,255),0))),"")</f>
        <v/>
      </c>
      <c r="F437" s="430" t="str">
        <f t="array" ref="F437">IFERROR(IF(INDEX('Disaggregation Data'!$L$315:$L$616,MATCH(LEFT(X437,255),LEFT('Disaggregation Data'!$J$315:$J$616,255),0))=0,"",INDEX('Disaggregation Data'!$L$315:$L$616,MATCH(LEFT(X437,255),LEFT('Disaggregation Data'!J$315:$J$616,255),0))),"")</f>
        <v/>
      </c>
      <c r="G437" s="495" t="str">
        <f t="shared" si="33"/>
        <v/>
      </c>
      <c r="H437" s="433"/>
      <c r="I437" s="560"/>
      <c r="J437" s="553" t="s">
        <v>5901</v>
      </c>
      <c r="K437" s="486"/>
      <c r="L437" s="486"/>
      <c r="M437" s="486"/>
      <c r="N437" s="486"/>
      <c r="O437" s="486"/>
      <c r="P437" s="429"/>
      <c r="Q437" s="429"/>
      <c r="R437" s="429"/>
      <c r="S437" s="429"/>
      <c r="T437" s="429"/>
      <c r="U437" s="433"/>
      <c r="V437" s="553" t="s">
        <v>5955</v>
      </c>
      <c r="W437" s="527"/>
      <c r="X437" s="527" t="str">
        <f t="shared" si="29"/>
        <v>TCS-1(M): Pourcentage de personnes vivant avec le VIH bénéficiant actuellement d'un traitement antirétroviralSexeHomme</v>
      </c>
      <c r="Y437" s="527">
        <f t="shared" si="30"/>
        <v>0</v>
      </c>
      <c r="Z437" s="527" t="str">
        <f t="shared" si="31"/>
        <v>TCS-1(M): Pourcentage de personnes vivant avec le VIH bénéficiant actuellement d'un traitement antirétroviral-0</v>
      </c>
      <c r="AA437" s="527" t="b">
        <f t="shared" si="32"/>
        <v>1</v>
      </c>
      <c r="AB437" s="527" t="s">
        <v>1900</v>
      </c>
      <c r="AC437" s="527" t="str">
        <f t="array" ref="AC437">IFERROR(IF(INDEX('Disaggregation Records'!$G$95:$G$183,MATCH(LEFT(Z437,255),LEFT('Disaggregation Records'!$D$95:$D$183,255),0))=0,"",INDEX('Disaggregation Records'!$G$95:$G$183,MATCH(LEFT(Z437,255),LEFT('Disaggregation Records'!$D$95:$D$183,255),0))),"")</f>
        <v>a1L36000000zoMpEAI</v>
      </c>
      <c r="AD437" s="527" t="s">
        <v>731</v>
      </c>
      <c r="AE437" s="393"/>
      <c r="AF437" s="134"/>
      <c r="AG437" s="134"/>
    </row>
    <row r="438" spans="1:33" ht="47.1" customHeight="1" x14ac:dyDescent="0.25">
      <c r="A438" s="409">
        <v>12</v>
      </c>
      <c r="B438" s="427" t="str">
        <f>IFERROR(VLOOKUP(A438,'Coverage Indicators - Section D'!$A$10:$Y$42,25,FALSE),"")</f>
        <v>TCS-1(M): Pourcentage de personnes vivant avec le VIH bénéficiant actuellement d'un traitement antirétroviral</v>
      </c>
      <c r="C438" s="522" t="str">
        <f t="array" ref="C438">IFERROR(IF(INDEX('Disaggregation Records'!$E$95:$E$183,MATCH(LEFT(Z438,255),LEFT('Disaggregation Records'!$D$95:$D$183,255),0))=0,"",INDEX('Disaggregation Records'!$E$95:$E$183,MATCH(LEFT(Z438,255),LEFT('Disaggregation Records'!$D$95:$D$183,255),0))),"")</f>
        <v>Sexe</v>
      </c>
      <c r="D438" s="522" t="str">
        <f t="array" ref="D438">IFERROR(IF(INDEX('Disaggregation Records'!$F$95:$F$183,MATCH(LEFT(Z438,255),LEFT('Disaggregation Records'!$D$95:$D$183,255),0))=0,"",INDEX('Disaggregation Records'!$F$95:$F$183,MATCH(LEFT(Z438,255),LEFT('Disaggregation Records'!$D$95:$D$183,255),0))),"")</f>
        <v>Femme</v>
      </c>
      <c r="E438" s="429" t="str">
        <f t="array" ref="E438">IFERROR(IF(INDEX('Disaggregation Data'!$K$315:$K$616,MATCH(LEFT(X438,255),LEFT('Disaggregation Data'!$J$315:$J$616,255),0))=0,"",INDEX('Disaggregation Data'!$K$315:$K$616,MATCH(LEFT(X438,255),LEFT('Disaggregation Data'!J$315:$J$616,255),0))),"")</f>
        <v/>
      </c>
      <c r="F438" s="430" t="str">
        <f t="array" ref="F438">IFERROR(IF(INDEX('Disaggregation Data'!$L$315:$L$616,MATCH(LEFT(X438,255),LEFT('Disaggregation Data'!$J$315:$J$616,255),0))=0,"",INDEX('Disaggregation Data'!$L$315:$L$616,MATCH(LEFT(X438,255),LEFT('Disaggregation Data'!J$315:$J$616,255),0))),"")</f>
        <v/>
      </c>
      <c r="G438" s="495" t="str">
        <f t="shared" si="33"/>
        <v/>
      </c>
      <c r="H438" s="433"/>
      <c r="I438" s="560"/>
      <c r="J438" s="553" t="s">
        <v>5900</v>
      </c>
      <c r="K438" s="486"/>
      <c r="L438" s="486"/>
      <c r="M438" s="486"/>
      <c r="N438" s="486"/>
      <c r="O438" s="486"/>
      <c r="P438" s="429"/>
      <c r="Q438" s="429"/>
      <c r="R438" s="429"/>
      <c r="S438" s="429"/>
      <c r="T438" s="429"/>
      <c r="U438" s="570"/>
      <c r="V438" s="553" t="s">
        <v>5955</v>
      </c>
      <c r="W438" s="527"/>
      <c r="X438" s="527" t="str">
        <f t="shared" si="29"/>
        <v>TCS-1(M): Pourcentage de personnes vivant avec le VIH bénéficiant actuellement d'un traitement antirétroviralSexeFemme</v>
      </c>
      <c r="Y438" s="527">
        <f t="shared" si="30"/>
        <v>1</v>
      </c>
      <c r="Z438" s="527" t="str">
        <f t="shared" si="31"/>
        <v>TCS-1(M): Pourcentage de personnes vivant avec le VIH bénéficiant actuellement d'un traitement antirétroviral-1</v>
      </c>
      <c r="AA438" s="527" t="b">
        <f t="shared" si="32"/>
        <v>1</v>
      </c>
      <c r="AB438" s="527" t="s">
        <v>1901</v>
      </c>
      <c r="AC438" s="527" t="str">
        <f t="array" ref="AC438">IFERROR(IF(INDEX('Disaggregation Records'!$G$95:$G$183,MATCH(LEFT(Z438,255),LEFT('Disaggregation Records'!$D$95:$D$183,255),0))=0,"",INDEX('Disaggregation Records'!$G$95:$G$183,MATCH(LEFT(Z438,255),LEFT('Disaggregation Records'!$D$95:$D$183,255),0))),"")</f>
        <v>a1L36000000zoMqEAI</v>
      </c>
      <c r="AD438" s="527" t="s">
        <v>731</v>
      </c>
      <c r="AE438" s="393"/>
      <c r="AF438" s="134"/>
      <c r="AG438" s="134"/>
    </row>
    <row r="439" spans="1:33" ht="47.1" customHeight="1" x14ac:dyDescent="0.25">
      <c r="A439" s="409">
        <v>12</v>
      </c>
      <c r="B439" s="427" t="str">
        <f>IFERROR(VLOOKUP(A439,'Coverage Indicators - Section D'!$A$10:$Y$42,25,FALSE),"")</f>
        <v>TCS-1(M): Pourcentage de personnes vivant avec le VIH bénéficiant actuellement d'un traitement antirétroviral</v>
      </c>
      <c r="C439" s="522" t="str">
        <f t="array" ref="C439">IFERROR(IF(INDEX('Disaggregation Records'!$E$95:$E$183,MATCH(LEFT(Z439,255),LEFT('Disaggregation Records'!$D$95:$D$183,255),0))=0,"",INDEX('Disaggregation Records'!$E$95:$E$183,MATCH(LEFT(Z439,255),LEFT('Disaggregation Records'!$D$95:$D$183,255),0))),"")</f>
        <v>Groupe à risque cible</v>
      </c>
      <c r="D439" s="522" t="str">
        <f t="array" ref="D439">IFERROR(IF(INDEX('Disaggregation Records'!$F$95:$F$183,MATCH(LEFT(Z439,255),LEFT('Disaggregation Records'!$D$95:$D$183,255),0))=0,"",INDEX('Disaggregation Records'!$F$95:$F$183,MATCH(LEFT(Z439,255),LEFT('Disaggregation Records'!$D$95:$D$183,255),0))),"")</f>
        <v>Transgenre</v>
      </c>
      <c r="E439" s="429" t="str">
        <f t="array" ref="E439">IFERROR(IF(INDEX('Disaggregation Data'!$K$315:$K$616,MATCH(LEFT(X439,255),LEFT('Disaggregation Data'!$J$315:$J$616,255),0))=0,"",INDEX('Disaggregation Data'!$K$315:$K$616,MATCH(LEFT(X439,255),LEFT('Disaggregation Data'!J$315:$J$616,255),0))),"")</f>
        <v/>
      </c>
      <c r="F439" s="430" t="str">
        <f t="array" ref="F439">IFERROR(IF(INDEX('Disaggregation Data'!$L$315:$L$616,MATCH(LEFT(X439,255),LEFT('Disaggregation Data'!$J$315:$J$616,255),0))=0,"",INDEX('Disaggregation Data'!$L$315:$L$616,MATCH(LEFT(X439,255),LEFT('Disaggregation Data'!J$315:$J$616,255),0))),"")</f>
        <v/>
      </c>
      <c r="G439" s="495" t="str">
        <f t="shared" si="33"/>
        <v/>
      </c>
      <c r="H439" s="433"/>
      <c r="I439" s="560"/>
      <c r="J439" s="553" t="s">
        <v>5882</v>
      </c>
      <c r="K439" s="486"/>
      <c r="L439" s="486"/>
      <c r="M439" s="486"/>
      <c r="N439" s="486"/>
      <c r="O439" s="486"/>
      <c r="P439" s="429"/>
      <c r="Q439" s="429"/>
      <c r="R439" s="429"/>
      <c r="S439" s="429"/>
      <c r="T439" s="429"/>
      <c r="U439" s="570"/>
      <c r="V439" s="553" t="s">
        <v>5956</v>
      </c>
      <c r="W439" s="527"/>
      <c r="X439" s="527" t="str">
        <f t="shared" si="29"/>
        <v>TCS-1(M): Pourcentage de personnes vivant avec le VIH bénéficiant actuellement d'un traitement antirétroviralGroupe à risque cibleTransgenre</v>
      </c>
      <c r="Y439" s="527">
        <f t="shared" si="30"/>
        <v>2</v>
      </c>
      <c r="Z439" s="527" t="str">
        <f t="shared" si="31"/>
        <v>TCS-1(M): Pourcentage de personnes vivant avec le VIH bénéficiant actuellement d'un traitement antirétroviral-2</v>
      </c>
      <c r="AA439" s="527" t="b">
        <f t="shared" si="32"/>
        <v>1</v>
      </c>
      <c r="AB439" s="527" t="s">
        <v>1902</v>
      </c>
      <c r="AC439" s="527" t="str">
        <f t="array" ref="AC439">IFERROR(IF(INDEX('Disaggregation Records'!$G$95:$G$183,MATCH(LEFT(Z439,255),LEFT('Disaggregation Records'!$D$95:$D$183,255),0))=0,"",INDEX('Disaggregation Records'!$G$95:$G$183,MATCH(LEFT(Z439,255),LEFT('Disaggregation Records'!$D$95:$D$183,255),0))),"")</f>
        <v>a1L36000000zoMrEAI</v>
      </c>
      <c r="AD439" s="527" t="s">
        <v>731</v>
      </c>
      <c r="AE439" s="393"/>
      <c r="AF439" s="134"/>
      <c r="AG439" s="134"/>
    </row>
    <row r="440" spans="1:33" ht="47.1" customHeight="1" x14ac:dyDescent="0.25">
      <c r="A440" s="409">
        <v>12</v>
      </c>
      <c r="B440" s="427" t="str">
        <f>IFERROR(VLOOKUP(A440,'Coverage Indicators - Section D'!$A$10:$Y$42,25,FALSE),"")</f>
        <v>TCS-1(M): Pourcentage de personnes vivant avec le VIH bénéficiant actuellement d'un traitement antirétroviral</v>
      </c>
      <c r="C440" s="522" t="str">
        <f t="array" ref="C440">IFERROR(IF(INDEX('Disaggregation Records'!$E$95:$E$183,MATCH(LEFT(Z440,255),LEFT('Disaggregation Records'!$D$95:$D$183,255),0))=0,"",INDEX('Disaggregation Records'!$E$95:$E$183,MATCH(LEFT(Z440,255),LEFT('Disaggregation Records'!$D$95:$D$183,255),0))),"")</f>
        <v>Age</v>
      </c>
      <c r="D440" s="522" t="str">
        <f t="array" ref="D440">IFERROR(IF(INDEX('Disaggregation Records'!$F$95:$F$183,MATCH(LEFT(Z440,255),LEFT('Disaggregation Records'!$D$95:$D$183,255),0))=0,"",INDEX('Disaggregation Records'!$F$95:$F$183,MATCH(LEFT(Z440,255),LEFT('Disaggregation Records'!$D$95:$D$183,255),0))),"")</f>
        <v>&lt;15 ans</v>
      </c>
      <c r="E440" s="430">
        <v>3050</v>
      </c>
      <c r="F440" s="430">
        <v>8238</v>
      </c>
      <c r="G440" s="495">
        <f t="shared" si="33"/>
        <v>0.37023549405195438</v>
      </c>
      <c r="H440" s="433" t="s">
        <v>375</v>
      </c>
      <c r="I440" s="560" t="s">
        <v>5881</v>
      </c>
      <c r="J440" s="553" t="s">
        <v>5883</v>
      </c>
      <c r="K440" s="486"/>
      <c r="L440" s="486"/>
      <c r="M440" s="486"/>
      <c r="N440" s="486"/>
      <c r="O440" s="486"/>
      <c r="P440" s="429"/>
      <c r="Q440" s="429"/>
      <c r="R440" s="429"/>
      <c r="S440" s="429"/>
      <c r="T440" s="429"/>
      <c r="U440" s="570" t="s">
        <v>5963</v>
      </c>
      <c r="V440" s="553" t="s">
        <v>5957</v>
      </c>
      <c r="W440" s="527"/>
      <c r="X440" s="527" t="str">
        <f t="shared" si="29"/>
        <v>TCS-1(M): Pourcentage de personnes vivant avec le VIH bénéficiant actuellement d'un traitement antirétroviralAge&lt;15 ans</v>
      </c>
      <c r="Y440" s="527">
        <f t="shared" si="30"/>
        <v>3</v>
      </c>
      <c r="Z440" s="527" t="str">
        <f t="shared" si="31"/>
        <v>TCS-1(M): Pourcentage de personnes vivant avec le VIH bénéficiant actuellement d'un traitement antirétroviral-3</v>
      </c>
      <c r="AA440" s="527" t="b">
        <f t="shared" si="32"/>
        <v>1</v>
      </c>
      <c r="AB440" s="527" t="s">
        <v>1903</v>
      </c>
      <c r="AC440" s="527" t="str">
        <f t="array" ref="AC440">IFERROR(IF(INDEX('Disaggregation Records'!$G$95:$G$183,MATCH(LEFT(Z440,255),LEFT('Disaggregation Records'!$D$95:$D$183,255),0))=0,"",INDEX('Disaggregation Records'!$G$95:$G$183,MATCH(LEFT(Z440,255),LEFT('Disaggregation Records'!$D$95:$D$183,255),0))),"")</f>
        <v>a1L36000000zoMsEAI</v>
      </c>
      <c r="AD440" s="527" t="s">
        <v>731</v>
      </c>
      <c r="AE440" s="393"/>
      <c r="AF440" s="134"/>
      <c r="AG440" s="134"/>
    </row>
    <row r="441" spans="1:33" ht="47.1" customHeight="1" x14ac:dyDescent="0.25">
      <c r="A441" s="409">
        <v>12</v>
      </c>
      <c r="B441" s="427" t="str">
        <f>IFERROR(VLOOKUP(A441,'Coverage Indicators - Section D'!$A$10:$Y$42,25,FALSE),"")</f>
        <v>TCS-1(M): Pourcentage de personnes vivant avec le VIH bénéficiant actuellement d'un traitement antirétroviral</v>
      </c>
      <c r="C441" s="522" t="str">
        <f t="array" ref="C441">IFERROR(IF(INDEX('Disaggregation Records'!$E$95:$E$183,MATCH(LEFT(Z441,255),LEFT('Disaggregation Records'!$D$95:$D$183,255),0))=0,"",INDEX('Disaggregation Records'!$E$95:$E$183,MATCH(LEFT(Z441,255),LEFT('Disaggregation Records'!$D$95:$D$183,255),0))),"")</f>
        <v>Age</v>
      </c>
      <c r="D441" s="522" t="str">
        <f t="array" ref="D441">IFERROR(IF(INDEX('Disaggregation Records'!$F$95:$F$183,MATCH(LEFT(Z441,255),LEFT('Disaggregation Records'!$D$95:$D$183,255),0))=0,"",INDEX('Disaggregation Records'!$F$95:$F$183,MATCH(LEFT(Z441,255),LEFT('Disaggregation Records'!$D$95:$D$183,255),0))),"")</f>
        <v>+ de 15 ans</v>
      </c>
      <c r="E441" s="430">
        <v>48867</v>
      </c>
      <c r="F441" s="430">
        <v>75204</v>
      </c>
      <c r="G441" s="495">
        <f t="shared" si="33"/>
        <v>0.64979256422530718</v>
      </c>
      <c r="H441" s="433" t="s">
        <v>375</v>
      </c>
      <c r="I441" s="560" t="s">
        <v>5881</v>
      </c>
      <c r="J441" s="553" t="s">
        <v>5884</v>
      </c>
      <c r="K441" s="486"/>
      <c r="L441" s="486"/>
      <c r="M441" s="486"/>
      <c r="N441" s="486"/>
      <c r="O441" s="486"/>
      <c r="P441" s="429"/>
      <c r="Q441" s="429"/>
      <c r="R441" s="429"/>
      <c r="S441" s="429"/>
      <c r="T441" s="429"/>
      <c r="U441" s="570" t="s">
        <v>5963</v>
      </c>
      <c r="V441" s="553" t="s">
        <v>5958</v>
      </c>
      <c r="W441" s="527"/>
      <c r="X441" s="527" t="str">
        <f t="shared" si="29"/>
        <v>TCS-1(M): Pourcentage de personnes vivant avec le VIH bénéficiant actuellement d'un traitement antirétroviralAge+ de 15 ans</v>
      </c>
      <c r="Y441" s="527">
        <f t="shared" si="30"/>
        <v>4</v>
      </c>
      <c r="Z441" s="527" t="str">
        <f t="shared" si="31"/>
        <v>TCS-1(M): Pourcentage de personnes vivant avec le VIH bénéficiant actuellement d'un traitement antirétroviral-4</v>
      </c>
      <c r="AA441" s="527" t="b">
        <f t="shared" si="32"/>
        <v>1</v>
      </c>
      <c r="AB441" s="527" t="s">
        <v>1904</v>
      </c>
      <c r="AC441" s="527" t="str">
        <f t="array" ref="AC441">IFERROR(IF(INDEX('Disaggregation Records'!$G$95:$G$183,MATCH(LEFT(Z441,255),LEFT('Disaggregation Records'!$D$95:$D$183,255),0))=0,"",INDEX('Disaggregation Records'!$G$95:$G$183,MATCH(LEFT(Z441,255),LEFT('Disaggregation Records'!$D$95:$D$183,255),0))),"")</f>
        <v>a1L36000000zoMtEAI</v>
      </c>
      <c r="AD441" s="527" t="s">
        <v>731</v>
      </c>
      <c r="AE441" s="393"/>
      <c r="AF441" s="134"/>
      <c r="AG441" s="134"/>
    </row>
    <row r="442" spans="1:33" ht="47.1" customHeight="1" x14ac:dyDescent="0.25">
      <c r="A442" s="409">
        <v>12</v>
      </c>
      <c r="B442" s="427" t="str">
        <f>IFERROR(VLOOKUP(A442,'Coverage Indicators - Section D'!$A$10:$Y$42,25,FALSE),"")</f>
        <v>TCS-1(M): Pourcentage de personnes vivant avec le VIH bénéficiant actuellement d'un traitement antirétroviral</v>
      </c>
      <c r="C442" s="522" t="str">
        <f t="array" ref="C442">IFERROR(IF(INDEX('Disaggregation Records'!$E$95:$E$183,MATCH(LEFT(Z442,255),LEFT('Disaggregation Records'!$D$95:$D$183,255),0))=0,"",INDEX('Disaggregation Records'!$E$95:$E$183,MATCH(LEFT(Z442,255),LEFT('Disaggregation Records'!$D$95:$D$183,255),0))),"")</f>
        <v>Age | Sexe</v>
      </c>
      <c r="D442" s="522" t="str">
        <f t="array" ref="D442">IFERROR(IF(INDEX('Disaggregation Records'!$F$95:$F$183,MATCH(LEFT(Z442,255),LEFT('Disaggregation Records'!$D$95:$D$183,255),0))=0,"",INDEX('Disaggregation Records'!$F$95:$F$183,MATCH(LEFT(Z442,255),LEFT('Disaggregation Records'!$D$95:$D$183,255),0))),"")</f>
        <v>15-24 homme</v>
      </c>
      <c r="E442" s="429" t="str">
        <f t="array" ref="E442">IFERROR(IF(INDEX('Disaggregation Data'!$K$315:$K$616,MATCH(LEFT(X442,255),LEFT('Disaggregation Data'!$J$315:$J$616,255),0))=0,"",INDEX('Disaggregation Data'!$K$315:$K$616,MATCH(LEFT(X442,255),LEFT('Disaggregation Data'!J$315:$J$616,255),0))),"")</f>
        <v/>
      </c>
      <c r="F442" s="430" t="str">
        <f t="array" ref="F442">IFERROR(IF(INDEX('Disaggregation Data'!$L$315:$L$616,MATCH(LEFT(X442,255),LEFT('Disaggregation Data'!$J$315:$J$616,255),0))=0,"",INDEX('Disaggregation Data'!$L$315:$L$616,MATCH(LEFT(X442,255),LEFT('Disaggregation Data'!J$315:$J$616,255),0))),"")</f>
        <v/>
      </c>
      <c r="G442" s="495" t="str">
        <f t="shared" si="33"/>
        <v/>
      </c>
      <c r="H442" s="433"/>
      <c r="I442" s="560"/>
      <c r="J442" s="553" t="s">
        <v>5882</v>
      </c>
      <c r="K442" s="486"/>
      <c r="L442" s="486"/>
      <c r="M442" s="486"/>
      <c r="N442" s="486"/>
      <c r="O442" s="486"/>
      <c r="P442" s="429"/>
      <c r="Q442" s="429"/>
      <c r="R442" s="429"/>
      <c r="S442" s="429"/>
      <c r="T442" s="429"/>
      <c r="U442" s="570"/>
      <c r="V442" s="553" t="s">
        <v>5959</v>
      </c>
      <c r="W442" s="527"/>
      <c r="X442" s="527" t="str">
        <f t="shared" si="29"/>
        <v>TCS-1(M): Pourcentage de personnes vivant avec le VIH bénéficiant actuellement d'un traitement antirétroviralAge | Sexe15-24 homme</v>
      </c>
      <c r="Y442" s="527">
        <f t="shared" si="30"/>
        <v>5</v>
      </c>
      <c r="Z442" s="527" t="str">
        <f t="shared" si="31"/>
        <v>TCS-1(M): Pourcentage de personnes vivant avec le VIH bénéficiant actuellement d'un traitement antirétroviral-5</v>
      </c>
      <c r="AA442" s="527" t="b">
        <f t="shared" si="32"/>
        <v>1</v>
      </c>
      <c r="AB442" s="527" t="s">
        <v>1905</v>
      </c>
      <c r="AC442" s="527" t="str">
        <f t="array" ref="AC442">IFERROR(IF(INDEX('Disaggregation Records'!$G$95:$G$183,MATCH(LEFT(Z442,255),LEFT('Disaggregation Records'!$D$95:$D$183,255),0))=0,"",INDEX('Disaggregation Records'!$G$95:$G$183,MATCH(LEFT(Z442,255),LEFT('Disaggregation Records'!$D$95:$D$183,255),0))),"")</f>
        <v>a1L36000000zoO2EAI</v>
      </c>
      <c r="AD442" s="527" t="s">
        <v>731</v>
      </c>
      <c r="AE442" s="393"/>
      <c r="AF442" s="134"/>
      <c r="AG442" s="134"/>
    </row>
    <row r="443" spans="1:33" ht="47.1" customHeight="1" x14ac:dyDescent="0.25">
      <c r="A443" s="409">
        <v>12</v>
      </c>
      <c r="B443" s="427" t="str">
        <f>IFERROR(VLOOKUP(A443,'Coverage Indicators - Section D'!$A$10:$Y$42,25,FALSE),"")</f>
        <v>TCS-1(M): Pourcentage de personnes vivant avec le VIH bénéficiant actuellement d'un traitement antirétroviral</v>
      </c>
      <c r="C443" s="522" t="str">
        <f t="array" ref="C443">IFERROR(IF(INDEX('Disaggregation Records'!$E$95:$E$183,MATCH(LEFT(Z443,255),LEFT('Disaggregation Records'!$D$95:$D$183,255),0))=0,"",INDEX('Disaggregation Records'!$E$95:$E$183,MATCH(LEFT(Z443,255),LEFT('Disaggregation Records'!$D$95:$D$183,255),0))),"")</f>
        <v>Age | Sexe</v>
      </c>
      <c r="D443" s="522" t="str">
        <f t="array" ref="D443">IFERROR(IF(INDEX('Disaggregation Records'!$F$95:$F$183,MATCH(LEFT(Z443,255),LEFT('Disaggregation Records'!$D$95:$D$183,255),0))=0,"",INDEX('Disaggregation Records'!$F$95:$F$183,MATCH(LEFT(Z443,255),LEFT('Disaggregation Records'!$D$95:$D$183,255),0))),"")</f>
        <v>15-19 homme</v>
      </c>
      <c r="E443" s="429" t="str">
        <f t="array" ref="E443">IFERROR(IF(INDEX('Disaggregation Data'!$K$315:$K$616,MATCH(LEFT(X443,255),LEFT('Disaggregation Data'!$J$315:$J$616,255),0))=0,"",INDEX('Disaggregation Data'!$K$315:$K$616,MATCH(LEFT(X443,255),LEFT('Disaggregation Data'!J$315:$J$616,255),0))),"")</f>
        <v/>
      </c>
      <c r="F443" s="430" t="str">
        <f t="array" ref="F443">IFERROR(IF(INDEX('Disaggregation Data'!$L$315:$L$616,MATCH(LEFT(X443,255),LEFT('Disaggregation Data'!$J$315:$J$616,255),0))=0,"",INDEX('Disaggregation Data'!$L$315:$L$616,MATCH(LEFT(X443,255),LEFT('Disaggregation Data'!J$315:$J$616,255),0))),"")</f>
        <v/>
      </c>
      <c r="G443" s="495" t="str">
        <f t="shared" si="33"/>
        <v/>
      </c>
      <c r="H443" s="433"/>
      <c r="I443" s="560"/>
      <c r="J443" s="553" t="s">
        <v>5882</v>
      </c>
      <c r="K443" s="486"/>
      <c r="L443" s="486"/>
      <c r="M443" s="486"/>
      <c r="N443" s="486"/>
      <c r="O443" s="486"/>
      <c r="P443" s="429"/>
      <c r="Q443" s="429"/>
      <c r="R443" s="429"/>
      <c r="S443" s="429"/>
      <c r="T443" s="429"/>
      <c r="U443" s="570"/>
      <c r="V443" s="553" t="s">
        <v>5960</v>
      </c>
      <c r="W443" s="527"/>
      <c r="X443" s="527" t="str">
        <f t="shared" si="29"/>
        <v>TCS-1(M): Pourcentage de personnes vivant avec le VIH bénéficiant actuellement d'un traitement antirétroviralAge | Sexe15-19 homme</v>
      </c>
      <c r="Y443" s="527">
        <f t="shared" si="30"/>
        <v>6</v>
      </c>
      <c r="Z443" s="527" t="str">
        <f t="shared" si="31"/>
        <v>TCS-1(M): Pourcentage de personnes vivant avec le VIH bénéficiant actuellement d'un traitement antirétroviral-6</v>
      </c>
      <c r="AA443" s="527" t="b">
        <f t="shared" si="32"/>
        <v>1</v>
      </c>
      <c r="AB443" s="527" t="s">
        <v>1906</v>
      </c>
      <c r="AC443" s="527" t="str">
        <f t="array" ref="AC443">IFERROR(IF(INDEX('Disaggregation Records'!$G$95:$G$183,MATCH(LEFT(Z443,255),LEFT('Disaggregation Records'!$D$95:$D$183,255),0))=0,"",INDEX('Disaggregation Records'!$G$95:$G$183,MATCH(LEFT(Z443,255),LEFT('Disaggregation Records'!$D$95:$D$183,255),0))),"")</f>
        <v>a1L36000002NzjpEAC</v>
      </c>
      <c r="AD443" s="527" t="s">
        <v>731</v>
      </c>
      <c r="AE443" s="393"/>
      <c r="AF443" s="134"/>
      <c r="AG443" s="134"/>
    </row>
    <row r="444" spans="1:33" ht="47.1" customHeight="1" x14ac:dyDescent="0.25">
      <c r="A444" s="409">
        <v>12</v>
      </c>
      <c r="B444" s="427" t="str">
        <f>IFERROR(VLOOKUP(A444,'Coverage Indicators - Section D'!$A$10:$Y$42,25,FALSE),"")</f>
        <v>TCS-1(M): Pourcentage de personnes vivant avec le VIH bénéficiant actuellement d'un traitement antirétroviral</v>
      </c>
      <c r="C444" s="522" t="str">
        <f t="array" ref="C444">IFERROR(IF(INDEX('Disaggregation Records'!$E$95:$E$183,MATCH(LEFT(Z444,255),LEFT('Disaggregation Records'!$D$95:$D$183,255),0))=0,"",INDEX('Disaggregation Records'!$E$95:$E$183,MATCH(LEFT(Z444,255),LEFT('Disaggregation Records'!$D$95:$D$183,255),0))),"")</f>
        <v>Age | Sexe</v>
      </c>
      <c r="D444" s="522" t="str">
        <f t="array" ref="D444">IFERROR(IF(INDEX('Disaggregation Records'!$F$95:$F$183,MATCH(LEFT(Z444,255),LEFT('Disaggregation Records'!$D$95:$D$183,255),0))=0,"",INDEX('Disaggregation Records'!$F$95:$F$183,MATCH(LEFT(Z444,255),LEFT('Disaggregation Records'!$D$95:$D$183,255),0))),"")</f>
        <v>20-24 homme</v>
      </c>
      <c r="E444" s="429" t="str">
        <f t="array" ref="E444">IFERROR(IF(INDEX('Disaggregation Data'!$K$315:$K$616,MATCH(LEFT(X444,255),LEFT('Disaggregation Data'!$J$315:$J$616,255),0))=0,"",INDEX('Disaggregation Data'!$K$315:$K$616,MATCH(LEFT(X444,255),LEFT('Disaggregation Data'!J$315:$J$616,255),0))),"")</f>
        <v/>
      </c>
      <c r="F444" s="430" t="str">
        <f t="array" ref="F444">IFERROR(IF(INDEX('Disaggregation Data'!$L$315:$L$616,MATCH(LEFT(X444,255),LEFT('Disaggregation Data'!$J$315:$J$616,255),0))=0,"",INDEX('Disaggregation Data'!$L$315:$L$616,MATCH(LEFT(X444,255),LEFT('Disaggregation Data'!J$315:$J$616,255),0))),"")</f>
        <v/>
      </c>
      <c r="G444" s="495" t="str">
        <f t="shared" si="33"/>
        <v/>
      </c>
      <c r="H444" s="433"/>
      <c r="I444" s="560"/>
      <c r="J444" s="553" t="s">
        <v>5882</v>
      </c>
      <c r="K444" s="486"/>
      <c r="L444" s="486"/>
      <c r="M444" s="486"/>
      <c r="N444" s="486"/>
      <c r="O444" s="486"/>
      <c r="P444" s="429"/>
      <c r="Q444" s="429"/>
      <c r="R444" s="429"/>
      <c r="S444" s="429"/>
      <c r="T444" s="429"/>
      <c r="U444" s="570"/>
      <c r="V444" s="553" t="s">
        <v>5960</v>
      </c>
      <c r="W444" s="527"/>
      <c r="X444" s="527" t="str">
        <f t="shared" si="29"/>
        <v>TCS-1(M): Pourcentage de personnes vivant avec le VIH bénéficiant actuellement d'un traitement antirétroviralAge | Sexe20-24 homme</v>
      </c>
      <c r="Y444" s="527">
        <f t="shared" si="30"/>
        <v>7</v>
      </c>
      <c r="Z444" s="527" t="str">
        <f t="shared" si="31"/>
        <v>TCS-1(M): Pourcentage de personnes vivant avec le VIH bénéficiant actuellement d'un traitement antirétroviral-7</v>
      </c>
      <c r="AA444" s="527" t="b">
        <f t="shared" si="32"/>
        <v>1</v>
      </c>
      <c r="AB444" s="527" t="s">
        <v>1907</v>
      </c>
      <c r="AC444" s="527" t="str">
        <f t="array" ref="AC444">IFERROR(IF(INDEX('Disaggregation Records'!$G$95:$G$183,MATCH(LEFT(Z444,255),LEFT('Disaggregation Records'!$D$95:$D$183,255),0))=0,"",INDEX('Disaggregation Records'!$G$95:$G$183,MATCH(LEFT(Z444,255),LEFT('Disaggregation Records'!$D$95:$D$183,255),0))),"")</f>
        <v>a1L36000002NzjqEAC</v>
      </c>
      <c r="AD444" s="527" t="s">
        <v>731</v>
      </c>
      <c r="AE444" s="393"/>
      <c r="AF444" s="134"/>
      <c r="AG444" s="134"/>
    </row>
    <row r="445" spans="1:33" ht="47.1" customHeight="1" x14ac:dyDescent="0.25">
      <c r="A445" s="409">
        <v>12</v>
      </c>
      <c r="B445" s="427" t="str">
        <f>IFERROR(VLOOKUP(A445,'Coverage Indicators - Section D'!$A$10:$Y$42,25,FALSE),"")</f>
        <v>TCS-1(M): Pourcentage de personnes vivant avec le VIH bénéficiant actuellement d'un traitement antirétroviral</v>
      </c>
      <c r="C445" s="522" t="str">
        <f t="array" ref="C445">IFERROR(IF(INDEX('Disaggregation Records'!$E$95:$E$183,MATCH(LEFT(Z445,255),LEFT('Disaggregation Records'!$D$95:$D$183,255),0))=0,"",INDEX('Disaggregation Records'!$E$95:$E$183,MATCH(LEFT(Z445,255),LEFT('Disaggregation Records'!$D$95:$D$183,255),0))),"")</f>
        <v>Groupe à risque cible</v>
      </c>
      <c r="D445" s="522" t="str">
        <f t="array" ref="D445">IFERROR(IF(INDEX('Disaggregation Records'!$F$95:$F$183,MATCH(LEFT(Z445,255),LEFT('Disaggregation Records'!$D$95:$D$183,255),0))=0,"",INDEX('Disaggregation Records'!$F$95:$F$183,MATCH(LEFT(Z445,255),LEFT('Disaggregation Records'!$D$95:$D$183,255),0))),"")</f>
        <v>HSH</v>
      </c>
      <c r="E445" s="429" t="str">
        <f t="array" ref="E445">IFERROR(IF(INDEX('Disaggregation Data'!$K$315:$K$616,MATCH(LEFT(X445,255),LEFT('Disaggregation Data'!$J$315:$J$616,255),0))=0,"",INDEX('Disaggregation Data'!$K$315:$K$616,MATCH(LEFT(X445,255),LEFT('Disaggregation Data'!J$315:$J$616,255),0))),"")</f>
        <v/>
      </c>
      <c r="F445" s="430" t="str">
        <f t="array" ref="F445">IFERROR(IF(INDEX('Disaggregation Data'!$L$315:$L$616,MATCH(LEFT(X445,255),LEFT('Disaggregation Data'!$J$315:$J$616,255),0))=0,"",INDEX('Disaggregation Data'!$L$315:$L$616,MATCH(LEFT(X445,255),LEFT('Disaggregation Data'!J$315:$J$616,255),0))),"")</f>
        <v/>
      </c>
      <c r="G445" s="495" t="str">
        <f t="shared" si="33"/>
        <v/>
      </c>
      <c r="H445" s="433"/>
      <c r="I445" s="560"/>
      <c r="J445" s="553" t="s">
        <v>5882</v>
      </c>
      <c r="K445" s="486"/>
      <c r="L445" s="486"/>
      <c r="M445" s="486"/>
      <c r="N445" s="486"/>
      <c r="O445" s="486"/>
      <c r="P445" s="429"/>
      <c r="Q445" s="429"/>
      <c r="R445" s="429"/>
      <c r="S445" s="429"/>
      <c r="T445" s="429"/>
      <c r="U445" s="570"/>
      <c r="V445" s="553" t="s">
        <v>5961</v>
      </c>
      <c r="W445" s="527"/>
      <c r="X445" s="527" t="str">
        <f t="shared" si="29"/>
        <v>TCS-1(M): Pourcentage de personnes vivant avec le VIH bénéficiant actuellement d'un traitement antirétroviralGroupe à risque cibleHSH</v>
      </c>
      <c r="Y445" s="527">
        <f t="shared" si="30"/>
        <v>8</v>
      </c>
      <c r="Z445" s="527" t="str">
        <f t="shared" si="31"/>
        <v>TCS-1(M): Pourcentage de personnes vivant avec le VIH bénéficiant actuellement d'un traitement antirétroviral-8</v>
      </c>
      <c r="AA445" s="527" t="b">
        <f t="shared" si="32"/>
        <v>1</v>
      </c>
      <c r="AB445" s="527" t="s">
        <v>1908</v>
      </c>
      <c r="AC445" s="527" t="str">
        <f t="array" ref="AC445">IFERROR(IF(INDEX('Disaggregation Records'!$G$95:$G$183,MATCH(LEFT(Z445,255),LEFT('Disaggregation Records'!$D$95:$D$183,255),0))=0,"",INDEX('Disaggregation Records'!$G$95:$G$183,MATCH(LEFT(Z445,255),LEFT('Disaggregation Records'!$D$95:$D$183,255),0))),"")</f>
        <v>a1L36000002NzjrEAC</v>
      </c>
      <c r="AD445" s="527" t="s">
        <v>731</v>
      </c>
      <c r="AE445" s="393"/>
      <c r="AF445" s="134"/>
      <c r="AG445" s="134"/>
    </row>
    <row r="446" spans="1:33" ht="47.1" customHeight="1" x14ac:dyDescent="0.25">
      <c r="A446" s="409">
        <v>12</v>
      </c>
      <c r="B446" s="427" t="str">
        <f>IFERROR(VLOOKUP(A446,'Coverage Indicators - Section D'!$A$10:$Y$42,25,FALSE),"")</f>
        <v>TCS-1(M): Pourcentage de personnes vivant avec le VIH bénéficiant actuellement d'un traitement antirétroviral</v>
      </c>
      <c r="C446" s="522" t="str">
        <f t="array" ref="C446">IFERROR(IF(INDEX('Disaggregation Records'!$E$95:$E$183,MATCH(LEFT(Z446,255),LEFT('Disaggregation Records'!$D$95:$D$183,255),0))=0,"",INDEX('Disaggregation Records'!$E$95:$E$183,MATCH(LEFT(Z446,255),LEFT('Disaggregation Records'!$D$95:$D$183,255),0))),"")</f>
        <v>Groupe à risque cible</v>
      </c>
      <c r="D446" s="522" t="str">
        <f t="array" ref="D446">IFERROR(IF(INDEX('Disaggregation Records'!$F$95:$F$183,MATCH(LEFT(Z446,255),LEFT('Disaggregation Records'!$D$95:$D$183,255),0))=0,"",INDEX('Disaggregation Records'!$F$95:$F$183,MATCH(LEFT(Z446,255),LEFT('Disaggregation Records'!$D$95:$D$183,255),0))),"")</f>
        <v>Professionnels du sexe</v>
      </c>
      <c r="E446" s="429" t="str">
        <f t="array" ref="E446">IFERROR(IF(INDEX('Disaggregation Data'!$K$315:$K$616,MATCH(LEFT(X446,255),LEFT('Disaggregation Data'!$J$315:$J$616,255),0))=0,"",INDEX('Disaggregation Data'!$K$315:$K$616,MATCH(LEFT(X446,255),LEFT('Disaggregation Data'!J$315:$J$616,255),0))),"")</f>
        <v/>
      </c>
      <c r="F446" s="430" t="str">
        <f t="array" ref="F446">IFERROR(IF(INDEX('Disaggregation Data'!$L$315:$L$616,MATCH(LEFT(X446,255),LEFT('Disaggregation Data'!$J$315:$J$616,255),0))=0,"",INDEX('Disaggregation Data'!$L$315:$L$616,MATCH(LEFT(X446,255),LEFT('Disaggregation Data'!J$315:$J$616,255),0))),"")</f>
        <v/>
      </c>
      <c r="G446" s="495" t="str">
        <f t="shared" si="33"/>
        <v/>
      </c>
      <c r="H446" s="433"/>
      <c r="I446" s="560"/>
      <c r="J446" s="553" t="s">
        <v>5882</v>
      </c>
      <c r="K446" s="486"/>
      <c r="L446" s="486"/>
      <c r="M446" s="486"/>
      <c r="N446" s="486"/>
      <c r="O446" s="486"/>
      <c r="P446" s="429"/>
      <c r="Q446" s="429"/>
      <c r="R446" s="429"/>
      <c r="S446" s="429"/>
      <c r="T446" s="429"/>
      <c r="U446" s="570"/>
      <c r="V446" s="553" t="s">
        <v>5962</v>
      </c>
      <c r="W446" s="527"/>
      <c r="X446" s="527" t="str">
        <f t="shared" si="29"/>
        <v>TCS-1(M): Pourcentage de personnes vivant avec le VIH bénéficiant actuellement d'un traitement antirétroviralGroupe à risque cibleProfessionnels du sexe</v>
      </c>
      <c r="Y446" s="527">
        <f t="shared" si="30"/>
        <v>9</v>
      </c>
      <c r="Z446" s="527" t="str">
        <f t="shared" si="31"/>
        <v>TCS-1(M): Pourcentage de personnes vivant avec le VIH bénéficiant actuellement d'un traitement antirétroviral-9</v>
      </c>
      <c r="AA446" s="527" t="b">
        <f t="shared" si="32"/>
        <v>1</v>
      </c>
      <c r="AB446" s="527" t="s">
        <v>1909</v>
      </c>
      <c r="AC446" s="527" t="str">
        <f t="array" ref="AC446">IFERROR(IF(INDEX('Disaggregation Records'!$G$95:$G$183,MATCH(LEFT(Z446,255),LEFT('Disaggregation Records'!$D$95:$D$183,255),0))=0,"",INDEX('Disaggregation Records'!$G$95:$G$183,MATCH(LEFT(Z446,255),LEFT('Disaggregation Records'!$D$95:$D$183,255),0))),"")</f>
        <v>a1L36000002NzjsEAC</v>
      </c>
      <c r="AD446" s="527" t="s">
        <v>731</v>
      </c>
      <c r="AE446" s="393"/>
      <c r="AF446" s="134"/>
      <c r="AG446" s="134"/>
    </row>
    <row r="447" spans="1:33" ht="47.1" customHeight="1" x14ac:dyDescent="0.25">
      <c r="A447" s="409">
        <v>13</v>
      </c>
      <c r="B447" s="427" t="str">
        <f>IFERROR(VLOOKUP(A447,'Coverage Indicators - Section D'!$A$10:$Y$42,25,FALSE),"")</f>
        <v/>
      </c>
      <c r="C447" s="522" t="str">
        <f t="array" ref="C447">IFERROR(IF(INDEX('Disaggregation Records'!$E$95:$E$183,MATCH(LEFT(Z447,255),LEFT('Disaggregation Records'!$D$95:$D$183,255),0))=0,"",INDEX('Disaggregation Records'!$E$95:$E$183,MATCH(LEFT(Z447,255),LEFT('Disaggregation Records'!$D$95:$D$183,255),0))),"")</f>
        <v/>
      </c>
      <c r="D447" s="522" t="str">
        <f t="array" ref="D447">IFERROR(IF(INDEX('Disaggregation Records'!$F$95:$F$183,MATCH(LEFT(Z447,255),LEFT('Disaggregation Records'!$D$95:$D$183,255),0))=0,"",INDEX('Disaggregation Records'!$F$95:$F$183,MATCH(LEFT(Z447,255),LEFT('Disaggregation Records'!$D$95:$D$183,255),0))),"")</f>
        <v/>
      </c>
      <c r="E447" s="429" t="str">
        <f t="array" ref="E447">IFERROR(IF(INDEX('Disaggregation Data'!$K$315:$K$616,MATCH(LEFT(X447,255),LEFT('Disaggregation Data'!$J$315:$J$616,255),0))=0,"",INDEX('Disaggregation Data'!$K$315:$K$616,MATCH(LEFT(X447,255),LEFT('Disaggregation Data'!J$315:$J$616,255),0))),"")</f>
        <v/>
      </c>
      <c r="F447" s="430" t="str">
        <f t="array" ref="F447">IFERROR(IF(INDEX('Disaggregation Data'!$L$315:$L$616,MATCH(LEFT(X447,255),LEFT('Disaggregation Data'!$J$315:$J$616,255),0))=0,"",INDEX('Disaggregation Data'!$L$315:$L$616,MATCH(LEFT(X447,255),LEFT('Disaggregation Data'!J$315:$J$616,255),0))),"")</f>
        <v/>
      </c>
      <c r="G447" s="495" t="str">
        <f t="shared" si="33"/>
        <v/>
      </c>
      <c r="H447" s="433" t="str">
        <f t="array" ref="H447">IFERROR(IF(INDEX('Disaggregation Data'!$N$315:$N$616,MATCH(LEFT(X447,255),LEFT('Disaggregation Data'!$J$315:$J$616,255),0))=0,"",INDEX('Disaggregation Data'!$N$315:$N$616,MATCH(LEFT(X447,255),LEFT('Disaggregation Data'!J$315:$J$616,255),0))),"")</f>
        <v/>
      </c>
      <c r="I447" s="433" t="str">
        <f t="array" ref="I447">IFERROR(IF(INDEX('Disaggregation Data'!$Q$315:$Q$616,MATCH(LEFT(X447,255),LEFT('Disaggregation Data'!$J$315:$J$616,255),0))=0,"",INDEX('Disaggregation Data'!$Q$315:$Q$616,MATCH(LEFT(X447,255),LEFT('Disaggregation Data'!J$315:$J$616,255),0))),"")</f>
        <v/>
      </c>
      <c r="J447" s="447" t="str">
        <f t="array" ref="J447">IFERROR(IF(INDEX('Disaggregation Data'!$R$315:$R$616,MATCH(LEFT(X447,255),LEFT('Disaggregation Data'!$J$315:$J$616,255),0))=0,"",INDEX('Disaggregation Data'!$R$315:$R$616,MATCH(LEFT(X447,255),LEFT('Disaggregation Data'!J$315:$J$616,255),0))),"")</f>
        <v/>
      </c>
      <c r="K447" s="486"/>
      <c r="L447" s="486"/>
      <c r="M447" s="486"/>
      <c r="N447" s="486"/>
      <c r="O447" s="486"/>
      <c r="P447" s="429"/>
      <c r="Q447" s="429"/>
      <c r="R447" s="429"/>
      <c r="S447" s="429"/>
      <c r="T447" s="429"/>
      <c r="U447" s="433" t="str">
        <f t="array" ref="U447">IFERROR(IF(INDEX('Disaggregation Data'!$O$315:$O$616,MATCH(LEFT(X447,255),LEFT('Disaggregation Data'!$J$315:$J$616,255),0))=0,"",INDEX('Disaggregation Data'!$O$315:$O$616,MATCH(LEFT(X447,255),LEFT('Disaggregation Data'!J$315:$J$616,255),0))),"")</f>
        <v/>
      </c>
      <c r="V447" s="447" t="str">
        <f t="array" ref="V447">IFERROR(IF(INDEX('Disaggregation Data'!$P$315:$P$616,MATCH(LEFT(X447,255),LEFT('Disaggregation Data'!$J$315:$J$616,255),0))=0,"",INDEX('Disaggregation Data'!$P$315:$P$616,MATCH(LEFT(X447,255),LEFT('Disaggregation Data'!J$315:$J$616,255),0))),"")</f>
        <v/>
      </c>
      <c r="W447" s="527"/>
      <c r="X447" s="527" t="str">
        <f t="shared" si="29"/>
        <v/>
      </c>
      <c r="Y447" s="527">
        <f t="shared" si="30"/>
        <v>0</v>
      </c>
      <c r="Z447" s="527" t="str">
        <f t="shared" si="31"/>
        <v/>
      </c>
      <c r="AA447" s="527" t="b">
        <f t="shared" si="32"/>
        <v>0</v>
      </c>
      <c r="AB447" s="527" t="s">
        <v>1910</v>
      </c>
      <c r="AC447" s="527" t="str">
        <f t="array" ref="AC447">IFERROR(IF(INDEX('Disaggregation Records'!$G$95:$G$183,MATCH(LEFT(Z447,255),LEFT('Disaggregation Records'!$D$95:$D$183,255),0))=0,"",INDEX('Disaggregation Records'!$G$95:$G$183,MATCH(LEFT(Z447,255),LEFT('Disaggregation Records'!$D$95:$D$183,255),0))),"")</f>
        <v/>
      </c>
      <c r="AD447" s="527" t="s">
        <v>732</v>
      </c>
      <c r="AE447" s="393"/>
      <c r="AF447" s="134"/>
      <c r="AG447" s="134"/>
    </row>
    <row r="448" spans="1:33" ht="47.1" customHeight="1" x14ac:dyDescent="0.25">
      <c r="A448" s="409">
        <v>13</v>
      </c>
      <c r="B448" s="427" t="str">
        <f>IFERROR(VLOOKUP(A448,'Coverage Indicators - Section D'!$A$10:$Y$42,25,FALSE),"")</f>
        <v/>
      </c>
      <c r="C448" s="522" t="str">
        <f t="array" ref="C448">IFERROR(IF(INDEX('Disaggregation Records'!$E$95:$E$183,MATCH(LEFT(Z448,255),LEFT('Disaggregation Records'!$D$95:$D$183,255),0))=0,"",INDEX('Disaggregation Records'!$E$95:$E$183,MATCH(LEFT(Z448,255),LEFT('Disaggregation Records'!$D$95:$D$183,255),0))),"")</f>
        <v/>
      </c>
      <c r="D448" s="522" t="str">
        <f t="array" ref="D448">IFERROR(IF(INDEX('Disaggregation Records'!$F$95:$F$183,MATCH(LEFT(Z448,255),LEFT('Disaggregation Records'!$D$95:$D$183,255),0))=0,"",INDEX('Disaggregation Records'!$F$95:$F$183,MATCH(LEFT(Z448,255),LEFT('Disaggregation Records'!$D$95:$D$183,255),0))),"")</f>
        <v/>
      </c>
      <c r="E448" s="429" t="str">
        <f t="array" ref="E448">IFERROR(IF(INDEX('Disaggregation Data'!$K$315:$K$616,MATCH(LEFT(X448,255),LEFT('Disaggregation Data'!$J$315:$J$616,255),0))=0,"",INDEX('Disaggregation Data'!$K$315:$K$616,MATCH(LEFT(X448,255),LEFT('Disaggregation Data'!J$315:$J$616,255),0))),"")</f>
        <v/>
      </c>
      <c r="F448" s="430" t="str">
        <f t="array" ref="F448">IFERROR(IF(INDEX('Disaggregation Data'!$L$315:$L$616,MATCH(LEFT(X448,255),LEFT('Disaggregation Data'!$J$315:$J$616,255),0))=0,"",INDEX('Disaggregation Data'!$L$315:$L$616,MATCH(LEFT(X448,255),LEFT('Disaggregation Data'!J$315:$J$616,255),0))),"")</f>
        <v/>
      </c>
      <c r="G448" s="495" t="str">
        <f t="shared" si="33"/>
        <v/>
      </c>
      <c r="H448" s="433" t="str">
        <f t="array" ref="H448">IFERROR(IF(INDEX('Disaggregation Data'!$N$315:$N$616,MATCH(LEFT(X448,255),LEFT('Disaggregation Data'!$J$315:$J$616,255),0))=0,"",INDEX('Disaggregation Data'!$N$315:$N$616,MATCH(LEFT(X448,255),LEFT('Disaggregation Data'!J$315:$J$616,255),0))),"")</f>
        <v/>
      </c>
      <c r="I448" s="433" t="str">
        <f t="array" ref="I448">IFERROR(IF(INDEX('Disaggregation Data'!$Q$315:$Q$616,MATCH(LEFT(X448,255),LEFT('Disaggregation Data'!$J$315:$J$616,255),0))=0,"",INDEX('Disaggregation Data'!$Q$315:$Q$616,MATCH(LEFT(X448,255),LEFT('Disaggregation Data'!J$315:$J$616,255),0))),"")</f>
        <v/>
      </c>
      <c r="J448" s="447" t="str">
        <f t="array" ref="J448">IFERROR(IF(INDEX('Disaggregation Data'!$R$315:$R$616,MATCH(LEFT(X448,255),LEFT('Disaggregation Data'!$J$315:$J$616,255),0))=0,"",INDEX('Disaggregation Data'!$R$315:$R$616,MATCH(LEFT(X448,255),LEFT('Disaggregation Data'!J$315:$J$616,255),0))),"")</f>
        <v/>
      </c>
      <c r="K448" s="486"/>
      <c r="L448" s="486"/>
      <c r="M448" s="486"/>
      <c r="N448" s="486"/>
      <c r="O448" s="486"/>
      <c r="P448" s="429"/>
      <c r="Q448" s="429"/>
      <c r="R448" s="429"/>
      <c r="S448" s="429"/>
      <c r="T448" s="429"/>
      <c r="U448" s="433" t="str">
        <f t="array" ref="U448">IFERROR(IF(INDEX('Disaggregation Data'!$O$315:$O$616,MATCH(LEFT(X448,255),LEFT('Disaggregation Data'!$J$315:$J$616,255),0))=0,"",INDEX('Disaggregation Data'!$O$315:$O$616,MATCH(LEFT(X448,255),LEFT('Disaggregation Data'!J$315:$J$616,255),0))),"")</f>
        <v/>
      </c>
      <c r="V448" s="447" t="str">
        <f t="array" ref="V448">IFERROR(IF(INDEX('Disaggregation Data'!$P$315:$P$616,MATCH(LEFT(X448,255),LEFT('Disaggregation Data'!$J$315:$J$616,255),0))=0,"",INDEX('Disaggregation Data'!$P$315:$P$616,MATCH(LEFT(X448,255),LEFT('Disaggregation Data'!J$315:$J$616,255),0))),"")</f>
        <v/>
      </c>
      <c r="W448" s="527"/>
      <c r="X448" s="527" t="str">
        <f t="shared" si="29"/>
        <v/>
      </c>
      <c r="Y448" s="527">
        <f t="shared" si="30"/>
        <v>1</v>
      </c>
      <c r="Z448" s="527" t="str">
        <f t="shared" si="31"/>
        <v/>
      </c>
      <c r="AA448" s="527" t="b">
        <f t="shared" si="32"/>
        <v>0</v>
      </c>
      <c r="AB448" s="527" t="s">
        <v>1911</v>
      </c>
      <c r="AC448" s="527" t="str">
        <f t="array" ref="AC448">IFERROR(IF(INDEX('Disaggregation Records'!$G$95:$G$183,MATCH(LEFT(Z448,255),LEFT('Disaggregation Records'!$D$95:$D$183,255),0))=0,"",INDEX('Disaggregation Records'!$G$95:$G$183,MATCH(LEFT(Z448,255),LEFT('Disaggregation Records'!$D$95:$D$183,255),0))),"")</f>
        <v/>
      </c>
      <c r="AD448" s="527" t="s">
        <v>732</v>
      </c>
      <c r="AE448" s="393"/>
      <c r="AF448" s="134"/>
      <c r="AG448" s="134"/>
    </row>
    <row r="449" spans="1:33" ht="47.1" customHeight="1" x14ac:dyDescent="0.25">
      <c r="A449" s="409">
        <v>13</v>
      </c>
      <c r="B449" s="427" t="str">
        <f>IFERROR(VLOOKUP(A449,'Coverage Indicators - Section D'!$A$10:$Y$42,25,FALSE),"")</f>
        <v/>
      </c>
      <c r="C449" s="522" t="str">
        <f t="array" ref="C449">IFERROR(IF(INDEX('Disaggregation Records'!$E$95:$E$183,MATCH(LEFT(Z449,255),LEFT('Disaggregation Records'!$D$95:$D$183,255),0))=0,"",INDEX('Disaggregation Records'!$E$95:$E$183,MATCH(LEFT(Z449,255),LEFT('Disaggregation Records'!$D$95:$D$183,255),0))),"")</f>
        <v/>
      </c>
      <c r="D449" s="522" t="str">
        <f t="array" ref="D449">IFERROR(IF(INDEX('Disaggregation Records'!$F$95:$F$183,MATCH(LEFT(Z449,255),LEFT('Disaggregation Records'!$D$95:$D$183,255),0))=0,"",INDEX('Disaggregation Records'!$F$95:$F$183,MATCH(LEFT(Z449,255),LEFT('Disaggregation Records'!$D$95:$D$183,255),0))),"")</f>
        <v/>
      </c>
      <c r="E449" s="429" t="str">
        <f t="array" ref="E449">IFERROR(IF(INDEX('Disaggregation Data'!$K$315:$K$616,MATCH(LEFT(X449,255),LEFT('Disaggregation Data'!$J$315:$J$616,255),0))=0,"",INDEX('Disaggregation Data'!$K$315:$K$616,MATCH(LEFT(X449,255),LEFT('Disaggregation Data'!J$315:$J$616,255),0))),"")</f>
        <v/>
      </c>
      <c r="F449" s="430" t="str">
        <f t="array" ref="F449">IFERROR(IF(INDEX('Disaggregation Data'!$L$315:$L$616,MATCH(LEFT(X449,255),LEFT('Disaggregation Data'!$J$315:$J$616,255),0))=0,"",INDEX('Disaggregation Data'!$L$315:$L$616,MATCH(LEFT(X449,255),LEFT('Disaggregation Data'!J$315:$J$616,255),0))),"")</f>
        <v/>
      </c>
      <c r="G449" s="495" t="str">
        <f t="shared" si="33"/>
        <v/>
      </c>
      <c r="H449" s="433" t="str">
        <f t="array" ref="H449">IFERROR(IF(INDEX('Disaggregation Data'!$N$315:$N$616,MATCH(LEFT(X449,255),LEFT('Disaggregation Data'!$J$315:$J$616,255),0))=0,"",INDEX('Disaggregation Data'!$N$315:$N$616,MATCH(LEFT(X449,255),LEFT('Disaggregation Data'!J$315:$J$616,255),0))),"")</f>
        <v/>
      </c>
      <c r="I449" s="433" t="str">
        <f t="array" ref="I449">IFERROR(IF(INDEX('Disaggregation Data'!$Q$315:$Q$616,MATCH(LEFT(X449,255),LEFT('Disaggregation Data'!$J$315:$J$616,255),0))=0,"",INDEX('Disaggregation Data'!$Q$315:$Q$616,MATCH(LEFT(X449,255),LEFT('Disaggregation Data'!J$315:$J$616,255),0))),"")</f>
        <v/>
      </c>
      <c r="J449" s="447" t="str">
        <f t="array" ref="J449">IFERROR(IF(INDEX('Disaggregation Data'!$R$315:$R$616,MATCH(LEFT(X449,255),LEFT('Disaggregation Data'!$J$315:$J$616,255),0))=0,"",INDEX('Disaggregation Data'!$R$315:$R$616,MATCH(LEFT(X449,255),LEFT('Disaggregation Data'!J$315:$J$616,255),0))),"")</f>
        <v/>
      </c>
      <c r="K449" s="486"/>
      <c r="L449" s="486"/>
      <c r="M449" s="486"/>
      <c r="N449" s="486"/>
      <c r="O449" s="486"/>
      <c r="P449" s="429"/>
      <c r="Q449" s="429"/>
      <c r="R449" s="429"/>
      <c r="S449" s="429"/>
      <c r="T449" s="429"/>
      <c r="U449" s="433" t="str">
        <f t="array" ref="U449">IFERROR(IF(INDEX('Disaggregation Data'!$O$315:$O$616,MATCH(LEFT(X449,255),LEFT('Disaggregation Data'!$J$315:$J$616,255),0))=0,"",INDEX('Disaggregation Data'!$O$315:$O$616,MATCH(LEFT(X449,255),LEFT('Disaggregation Data'!J$315:$J$616,255),0))),"")</f>
        <v/>
      </c>
      <c r="V449" s="447" t="str">
        <f t="array" ref="V449">IFERROR(IF(INDEX('Disaggregation Data'!$P$315:$P$616,MATCH(LEFT(X449,255),LEFT('Disaggregation Data'!$J$315:$J$616,255),0))=0,"",INDEX('Disaggregation Data'!$P$315:$P$616,MATCH(LEFT(X449,255),LEFT('Disaggregation Data'!J$315:$J$616,255),0))),"")</f>
        <v/>
      </c>
      <c r="W449" s="527"/>
      <c r="X449" s="527" t="str">
        <f t="shared" si="29"/>
        <v/>
      </c>
      <c r="Y449" s="527">
        <f t="shared" si="30"/>
        <v>2</v>
      </c>
      <c r="Z449" s="527" t="str">
        <f t="shared" si="31"/>
        <v/>
      </c>
      <c r="AA449" s="527" t="b">
        <f t="shared" si="32"/>
        <v>0</v>
      </c>
      <c r="AB449" s="527" t="s">
        <v>1912</v>
      </c>
      <c r="AC449" s="527" t="str">
        <f t="array" ref="AC449">IFERROR(IF(INDEX('Disaggregation Records'!$G$95:$G$183,MATCH(LEFT(Z449,255),LEFT('Disaggregation Records'!$D$95:$D$183,255),0))=0,"",INDEX('Disaggregation Records'!$G$95:$G$183,MATCH(LEFT(Z449,255),LEFT('Disaggregation Records'!$D$95:$D$183,255),0))),"")</f>
        <v/>
      </c>
      <c r="AD449" s="527" t="s">
        <v>732</v>
      </c>
      <c r="AE449" s="393"/>
      <c r="AF449" s="134"/>
      <c r="AG449" s="134"/>
    </row>
    <row r="450" spans="1:33" ht="47.1" customHeight="1" x14ac:dyDescent="0.25">
      <c r="A450" s="409">
        <v>13</v>
      </c>
      <c r="B450" s="427" t="str">
        <f>IFERROR(VLOOKUP(A450,'Coverage Indicators - Section D'!$A$10:$Y$42,25,FALSE),"")</f>
        <v/>
      </c>
      <c r="C450" s="522" t="str">
        <f t="array" ref="C450">IFERROR(IF(INDEX('Disaggregation Records'!$E$95:$E$183,MATCH(LEFT(Z450,255),LEFT('Disaggregation Records'!$D$95:$D$183,255),0))=0,"",INDEX('Disaggregation Records'!$E$95:$E$183,MATCH(LEFT(Z450,255),LEFT('Disaggregation Records'!$D$95:$D$183,255),0))),"")</f>
        <v/>
      </c>
      <c r="D450" s="522" t="str">
        <f t="array" ref="D450">IFERROR(IF(INDEX('Disaggregation Records'!$F$95:$F$183,MATCH(LEFT(Z450,255),LEFT('Disaggregation Records'!$D$95:$D$183,255),0))=0,"",INDEX('Disaggregation Records'!$F$95:$F$183,MATCH(LEFT(Z450,255),LEFT('Disaggregation Records'!$D$95:$D$183,255),0))),"")</f>
        <v/>
      </c>
      <c r="E450" s="429" t="str">
        <f t="array" ref="E450">IFERROR(IF(INDEX('Disaggregation Data'!$K$315:$K$616,MATCH(LEFT(X450,255),LEFT('Disaggregation Data'!$J$315:$J$616,255),0))=0,"",INDEX('Disaggregation Data'!$K$315:$K$616,MATCH(LEFT(X450,255),LEFT('Disaggregation Data'!J$315:$J$616,255),0))),"")</f>
        <v/>
      </c>
      <c r="F450" s="430" t="str">
        <f t="array" ref="F450">IFERROR(IF(INDEX('Disaggregation Data'!$L$315:$L$616,MATCH(LEFT(X450,255),LEFT('Disaggregation Data'!$J$315:$J$616,255),0))=0,"",INDEX('Disaggregation Data'!$L$315:$L$616,MATCH(LEFT(X450,255),LEFT('Disaggregation Data'!J$315:$J$616,255),0))),"")</f>
        <v/>
      </c>
      <c r="G450" s="495" t="str">
        <f t="shared" si="33"/>
        <v/>
      </c>
      <c r="H450" s="433" t="str">
        <f t="array" ref="H450">IFERROR(IF(INDEX('Disaggregation Data'!$N$315:$N$616,MATCH(LEFT(X450,255),LEFT('Disaggregation Data'!$J$315:$J$616,255),0))=0,"",INDEX('Disaggregation Data'!$N$315:$N$616,MATCH(LEFT(X450,255),LEFT('Disaggregation Data'!J$315:$J$616,255),0))),"")</f>
        <v/>
      </c>
      <c r="I450" s="433" t="str">
        <f t="array" ref="I450">IFERROR(IF(INDEX('Disaggregation Data'!$Q$315:$Q$616,MATCH(LEFT(X450,255),LEFT('Disaggregation Data'!$J$315:$J$616,255),0))=0,"",INDEX('Disaggregation Data'!$Q$315:$Q$616,MATCH(LEFT(X450,255),LEFT('Disaggregation Data'!J$315:$J$616,255),0))),"")</f>
        <v/>
      </c>
      <c r="J450" s="447" t="str">
        <f t="array" ref="J450">IFERROR(IF(INDEX('Disaggregation Data'!$R$315:$R$616,MATCH(LEFT(X450,255),LEFT('Disaggregation Data'!$J$315:$J$616,255),0))=0,"",INDEX('Disaggregation Data'!$R$315:$R$616,MATCH(LEFT(X450,255),LEFT('Disaggregation Data'!J$315:$J$616,255),0))),"")</f>
        <v/>
      </c>
      <c r="K450" s="486"/>
      <c r="L450" s="486"/>
      <c r="M450" s="486"/>
      <c r="N450" s="486"/>
      <c r="O450" s="486"/>
      <c r="P450" s="429"/>
      <c r="Q450" s="429"/>
      <c r="R450" s="429"/>
      <c r="S450" s="429"/>
      <c r="T450" s="429"/>
      <c r="U450" s="433" t="str">
        <f t="array" ref="U450">IFERROR(IF(INDEX('Disaggregation Data'!$O$315:$O$616,MATCH(LEFT(X450,255),LEFT('Disaggregation Data'!$J$315:$J$616,255),0))=0,"",INDEX('Disaggregation Data'!$O$315:$O$616,MATCH(LEFT(X450,255),LEFT('Disaggregation Data'!J$315:$J$616,255),0))),"")</f>
        <v/>
      </c>
      <c r="V450" s="447" t="str">
        <f t="array" ref="V450">IFERROR(IF(INDEX('Disaggregation Data'!$P$315:$P$616,MATCH(LEFT(X450,255),LEFT('Disaggregation Data'!$J$315:$J$616,255),0))=0,"",INDEX('Disaggregation Data'!$P$315:$P$616,MATCH(LEFT(X450,255),LEFT('Disaggregation Data'!J$315:$J$616,255),0))),"")</f>
        <v/>
      </c>
      <c r="W450" s="527"/>
      <c r="X450" s="527" t="str">
        <f t="shared" si="29"/>
        <v/>
      </c>
      <c r="Y450" s="527">
        <f t="shared" si="30"/>
        <v>3</v>
      </c>
      <c r="Z450" s="527" t="str">
        <f t="shared" si="31"/>
        <v/>
      </c>
      <c r="AA450" s="527" t="b">
        <f t="shared" si="32"/>
        <v>0</v>
      </c>
      <c r="AB450" s="527" t="s">
        <v>1913</v>
      </c>
      <c r="AC450" s="527" t="str">
        <f t="array" ref="AC450">IFERROR(IF(INDEX('Disaggregation Records'!$G$95:$G$183,MATCH(LEFT(Z450,255),LEFT('Disaggregation Records'!$D$95:$D$183,255),0))=0,"",INDEX('Disaggregation Records'!$G$95:$G$183,MATCH(LEFT(Z450,255),LEFT('Disaggregation Records'!$D$95:$D$183,255),0))),"")</f>
        <v/>
      </c>
      <c r="AD450" s="527" t="s">
        <v>732</v>
      </c>
      <c r="AE450" s="393"/>
      <c r="AF450" s="134"/>
      <c r="AG450" s="134"/>
    </row>
    <row r="451" spans="1:33" ht="47.1" customHeight="1" x14ac:dyDescent="0.25">
      <c r="A451" s="409">
        <v>13</v>
      </c>
      <c r="B451" s="427" t="str">
        <f>IFERROR(VLOOKUP(A451,'Coverage Indicators - Section D'!$A$10:$Y$42,25,FALSE),"")</f>
        <v/>
      </c>
      <c r="C451" s="522" t="str">
        <f t="array" ref="C451">IFERROR(IF(INDEX('Disaggregation Records'!$E$95:$E$183,MATCH(LEFT(Z451,255),LEFT('Disaggregation Records'!$D$95:$D$183,255),0))=0,"",INDEX('Disaggregation Records'!$E$95:$E$183,MATCH(LEFT(Z451,255),LEFT('Disaggregation Records'!$D$95:$D$183,255),0))),"")</f>
        <v/>
      </c>
      <c r="D451" s="522" t="str">
        <f t="array" ref="D451">IFERROR(IF(INDEX('Disaggregation Records'!$F$95:$F$183,MATCH(LEFT(Z451,255),LEFT('Disaggregation Records'!$D$95:$D$183,255),0))=0,"",INDEX('Disaggregation Records'!$F$95:$F$183,MATCH(LEFT(Z451,255),LEFT('Disaggregation Records'!$D$95:$D$183,255),0))),"")</f>
        <v/>
      </c>
      <c r="E451" s="429" t="str">
        <f t="array" ref="E451">IFERROR(IF(INDEX('Disaggregation Data'!$K$315:$K$616,MATCH(LEFT(X451,255),LEFT('Disaggregation Data'!$J$315:$J$616,255),0))=0,"",INDEX('Disaggregation Data'!$K$315:$K$616,MATCH(LEFT(X451,255),LEFT('Disaggregation Data'!J$315:$J$616,255),0))),"")</f>
        <v/>
      </c>
      <c r="F451" s="430" t="str">
        <f t="array" ref="F451">IFERROR(IF(INDEX('Disaggregation Data'!$L$315:$L$616,MATCH(LEFT(X451,255),LEFT('Disaggregation Data'!$J$315:$J$616,255),0))=0,"",INDEX('Disaggregation Data'!$L$315:$L$616,MATCH(LEFT(X451,255),LEFT('Disaggregation Data'!J$315:$J$616,255),0))),"")</f>
        <v/>
      </c>
      <c r="G451" s="495" t="str">
        <f t="shared" si="33"/>
        <v/>
      </c>
      <c r="H451" s="433" t="str">
        <f t="array" ref="H451">IFERROR(IF(INDEX('Disaggregation Data'!$N$315:$N$616,MATCH(LEFT(X451,255),LEFT('Disaggregation Data'!$J$315:$J$616,255),0))=0,"",INDEX('Disaggregation Data'!$N$315:$N$616,MATCH(LEFT(X451,255),LEFT('Disaggregation Data'!J$315:$J$616,255),0))),"")</f>
        <v/>
      </c>
      <c r="I451" s="433" t="str">
        <f t="array" ref="I451">IFERROR(IF(INDEX('Disaggregation Data'!$Q$315:$Q$616,MATCH(LEFT(X451,255),LEFT('Disaggregation Data'!$J$315:$J$616,255),0))=0,"",INDEX('Disaggregation Data'!$Q$315:$Q$616,MATCH(LEFT(X451,255),LEFT('Disaggregation Data'!J$315:$J$616,255),0))),"")</f>
        <v/>
      </c>
      <c r="J451" s="447" t="str">
        <f t="array" ref="J451">IFERROR(IF(INDEX('Disaggregation Data'!$R$315:$R$616,MATCH(LEFT(X451,255),LEFT('Disaggregation Data'!$J$315:$J$616,255),0))=0,"",INDEX('Disaggregation Data'!$R$315:$R$616,MATCH(LEFT(X451,255),LEFT('Disaggregation Data'!J$315:$J$616,255),0))),"")</f>
        <v/>
      </c>
      <c r="K451" s="486"/>
      <c r="L451" s="486"/>
      <c r="M451" s="486"/>
      <c r="N451" s="486"/>
      <c r="O451" s="486"/>
      <c r="P451" s="429"/>
      <c r="Q451" s="429"/>
      <c r="R451" s="429"/>
      <c r="S451" s="429"/>
      <c r="T451" s="429"/>
      <c r="U451" s="433" t="str">
        <f t="array" ref="U451">IFERROR(IF(INDEX('Disaggregation Data'!$O$315:$O$616,MATCH(LEFT(X451,255),LEFT('Disaggregation Data'!$J$315:$J$616,255),0))=0,"",INDEX('Disaggregation Data'!$O$315:$O$616,MATCH(LEFT(X451,255),LEFT('Disaggregation Data'!J$315:$J$616,255),0))),"")</f>
        <v/>
      </c>
      <c r="V451" s="447" t="str">
        <f t="array" ref="V451">IFERROR(IF(INDEX('Disaggregation Data'!$P$315:$P$616,MATCH(LEFT(X451,255),LEFT('Disaggregation Data'!$J$315:$J$616,255),0))=0,"",INDEX('Disaggregation Data'!$P$315:$P$616,MATCH(LEFT(X451,255),LEFT('Disaggregation Data'!J$315:$J$616,255),0))),"")</f>
        <v/>
      </c>
      <c r="W451" s="527"/>
      <c r="X451" s="527" t="str">
        <f t="shared" si="29"/>
        <v/>
      </c>
      <c r="Y451" s="527">
        <f t="shared" si="30"/>
        <v>4</v>
      </c>
      <c r="Z451" s="527" t="str">
        <f t="shared" si="31"/>
        <v/>
      </c>
      <c r="AA451" s="527" t="b">
        <f t="shared" si="32"/>
        <v>0</v>
      </c>
      <c r="AB451" s="527" t="s">
        <v>1914</v>
      </c>
      <c r="AC451" s="527" t="str">
        <f t="array" ref="AC451">IFERROR(IF(INDEX('Disaggregation Records'!$G$95:$G$183,MATCH(LEFT(Z451,255),LEFT('Disaggregation Records'!$D$95:$D$183,255),0))=0,"",INDEX('Disaggregation Records'!$G$95:$G$183,MATCH(LEFT(Z451,255),LEFT('Disaggregation Records'!$D$95:$D$183,255),0))),"")</f>
        <v/>
      </c>
      <c r="AD451" s="527" t="s">
        <v>732</v>
      </c>
      <c r="AE451" s="393"/>
      <c r="AF451" s="134"/>
      <c r="AG451" s="134"/>
    </row>
    <row r="452" spans="1:33" ht="47.1" customHeight="1" x14ac:dyDescent="0.25">
      <c r="A452" s="409">
        <v>13</v>
      </c>
      <c r="B452" s="427" t="str">
        <f>IFERROR(VLOOKUP(A452,'Coverage Indicators - Section D'!$A$10:$Y$42,25,FALSE),"")</f>
        <v/>
      </c>
      <c r="C452" s="522" t="str">
        <f t="array" ref="C452">IFERROR(IF(INDEX('Disaggregation Records'!$E$95:$E$183,MATCH(LEFT(Z452,255),LEFT('Disaggregation Records'!$D$95:$D$183,255),0))=0,"",INDEX('Disaggregation Records'!$E$95:$E$183,MATCH(LEFT(Z452,255),LEFT('Disaggregation Records'!$D$95:$D$183,255),0))),"")</f>
        <v/>
      </c>
      <c r="D452" s="522" t="str">
        <f t="array" ref="D452">IFERROR(IF(INDEX('Disaggregation Records'!$F$95:$F$183,MATCH(LEFT(Z452,255),LEFT('Disaggregation Records'!$D$95:$D$183,255),0))=0,"",INDEX('Disaggregation Records'!$F$95:$F$183,MATCH(LEFT(Z452,255),LEFT('Disaggregation Records'!$D$95:$D$183,255),0))),"")</f>
        <v/>
      </c>
      <c r="E452" s="429" t="str">
        <f t="array" ref="E452">IFERROR(IF(INDEX('Disaggregation Data'!$K$315:$K$616,MATCH(LEFT(X452,255),LEFT('Disaggregation Data'!$J$315:$J$616,255),0))=0,"",INDEX('Disaggregation Data'!$K$315:$K$616,MATCH(LEFT(X452,255),LEFT('Disaggregation Data'!J$315:$J$616,255),0))),"")</f>
        <v/>
      </c>
      <c r="F452" s="430" t="str">
        <f t="array" ref="F452">IFERROR(IF(INDEX('Disaggregation Data'!$L$315:$L$616,MATCH(LEFT(X452,255),LEFT('Disaggregation Data'!$J$315:$J$616,255),0))=0,"",INDEX('Disaggregation Data'!$L$315:$L$616,MATCH(LEFT(X452,255),LEFT('Disaggregation Data'!J$315:$J$616,255),0))),"")</f>
        <v/>
      </c>
      <c r="G452" s="495" t="str">
        <f t="shared" si="33"/>
        <v/>
      </c>
      <c r="H452" s="433" t="str">
        <f t="array" ref="H452">IFERROR(IF(INDEX('Disaggregation Data'!$N$315:$N$616,MATCH(LEFT(X452,255),LEFT('Disaggregation Data'!$J$315:$J$616,255),0))=0,"",INDEX('Disaggregation Data'!$N$315:$N$616,MATCH(LEFT(X452,255),LEFT('Disaggregation Data'!J$315:$J$616,255),0))),"")</f>
        <v/>
      </c>
      <c r="I452" s="433" t="str">
        <f t="array" ref="I452">IFERROR(IF(INDEX('Disaggregation Data'!$Q$315:$Q$616,MATCH(LEFT(X452,255),LEFT('Disaggregation Data'!$J$315:$J$616,255),0))=0,"",INDEX('Disaggregation Data'!$Q$315:$Q$616,MATCH(LEFT(X452,255),LEFT('Disaggregation Data'!J$315:$J$616,255),0))),"")</f>
        <v/>
      </c>
      <c r="J452" s="447" t="str">
        <f t="array" ref="J452">IFERROR(IF(INDEX('Disaggregation Data'!$R$315:$R$616,MATCH(LEFT(X452,255),LEFT('Disaggregation Data'!$J$315:$J$616,255),0))=0,"",INDEX('Disaggregation Data'!$R$315:$R$616,MATCH(LEFT(X452,255),LEFT('Disaggregation Data'!J$315:$J$616,255),0))),"")</f>
        <v/>
      </c>
      <c r="K452" s="486"/>
      <c r="L452" s="486"/>
      <c r="M452" s="486"/>
      <c r="N452" s="486"/>
      <c r="O452" s="486"/>
      <c r="P452" s="429"/>
      <c r="Q452" s="429"/>
      <c r="R452" s="429"/>
      <c r="S452" s="429"/>
      <c r="T452" s="429"/>
      <c r="U452" s="433" t="str">
        <f t="array" ref="U452">IFERROR(IF(INDEX('Disaggregation Data'!$O$315:$O$616,MATCH(LEFT(X452,255),LEFT('Disaggregation Data'!$J$315:$J$616,255),0))=0,"",INDEX('Disaggregation Data'!$O$315:$O$616,MATCH(LEFT(X452,255),LEFT('Disaggregation Data'!J$315:$J$616,255),0))),"")</f>
        <v/>
      </c>
      <c r="V452" s="447" t="str">
        <f t="array" ref="V452">IFERROR(IF(INDEX('Disaggregation Data'!$P$315:$P$616,MATCH(LEFT(X452,255),LEFT('Disaggregation Data'!$J$315:$J$616,255),0))=0,"",INDEX('Disaggregation Data'!$P$315:$P$616,MATCH(LEFT(X452,255),LEFT('Disaggregation Data'!J$315:$J$616,255),0))),"")</f>
        <v/>
      </c>
      <c r="W452" s="527"/>
      <c r="X452" s="527" t="str">
        <f t="shared" si="29"/>
        <v/>
      </c>
      <c r="Y452" s="527">
        <f t="shared" si="30"/>
        <v>5</v>
      </c>
      <c r="Z452" s="527" t="str">
        <f t="shared" si="31"/>
        <v/>
      </c>
      <c r="AA452" s="527" t="b">
        <f t="shared" si="32"/>
        <v>0</v>
      </c>
      <c r="AB452" s="527" t="s">
        <v>1915</v>
      </c>
      <c r="AC452" s="527" t="str">
        <f t="array" ref="AC452">IFERROR(IF(INDEX('Disaggregation Records'!$G$95:$G$183,MATCH(LEFT(Z452,255),LEFT('Disaggregation Records'!$D$95:$D$183,255),0))=0,"",INDEX('Disaggregation Records'!$G$95:$G$183,MATCH(LEFT(Z452,255),LEFT('Disaggregation Records'!$D$95:$D$183,255),0))),"")</f>
        <v/>
      </c>
      <c r="AD452" s="527" t="s">
        <v>732</v>
      </c>
      <c r="AE452" s="393"/>
      <c r="AF452" s="134"/>
      <c r="AG452" s="134"/>
    </row>
    <row r="453" spans="1:33" ht="47.1" customHeight="1" x14ac:dyDescent="0.25">
      <c r="A453" s="409">
        <v>13</v>
      </c>
      <c r="B453" s="427" t="str">
        <f>IFERROR(VLOOKUP(A453,'Coverage Indicators - Section D'!$A$10:$Y$42,25,FALSE),"")</f>
        <v/>
      </c>
      <c r="C453" s="522" t="str">
        <f t="array" ref="C453">IFERROR(IF(INDEX('Disaggregation Records'!$E$95:$E$183,MATCH(LEFT(Z453,255),LEFT('Disaggregation Records'!$D$95:$D$183,255),0))=0,"",INDEX('Disaggregation Records'!$E$95:$E$183,MATCH(LEFT(Z453,255),LEFT('Disaggregation Records'!$D$95:$D$183,255),0))),"")</f>
        <v/>
      </c>
      <c r="D453" s="522" t="str">
        <f t="array" ref="D453">IFERROR(IF(INDEX('Disaggregation Records'!$F$95:$F$183,MATCH(LEFT(Z453,255),LEFT('Disaggregation Records'!$D$95:$D$183,255),0))=0,"",INDEX('Disaggregation Records'!$F$95:$F$183,MATCH(LEFT(Z453,255),LEFT('Disaggregation Records'!$D$95:$D$183,255),0))),"")</f>
        <v/>
      </c>
      <c r="E453" s="429" t="str">
        <f t="array" ref="E453">IFERROR(IF(INDEX('Disaggregation Data'!$K$315:$K$616,MATCH(LEFT(X453,255),LEFT('Disaggregation Data'!$J$315:$J$616,255),0))=0,"",INDEX('Disaggregation Data'!$K$315:$K$616,MATCH(LEFT(X453,255),LEFT('Disaggregation Data'!J$315:$J$616,255),0))),"")</f>
        <v/>
      </c>
      <c r="F453" s="430" t="str">
        <f t="array" ref="F453">IFERROR(IF(INDEX('Disaggregation Data'!$L$315:$L$616,MATCH(LEFT(X453,255),LEFT('Disaggregation Data'!$J$315:$J$616,255),0))=0,"",INDEX('Disaggregation Data'!$L$315:$L$616,MATCH(LEFT(X453,255),LEFT('Disaggregation Data'!J$315:$J$616,255),0))),"")</f>
        <v/>
      </c>
      <c r="G453" s="495" t="str">
        <f t="shared" si="33"/>
        <v/>
      </c>
      <c r="H453" s="433" t="str">
        <f t="array" ref="H453">IFERROR(IF(INDEX('Disaggregation Data'!$N$315:$N$616,MATCH(LEFT(X453,255),LEFT('Disaggregation Data'!$J$315:$J$616,255),0))=0,"",INDEX('Disaggregation Data'!$N$315:$N$616,MATCH(LEFT(X453,255),LEFT('Disaggregation Data'!J$315:$J$616,255),0))),"")</f>
        <v/>
      </c>
      <c r="I453" s="433" t="str">
        <f t="array" ref="I453">IFERROR(IF(INDEX('Disaggregation Data'!$Q$315:$Q$616,MATCH(LEFT(X453,255),LEFT('Disaggregation Data'!$J$315:$J$616,255),0))=0,"",INDEX('Disaggregation Data'!$Q$315:$Q$616,MATCH(LEFT(X453,255),LEFT('Disaggregation Data'!J$315:$J$616,255),0))),"")</f>
        <v/>
      </c>
      <c r="J453" s="447" t="str">
        <f t="array" ref="J453">IFERROR(IF(INDEX('Disaggregation Data'!$R$315:$R$616,MATCH(LEFT(X453,255),LEFT('Disaggregation Data'!$J$315:$J$616,255),0))=0,"",INDEX('Disaggregation Data'!$R$315:$R$616,MATCH(LEFT(X453,255),LEFT('Disaggregation Data'!J$315:$J$616,255),0))),"")</f>
        <v/>
      </c>
      <c r="K453" s="486"/>
      <c r="L453" s="486"/>
      <c r="M453" s="486"/>
      <c r="N453" s="486"/>
      <c r="O453" s="486"/>
      <c r="P453" s="429"/>
      <c r="Q453" s="429"/>
      <c r="R453" s="429"/>
      <c r="S453" s="429"/>
      <c r="T453" s="429"/>
      <c r="U453" s="433" t="str">
        <f t="array" ref="U453">IFERROR(IF(INDEX('Disaggregation Data'!$O$315:$O$616,MATCH(LEFT(X453,255),LEFT('Disaggregation Data'!$J$315:$J$616,255),0))=0,"",INDEX('Disaggregation Data'!$O$315:$O$616,MATCH(LEFT(X453,255),LEFT('Disaggregation Data'!J$315:$J$616,255),0))),"")</f>
        <v/>
      </c>
      <c r="V453" s="447" t="str">
        <f t="array" ref="V453">IFERROR(IF(INDEX('Disaggregation Data'!$P$315:$P$616,MATCH(LEFT(X453,255),LEFT('Disaggregation Data'!$J$315:$J$616,255),0))=0,"",INDEX('Disaggregation Data'!$P$315:$P$616,MATCH(LEFT(X453,255),LEFT('Disaggregation Data'!J$315:$J$616,255),0))),"")</f>
        <v/>
      </c>
      <c r="W453" s="527"/>
      <c r="X453" s="527" t="str">
        <f t="shared" si="29"/>
        <v/>
      </c>
      <c r="Y453" s="527">
        <f t="shared" si="30"/>
        <v>6</v>
      </c>
      <c r="Z453" s="527" t="str">
        <f t="shared" si="31"/>
        <v/>
      </c>
      <c r="AA453" s="527" t="b">
        <f t="shared" si="32"/>
        <v>0</v>
      </c>
      <c r="AB453" s="527" t="s">
        <v>1916</v>
      </c>
      <c r="AC453" s="527" t="str">
        <f t="array" ref="AC453">IFERROR(IF(INDEX('Disaggregation Records'!$G$95:$G$183,MATCH(LEFT(Z453,255),LEFT('Disaggregation Records'!$D$95:$D$183,255),0))=0,"",INDEX('Disaggregation Records'!$G$95:$G$183,MATCH(LEFT(Z453,255),LEFT('Disaggregation Records'!$D$95:$D$183,255),0))),"")</f>
        <v/>
      </c>
      <c r="AD453" s="527" t="s">
        <v>732</v>
      </c>
      <c r="AE453" s="393"/>
      <c r="AF453" s="134"/>
      <c r="AG453" s="134"/>
    </row>
    <row r="454" spans="1:33" ht="47.1" customHeight="1" x14ac:dyDescent="0.25">
      <c r="A454" s="409">
        <v>13</v>
      </c>
      <c r="B454" s="427" t="str">
        <f>IFERROR(VLOOKUP(A454,'Coverage Indicators - Section D'!$A$10:$Y$42,25,FALSE),"")</f>
        <v/>
      </c>
      <c r="C454" s="522" t="str">
        <f t="array" ref="C454">IFERROR(IF(INDEX('Disaggregation Records'!$E$95:$E$183,MATCH(LEFT(Z454,255),LEFT('Disaggregation Records'!$D$95:$D$183,255),0))=0,"",INDEX('Disaggregation Records'!$E$95:$E$183,MATCH(LEFT(Z454,255),LEFT('Disaggregation Records'!$D$95:$D$183,255),0))),"")</f>
        <v/>
      </c>
      <c r="D454" s="522" t="str">
        <f t="array" ref="D454">IFERROR(IF(INDEX('Disaggregation Records'!$F$95:$F$183,MATCH(LEFT(Z454,255),LEFT('Disaggregation Records'!$D$95:$D$183,255),0))=0,"",INDEX('Disaggregation Records'!$F$95:$F$183,MATCH(LEFT(Z454,255),LEFT('Disaggregation Records'!$D$95:$D$183,255),0))),"")</f>
        <v/>
      </c>
      <c r="E454" s="429" t="str">
        <f t="array" ref="E454">IFERROR(IF(INDEX('Disaggregation Data'!$K$315:$K$616,MATCH(LEFT(X454,255),LEFT('Disaggregation Data'!$J$315:$J$616,255),0))=0,"",INDEX('Disaggregation Data'!$K$315:$K$616,MATCH(LEFT(X454,255),LEFT('Disaggregation Data'!J$315:$J$616,255),0))),"")</f>
        <v/>
      </c>
      <c r="F454" s="430" t="str">
        <f t="array" ref="F454">IFERROR(IF(INDEX('Disaggregation Data'!$L$315:$L$616,MATCH(LEFT(X454,255),LEFT('Disaggregation Data'!$J$315:$J$616,255),0))=0,"",INDEX('Disaggregation Data'!$L$315:$L$616,MATCH(LEFT(X454,255),LEFT('Disaggregation Data'!J$315:$J$616,255),0))),"")</f>
        <v/>
      </c>
      <c r="G454" s="495" t="str">
        <f t="shared" si="33"/>
        <v/>
      </c>
      <c r="H454" s="433" t="str">
        <f t="array" ref="H454">IFERROR(IF(INDEX('Disaggregation Data'!$N$315:$N$616,MATCH(LEFT(X454,255),LEFT('Disaggregation Data'!$J$315:$J$616,255),0))=0,"",INDEX('Disaggregation Data'!$N$315:$N$616,MATCH(LEFT(X454,255),LEFT('Disaggregation Data'!J$315:$J$616,255),0))),"")</f>
        <v/>
      </c>
      <c r="I454" s="433" t="str">
        <f t="array" ref="I454">IFERROR(IF(INDEX('Disaggregation Data'!$Q$315:$Q$616,MATCH(LEFT(X454,255),LEFT('Disaggregation Data'!$J$315:$J$616,255),0))=0,"",INDEX('Disaggregation Data'!$Q$315:$Q$616,MATCH(LEFT(X454,255),LEFT('Disaggregation Data'!J$315:$J$616,255),0))),"")</f>
        <v/>
      </c>
      <c r="J454" s="447" t="str">
        <f t="array" ref="J454">IFERROR(IF(INDEX('Disaggregation Data'!$R$315:$R$616,MATCH(LEFT(X454,255),LEFT('Disaggregation Data'!$J$315:$J$616,255),0))=0,"",INDEX('Disaggregation Data'!$R$315:$R$616,MATCH(LEFT(X454,255),LEFT('Disaggregation Data'!J$315:$J$616,255),0))),"")</f>
        <v/>
      </c>
      <c r="K454" s="486"/>
      <c r="L454" s="486"/>
      <c r="M454" s="486"/>
      <c r="N454" s="486"/>
      <c r="O454" s="486"/>
      <c r="P454" s="429"/>
      <c r="Q454" s="429"/>
      <c r="R454" s="429"/>
      <c r="S454" s="429"/>
      <c r="T454" s="429"/>
      <c r="U454" s="433" t="str">
        <f t="array" ref="U454">IFERROR(IF(INDEX('Disaggregation Data'!$O$315:$O$616,MATCH(LEFT(X454,255),LEFT('Disaggregation Data'!$J$315:$J$616,255),0))=0,"",INDEX('Disaggregation Data'!$O$315:$O$616,MATCH(LEFT(X454,255),LEFT('Disaggregation Data'!J$315:$J$616,255),0))),"")</f>
        <v/>
      </c>
      <c r="V454" s="447" t="str">
        <f t="array" ref="V454">IFERROR(IF(INDEX('Disaggregation Data'!$P$315:$P$616,MATCH(LEFT(X454,255),LEFT('Disaggregation Data'!$J$315:$J$616,255),0))=0,"",INDEX('Disaggregation Data'!$P$315:$P$616,MATCH(LEFT(X454,255),LEFT('Disaggregation Data'!J$315:$J$616,255),0))),"")</f>
        <v/>
      </c>
      <c r="W454" s="527"/>
      <c r="X454" s="527" t="str">
        <f t="shared" si="29"/>
        <v/>
      </c>
      <c r="Y454" s="527">
        <f t="shared" si="30"/>
        <v>7</v>
      </c>
      <c r="Z454" s="527" t="str">
        <f t="shared" si="31"/>
        <v/>
      </c>
      <c r="AA454" s="527" t="b">
        <f t="shared" si="32"/>
        <v>0</v>
      </c>
      <c r="AB454" s="527" t="s">
        <v>1917</v>
      </c>
      <c r="AC454" s="527" t="str">
        <f t="array" ref="AC454">IFERROR(IF(INDEX('Disaggregation Records'!$G$95:$G$183,MATCH(LEFT(Z454,255),LEFT('Disaggregation Records'!$D$95:$D$183,255),0))=0,"",INDEX('Disaggregation Records'!$G$95:$G$183,MATCH(LEFT(Z454,255),LEFT('Disaggregation Records'!$D$95:$D$183,255),0))),"")</f>
        <v/>
      </c>
      <c r="AD454" s="527" t="s">
        <v>732</v>
      </c>
      <c r="AE454" s="393"/>
      <c r="AF454" s="134"/>
      <c r="AG454" s="134"/>
    </row>
    <row r="455" spans="1:33" ht="47.1" customHeight="1" x14ac:dyDescent="0.25">
      <c r="A455" s="409">
        <v>13</v>
      </c>
      <c r="B455" s="427" t="str">
        <f>IFERROR(VLOOKUP(A455,'Coverage Indicators - Section D'!$A$10:$Y$42,25,FALSE),"")</f>
        <v/>
      </c>
      <c r="C455" s="522" t="str">
        <f t="array" ref="C455">IFERROR(IF(INDEX('Disaggregation Records'!$E$95:$E$183,MATCH(LEFT(Z455,255),LEFT('Disaggregation Records'!$D$95:$D$183,255),0))=0,"",INDEX('Disaggregation Records'!$E$95:$E$183,MATCH(LEFT(Z455,255),LEFT('Disaggregation Records'!$D$95:$D$183,255),0))),"")</f>
        <v/>
      </c>
      <c r="D455" s="522" t="str">
        <f t="array" ref="D455">IFERROR(IF(INDEX('Disaggregation Records'!$F$95:$F$183,MATCH(LEFT(Z455,255),LEFT('Disaggregation Records'!$D$95:$D$183,255),0))=0,"",INDEX('Disaggregation Records'!$F$95:$F$183,MATCH(LEFT(Z455,255),LEFT('Disaggregation Records'!$D$95:$D$183,255),0))),"")</f>
        <v/>
      </c>
      <c r="E455" s="429" t="str">
        <f t="array" ref="E455">IFERROR(IF(INDEX('Disaggregation Data'!$K$315:$K$616,MATCH(LEFT(X455,255),LEFT('Disaggregation Data'!$J$315:$J$616,255),0))=0,"",INDEX('Disaggregation Data'!$K$315:$K$616,MATCH(LEFT(X455,255),LEFT('Disaggregation Data'!J$315:$J$616,255),0))),"")</f>
        <v/>
      </c>
      <c r="F455" s="430" t="str">
        <f t="array" ref="F455">IFERROR(IF(INDEX('Disaggregation Data'!$L$315:$L$616,MATCH(LEFT(X455,255),LEFT('Disaggregation Data'!$J$315:$J$616,255),0))=0,"",INDEX('Disaggregation Data'!$L$315:$L$616,MATCH(LEFT(X455,255),LEFT('Disaggregation Data'!J$315:$J$616,255),0))),"")</f>
        <v/>
      </c>
      <c r="G455" s="495" t="str">
        <f t="shared" si="33"/>
        <v/>
      </c>
      <c r="H455" s="433" t="str">
        <f t="array" ref="H455">IFERROR(IF(INDEX('Disaggregation Data'!$N$315:$N$616,MATCH(LEFT(X455,255),LEFT('Disaggregation Data'!$J$315:$J$616,255),0))=0,"",INDEX('Disaggregation Data'!$N$315:$N$616,MATCH(LEFT(X455,255),LEFT('Disaggregation Data'!J$315:$J$616,255),0))),"")</f>
        <v/>
      </c>
      <c r="I455" s="433" t="str">
        <f t="array" ref="I455">IFERROR(IF(INDEX('Disaggregation Data'!$Q$315:$Q$616,MATCH(LEFT(X455,255),LEFT('Disaggregation Data'!$J$315:$J$616,255),0))=0,"",INDEX('Disaggregation Data'!$Q$315:$Q$616,MATCH(LEFT(X455,255),LEFT('Disaggregation Data'!J$315:$J$616,255),0))),"")</f>
        <v/>
      </c>
      <c r="J455" s="447" t="str">
        <f t="array" ref="J455">IFERROR(IF(INDEX('Disaggregation Data'!$R$315:$R$616,MATCH(LEFT(X455,255),LEFT('Disaggregation Data'!$J$315:$J$616,255),0))=0,"",INDEX('Disaggregation Data'!$R$315:$R$616,MATCH(LEFT(X455,255),LEFT('Disaggregation Data'!J$315:$J$616,255),0))),"")</f>
        <v/>
      </c>
      <c r="K455" s="486"/>
      <c r="L455" s="486"/>
      <c r="M455" s="486"/>
      <c r="N455" s="486"/>
      <c r="O455" s="486"/>
      <c r="P455" s="429"/>
      <c r="Q455" s="429"/>
      <c r="R455" s="429"/>
      <c r="S455" s="429"/>
      <c r="T455" s="429"/>
      <c r="U455" s="433" t="str">
        <f t="array" ref="U455">IFERROR(IF(INDEX('Disaggregation Data'!$O$315:$O$616,MATCH(LEFT(X455,255),LEFT('Disaggregation Data'!$J$315:$J$616,255),0))=0,"",INDEX('Disaggregation Data'!$O$315:$O$616,MATCH(LEFT(X455,255),LEFT('Disaggregation Data'!J$315:$J$616,255),0))),"")</f>
        <v/>
      </c>
      <c r="V455" s="447" t="str">
        <f t="array" ref="V455">IFERROR(IF(INDEX('Disaggregation Data'!$P$315:$P$616,MATCH(LEFT(X455,255),LEFT('Disaggregation Data'!$J$315:$J$616,255),0))=0,"",INDEX('Disaggregation Data'!$P$315:$P$616,MATCH(LEFT(X455,255),LEFT('Disaggregation Data'!J$315:$J$616,255),0))),"")</f>
        <v/>
      </c>
      <c r="W455" s="527"/>
      <c r="X455" s="527" t="str">
        <f t="shared" ref="X455:X518" si="34">IF(B455&lt;&gt;"",B455&amp;C455&amp;D455,"")</f>
        <v/>
      </c>
      <c r="Y455" s="527">
        <f t="shared" ref="Y455:Y518" si="35">IF(B455=B454,Y454+1,0)</f>
        <v>8</v>
      </c>
      <c r="Z455" s="527" t="str">
        <f t="shared" ref="Z455:Z518" si="36">IF(B455&lt;&gt;"",B455&amp;"-"&amp;Y455,"")</f>
        <v/>
      </c>
      <c r="AA455" s="527" t="b">
        <f t="shared" ref="AA455:AA518" si="37">IFERROR(IF(B455&lt;&gt;"",TRUE,FALSE),"")</f>
        <v>0</v>
      </c>
      <c r="AB455" s="527" t="s">
        <v>1918</v>
      </c>
      <c r="AC455" s="527" t="str">
        <f t="array" ref="AC455">IFERROR(IF(INDEX('Disaggregation Records'!$G$95:$G$183,MATCH(LEFT(Z455,255),LEFT('Disaggregation Records'!$D$95:$D$183,255),0))=0,"",INDEX('Disaggregation Records'!$G$95:$G$183,MATCH(LEFT(Z455,255),LEFT('Disaggregation Records'!$D$95:$D$183,255),0))),"")</f>
        <v/>
      </c>
      <c r="AD455" s="527" t="s">
        <v>732</v>
      </c>
      <c r="AE455" s="393"/>
      <c r="AF455" s="134"/>
      <c r="AG455" s="134"/>
    </row>
    <row r="456" spans="1:33" ht="47.1" customHeight="1" x14ac:dyDescent="0.25">
      <c r="A456" s="409">
        <v>13</v>
      </c>
      <c r="B456" s="427" t="str">
        <f>IFERROR(VLOOKUP(A456,'Coverage Indicators - Section D'!$A$10:$Y$42,25,FALSE),"")</f>
        <v/>
      </c>
      <c r="C456" s="522" t="str">
        <f t="array" ref="C456">IFERROR(IF(INDEX('Disaggregation Records'!$E$95:$E$183,MATCH(LEFT(Z456,255),LEFT('Disaggregation Records'!$D$95:$D$183,255),0))=0,"",INDEX('Disaggregation Records'!$E$95:$E$183,MATCH(LEFT(Z456,255),LEFT('Disaggregation Records'!$D$95:$D$183,255),0))),"")</f>
        <v/>
      </c>
      <c r="D456" s="522" t="str">
        <f t="array" ref="D456">IFERROR(IF(INDEX('Disaggregation Records'!$F$95:$F$183,MATCH(LEFT(Z456,255),LEFT('Disaggregation Records'!$D$95:$D$183,255),0))=0,"",INDEX('Disaggregation Records'!$F$95:$F$183,MATCH(LEFT(Z456,255),LEFT('Disaggregation Records'!$D$95:$D$183,255),0))),"")</f>
        <v/>
      </c>
      <c r="E456" s="429" t="str">
        <f t="array" ref="E456">IFERROR(IF(INDEX('Disaggregation Data'!$K$315:$K$616,MATCH(LEFT(X456,255),LEFT('Disaggregation Data'!$J$315:$J$616,255),0))=0,"",INDEX('Disaggregation Data'!$K$315:$K$616,MATCH(LEFT(X456,255),LEFT('Disaggregation Data'!J$315:$J$616,255),0))),"")</f>
        <v/>
      </c>
      <c r="F456" s="430" t="str">
        <f t="array" ref="F456">IFERROR(IF(INDEX('Disaggregation Data'!$L$315:$L$616,MATCH(LEFT(X456,255),LEFT('Disaggregation Data'!$J$315:$J$616,255),0))=0,"",INDEX('Disaggregation Data'!$L$315:$L$616,MATCH(LEFT(X456,255),LEFT('Disaggregation Data'!J$315:$J$616,255),0))),"")</f>
        <v/>
      </c>
      <c r="G456" s="495" t="str">
        <f t="shared" ref="G456:G519" si="38">IFERROR(E456/F456,"")</f>
        <v/>
      </c>
      <c r="H456" s="433" t="str">
        <f t="array" ref="H456">IFERROR(IF(INDEX('Disaggregation Data'!$N$315:$N$616,MATCH(LEFT(X456,255),LEFT('Disaggregation Data'!$J$315:$J$616,255),0))=0,"",INDEX('Disaggregation Data'!$N$315:$N$616,MATCH(LEFT(X456,255),LEFT('Disaggregation Data'!J$315:$J$616,255),0))),"")</f>
        <v/>
      </c>
      <c r="I456" s="433" t="str">
        <f t="array" ref="I456">IFERROR(IF(INDEX('Disaggregation Data'!$Q$315:$Q$616,MATCH(LEFT(X456,255),LEFT('Disaggregation Data'!$J$315:$J$616,255),0))=0,"",INDEX('Disaggregation Data'!$Q$315:$Q$616,MATCH(LEFT(X456,255),LEFT('Disaggregation Data'!J$315:$J$616,255),0))),"")</f>
        <v/>
      </c>
      <c r="J456" s="447" t="str">
        <f t="array" ref="J456">IFERROR(IF(INDEX('Disaggregation Data'!$R$315:$R$616,MATCH(LEFT(X456,255),LEFT('Disaggregation Data'!$J$315:$J$616,255),0))=0,"",INDEX('Disaggregation Data'!$R$315:$R$616,MATCH(LEFT(X456,255),LEFT('Disaggregation Data'!J$315:$J$616,255),0))),"")</f>
        <v/>
      </c>
      <c r="K456" s="486"/>
      <c r="L456" s="486"/>
      <c r="M456" s="486"/>
      <c r="N456" s="486"/>
      <c r="O456" s="486"/>
      <c r="P456" s="429"/>
      <c r="Q456" s="429"/>
      <c r="R456" s="429"/>
      <c r="S456" s="429"/>
      <c r="T456" s="429"/>
      <c r="U456" s="433" t="str">
        <f t="array" ref="U456">IFERROR(IF(INDEX('Disaggregation Data'!$O$315:$O$616,MATCH(LEFT(X456,255),LEFT('Disaggregation Data'!$J$315:$J$616,255),0))=0,"",INDEX('Disaggregation Data'!$O$315:$O$616,MATCH(LEFT(X456,255),LEFT('Disaggregation Data'!J$315:$J$616,255),0))),"")</f>
        <v/>
      </c>
      <c r="V456" s="447" t="str">
        <f t="array" ref="V456">IFERROR(IF(INDEX('Disaggregation Data'!$P$315:$P$616,MATCH(LEFT(X456,255),LEFT('Disaggregation Data'!$J$315:$J$616,255),0))=0,"",INDEX('Disaggregation Data'!$P$315:$P$616,MATCH(LEFT(X456,255),LEFT('Disaggregation Data'!J$315:$J$616,255),0))),"")</f>
        <v/>
      </c>
      <c r="W456" s="527"/>
      <c r="X456" s="527" t="str">
        <f t="shared" si="34"/>
        <v/>
      </c>
      <c r="Y456" s="527">
        <f t="shared" si="35"/>
        <v>9</v>
      </c>
      <c r="Z456" s="527" t="str">
        <f t="shared" si="36"/>
        <v/>
      </c>
      <c r="AA456" s="527" t="b">
        <f t="shared" si="37"/>
        <v>0</v>
      </c>
      <c r="AB456" s="527" t="s">
        <v>1919</v>
      </c>
      <c r="AC456" s="527" t="str">
        <f t="array" ref="AC456">IFERROR(IF(INDEX('Disaggregation Records'!$G$95:$G$183,MATCH(LEFT(Z456,255),LEFT('Disaggregation Records'!$D$95:$D$183,255),0))=0,"",INDEX('Disaggregation Records'!$G$95:$G$183,MATCH(LEFT(Z456,255),LEFT('Disaggregation Records'!$D$95:$D$183,255),0))),"")</f>
        <v/>
      </c>
      <c r="AD456" s="527" t="s">
        <v>732</v>
      </c>
      <c r="AE456" s="393"/>
      <c r="AF456" s="134"/>
      <c r="AG456" s="134"/>
    </row>
    <row r="457" spans="1:33" ht="47.1" customHeight="1" x14ac:dyDescent="0.25">
      <c r="A457" s="409">
        <v>14</v>
      </c>
      <c r="B457" s="427" t="str">
        <f>IFERROR(VLOOKUP(A457,'Coverage Indicators - Section D'!$A$10:$Y$42,25,FALSE),"")</f>
        <v>TCS-1(M): Pourcentage de personnes vivant avec le VIH bénéficiant actuellement d'un traitement antirétroviral</v>
      </c>
      <c r="C457" s="522" t="str">
        <f t="array" ref="C457">IFERROR(IF(INDEX('Disaggregation Records'!$E$95:$E$183,MATCH(LEFT(Z457,255),LEFT('Disaggregation Records'!$D$95:$D$183,255),0))=0,"",INDEX('Disaggregation Records'!$E$95:$E$183,MATCH(LEFT(Z457,255),LEFT('Disaggregation Records'!$D$95:$D$183,255),0))),"")</f>
        <v>Sexe</v>
      </c>
      <c r="D457" s="522" t="str">
        <f t="array" ref="D457">IFERROR(IF(INDEX('Disaggregation Records'!$F$95:$F$183,MATCH(LEFT(Z457,255),LEFT('Disaggregation Records'!$D$95:$D$183,255),0))=0,"",INDEX('Disaggregation Records'!$F$95:$F$183,MATCH(LEFT(Z457,255),LEFT('Disaggregation Records'!$D$95:$D$183,255),0))),"")</f>
        <v>Homme</v>
      </c>
      <c r="E457" s="429" t="str">
        <f t="array" ref="E457">IFERROR(IF(INDEX('Disaggregation Data'!$K$315:$K$616,MATCH(LEFT(X457,255),LEFT('Disaggregation Data'!$J$315:$J$616,255),0))=0,"",INDEX('Disaggregation Data'!$K$315:$K$616,MATCH(LEFT(X457,255),LEFT('Disaggregation Data'!J$315:$J$616,255),0))),"")</f>
        <v/>
      </c>
      <c r="F457" s="430" t="str">
        <f t="array" ref="F457">IFERROR(IF(INDEX('Disaggregation Data'!$L$315:$L$616,MATCH(LEFT(X457,255),LEFT('Disaggregation Data'!$J$315:$J$616,255),0))=0,"",INDEX('Disaggregation Data'!$L$315:$L$616,MATCH(LEFT(X457,255),LEFT('Disaggregation Data'!J$315:$J$616,255),0))),"")</f>
        <v/>
      </c>
      <c r="G457" s="495" t="str">
        <f t="shared" si="38"/>
        <v/>
      </c>
      <c r="H457" s="433" t="str">
        <f t="array" ref="H457">IFERROR(IF(INDEX('Disaggregation Data'!$N$315:$N$616,MATCH(LEFT(X457,255),LEFT('Disaggregation Data'!$J$315:$J$616,255),0))=0,"",INDEX('Disaggregation Data'!$N$315:$N$616,MATCH(LEFT(X457,255),LEFT('Disaggregation Data'!J$315:$J$616,255),0))),"")</f>
        <v/>
      </c>
      <c r="I457" s="433" t="str">
        <f t="array" ref="I457">IFERROR(IF(INDEX('Disaggregation Data'!$Q$315:$Q$616,MATCH(LEFT(X457,255),LEFT('Disaggregation Data'!$J$315:$J$616,255),0))=0,"",INDEX('Disaggregation Data'!$Q$315:$Q$616,MATCH(LEFT(X457,255),LEFT('Disaggregation Data'!J$315:$J$616,255),0))),"")</f>
        <v/>
      </c>
      <c r="J457" s="447" t="str">
        <f t="array" ref="J457">IFERROR(IF(INDEX('Disaggregation Data'!$R$315:$R$616,MATCH(LEFT(X457,255),LEFT('Disaggregation Data'!$J$315:$J$616,255),0))=0,"",INDEX('Disaggregation Data'!$R$315:$R$616,MATCH(LEFT(X457,255),LEFT('Disaggregation Data'!J$315:$J$616,255),0))),"")</f>
        <v/>
      </c>
      <c r="K457" s="486"/>
      <c r="L457" s="486"/>
      <c r="M457" s="486"/>
      <c r="N457" s="486"/>
      <c r="O457" s="486"/>
      <c r="P457" s="429"/>
      <c r="Q457" s="429"/>
      <c r="R457" s="429"/>
      <c r="S457" s="429"/>
      <c r="T457" s="429"/>
      <c r="U457" s="433" t="str">
        <f t="array" ref="U457">IFERROR(IF(INDEX('Disaggregation Data'!$O$315:$O$616,MATCH(LEFT(X457,255),LEFT('Disaggregation Data'!$J$315:$J$616,255),0))=0,"",INDEX('Disaggregation Data'!$O$315:$O$616,MATCH(LEFT(X457,255),LEFT('Disaggregation Data'!J$315:$J$616,255),0))),"")</f>
        <v/>
      </c>
      <c r="V457" s="447" t="str">
        <f t="array" ref="V457">IFERROR(IF(INDEX('Disaggregation Data'!$P$315:$P$616,MATCH(LEFT(X457,255),LEFT('Disaggregation Data'!$J$315:$J$616,255),0))=0,"",INDEX('Disaggregation Data'!$P$315:$P$616,MATCH(LEFT(X457,255),LEFT('Disaggregation Data'!J$315:$J$616,255),0))),"")</f>
        <v/>
      </c>
      <c r="W457" s="527"/>
      <c r="X457" s="527" t="str">
        <f t="shared" si="34"/>
        <v>TCS-1(M): Pourcentage de personnes vivant avec le VIH bénéficiant actuellement d'un traitement antirétroviralSexeHomme</v>
      </c>
      <c r="Y457" s="527">
        <f t="shared" si="35"/>
        <v>0</v>
      </c>
      <c r="Z457" s="527" t="str">
        <f t="shared" si="36"/>
        <v>TCS-1(M): Pourcentage de personnes vivant avec le VIH bénéficiant actuellement d'un traitement antirétroviral-0</v>
      </c>
      <c r="AA457" s="527" t="b">
        <f t="shared" si="37"/>
        <v>1</v>
      </c>
      <c r="AB457" s="527" t="s">
        <v>1920</v>
      </c>
      <c r="AC457" s="527" t="str">
        <f t="array" ref="AC457">IFERROR(IF(INDEX('Disaggregation Records'!$G$95:$G$183,MATCH(LEFT(Z457,255),LEFT('Disaggregation Records'!$D$95:$D$183,255),0))=0,"",INDEX('Disaggregation Records'!$G$95:$G$183,MATCH(LEFT(Z457,255),LEFT('Disaggregation Records'!$D$95:$D$183,255),0))),"")</f>
        <v>a1L36000000zoMpEAI</v>
      </c>
      <c r="AD457" s="527" t="s">
        <v>733</v>
      </c>
      <c r="AE457" s="393"/>
      <c r="AF457" s="134"/>
      <c r="AG457" s="134"/>
    </row>
    <row r="458" spans="1:33" ht="47.1" customHeight="1" x14ac:dyDescent="0.25">
      <c r="A458" s="409">
        <v>14</v>
      </c>
      <c r="B458" s="427" t="str">
        <f>IFERROR(VLOOKUP(A458,'Coverage Indicators - Section D'!$A$10:$Y$42,25,FALSE),"")</f>
        <v>TCS-1(M): Pourcentage de personnes vivant avec le VIH bénéficiant actuellement d'un traitement antirétroviral</v>
      </c>
      <c r="C458" s="522" t="str">
        <f t="array" ref="C458">IFERROR(IF(INDEX('Disaggregation Records'!$E$95:$E$183,MATCH(LEFT(Z458,255),LEFT('Disaggregation Records'!$D$95:$D$183,255),0))=0,"",INDEX('Disaggregation Records'!$E$95:$E$183,MATCH(LEFT(Z458,255),LEFT('Disaggregation Records'!$D$95:$D$183,255),0))),"")</f>
        <v>Sexe</v>
      </c>
      <c r="D458" s="522" t="str">
        <f t="array" ref="D458">IFERROR(IF(INDEX('Disaggregation Records'!$F$95:$F$183,MATCH(LEFT(Z458,255),LEFT('Disaggregation Records'!$D$95:$D$183,255),0))=0,"",INDEX('Disaggregation Records'!$F$95:$F$183,MATCH(LEFT(Z458,255),LEFT('Disaggregation Records'!$D$95:$D$183,255),0))),"")</f>
        <v>Femme</v>
      </c>
      <c r="E458" s="429" t="str">
        <f t="array" ref="E458">IFERROR(IF(INDEX('Disaggregation Data'!$K$315:$K$616,MATCH(LEFT(X458,255),LEFT('Disaggregation Data'!$J$315:$J$616,255),0))=0,"",INDEX('Disaggregation Data'!$K$315:$K$616,MATCH(LEFT(X458,255),LEFT('Disaggregation Data'!J$315:$J$616,255),0))),"")</f>
        <v/>
      </c>
      <c r="F458" s="430" t="str">
        <f t="array" ref="F458">IFERROR(IF(INDEX('Disaggregation Data'!$L$315:$L$616,MATCH(LEFT(X458,255),LEFT('Disaggregation Data'!$J$315:$J$616,255),0))=0,"",INDEX('Disaggregation Data'!$L$315:$L$616,MATCH(LEFT(X458,255),LEFT('Disaggregation Data'!J$315:$J$616,255),0))),"")</f>
        <v/>
      </c>
      <c r="G458" s="495" t="str">
        <f t="shared" si="38"/>
        <v/>
      </c>
      <c r="H458" s="433" t="str">
        <f t="array" ref="H458">IFERROR(IF(INDEX('Disaggregation Data'!$N$315:$N$616,MATCH(LEFT(X458,255),LEFT('Disaggregation Data'!$J$315:$J$616,255),0))=0,"",INDEX('Disaggregation Data'!$N$315:$N$616,MATCH(LEFT(X458,255),LEFT('Disaggregation Data'!J$315:$J$616,255),0))),"")</f>
        <v/>
      </c>
      <c r="I458" s="433" t="str">
        <f t="array" ref="I458">IFERROR(IF(INDEX('Disaggregation Data'!$Q$315:$Q$616,MATCH(LEFT(X458,255),LEFT('Disaggregation Data'!$J$315:$J$616,255),0))=0,"",INDEX('Disaggregation Data'!$Q$315:$Q$616,MATCH(LEFT(X458,255),LEFT('Disaggregation Data'!J$315:$J$616,255),0))),"")</f>
        <v/>
      </c>
      <c r="J458" s="447" t="str">
        <f t="array" ref="J458">IFERROR(IF(INDEX('Disaggregation Data'!$R$315:$R$616,MATCH(LEFT(X458,255),LEFT('Disaggregation Data'!$J$315:$J$616,255),0))=0,"",INDEX('Disaggregation Data'!$R$315:$R$616,MATCH(LEFT(X458,255),LEFT('Disaggregation Data'!J$315:$J$616,255),0))),"")</f>
        <v/>
      </c>
      <c r="K458" s="486"/>
      <c r="L458" s="486"/>
      <c r="M458" s="486"/>
      <c r="N458" s="486"/>
      <c r="O458" s="486"/>
      <c r="P458" s="429"/>
      <c r="Q458" s="429"/>
      <c r="R458" s="429"/>
      <c r="S458" s="429"/>
      <c r="T458" s="429"/>
      <c r="U458" s="433" t="str">
        <f t="array" ref="U458">IFERROR(IF(INDEX('Disaggregation Data'!$O$315:$O$616,MATCH(LEFT(X458,255),LEFT('Disaggregation Data'!$J$315:$J$616,255),0))=0,"",INDEX('Disaggregation Data'!$O$315:$O$616,MATCH(LEFT(X458,255),LEFT('Disaggregation Data'!J$315:$J$616,255),0))),"")</f>
        <v/>
      </c>
      <c r="V458" s="447" t="str">
        <f t="array" ref="V458">IFERROR(IF(INDEX('Disaggregation Data'!$P$315:$P$616,MATCH(LEFT(X458,255),LEFT('Disaggregation Data'!$J$315:$J$616,255),0))=0,"",INDEX('Disaggregation Data'!$P$315:$P$616,MATCH(LEFT(X458,255),LEFT('Disaggregation Data'!J$315:$J$616,255),0))),"")</f>
        <v/>
      </c>
      <c r="W458" s="527"/>
      <c r="X458" s="527" t="str">
        <f t="shared" si="34"/>
        <v>TCS-1(M): Pourcentage de personnes vivant avec le VIH bénéficiant actuellement d'un traitement antirétroviralSexeFemme</v>
      </c>
      <c r="Y458" s="527">
        <f t="shared" si="35"/>
        <v>1</v>
      </c>
      <c r="Z458" s="527" t="str">
        <f t="shared" si="36"/>
        <v>TCS-1(M): Pourcentage de personnes vivant avec le VIH bénéficiant actuellement d'un traitement antirétroviral-1</v>
      </c>
      <c r="AA458" s="527" t="b">
        <f t="shared" si="37"/>
        <v>1</v>
      </c>
      <c r="AB458" s="527" t="s">
        <v>1921</v>
      </c>
      <c r="AC458" s="527" t="str">
        <f t="array" ref="AC458">IFERROR(IF(INDEX('Disaggregation Records'!$G$95:$G$183,MATCH(LEFT(Z458,255),LEFT('Disaggregation Records'!$D$95:$D$183,255),0))=0,"",INDEX('Disaggregation Records'!$G$95:$G$183,MATCH(LEFT(Z458,255),LEFT('Disaggregation Records'!$D$95:$D$183,255),0))),"")</f>
        <v>a1L36000000zoMqEAI</v>
      </c>
      <c r="AD458" s="527" t="s">
        <v>733</v>
      </c>
      <c r="AE458" s="393"/>
      <c r="AF458" s="134"/>
      <c r="AG458" s="134"/>
    </row>
    <row r="459" spans="1:33" ht="47.1" customHeight="1" x14ac:dyDescent="0.25">
      <c r="A459" s="409">
        <v>14</v>
      </c>
      <c r="B459" s="427" t="str">
        <f>IFERROR(VLOOKUP(A459,'Coverage Indicators - Section D'!$A$10:$Y$42,25,FALSE),"")</f>
        <v>TCS-1(M): Pourcentage de personnes vivant avec le VIH bénéficiant actuellement d'un traitement antirétroviral</v>
      </c>
      <c r="C459" s="522" t="str">
        <f t="array" ref="C459">IFERROR(IF(INDEX('Disaggregation Records'!$E$95:$E$183,MATCH(LEFT(Z459,255),LEFT('Disaggregation Records'!$D$95:$D$183,255),0))=0,"",INDEX('Disaggregation Records'!$E$95:$E$183,MATCH(LEFT(Z459,255),LEFT('Disaggregation Records'!$D$95:$D$183,255),0))),"")</f>
        <v>Groupe à risque cible</v>
      </c>
      <c r="D459" s="522" t="str">
        <f t="array" ref="D459">IFERROR(IF(INDEX('Disaggregation Records'!$F$95:$F$183,MATCH(LEFT(Z459,255),LEFT('Disaggregation Records'!$D$95:$D$183,255),0))=0,"",INDEX('Disaggregation Records'!$F$95:$F$183,MATCH(LEFT(Z459,255),LEFT('Disaggregation Records'!$D$95:$D$183,255),0))),"")</f>
        <v>Transgenre</v>
      </c>
      <c r="E459" s="429" t="str">
        <f t="array" ref="E459">IFERROR(IF(INDEX('Disaggregation Data'!$K$315:$K$616,MATCH(LEFT(X459,255),LEFT('Disaggregation Data'!$J$315:$J$616,255),0))=0,"",INDEX('Disaggregation Data'!$K$315:$K$616,MATCH(LEFT(X459,255),LEFT('Disaggregation Data'!J$315:$J$616,255),0))),"")</f>
        <v/>
      </c>
      <c r="F459" s="430" t="str">
        <f t="array" ref="F459">IFERROR(IF(INDEX('Disaggregation Data'!$L$315:$L$616,MATCH(LEFT(X459,255),LEFT('Disaggregation Data'!$J$315:$J$616,255),0))=0,"",INDEX('Disaggregation Data'!$L$315:$L$616,MATCH(LEFT(X459,255),LEFT('Disaggregation Data'!J$315:$J$616,255),0))),"")</f>
        <v/>
      </c>
      <c r="G459" s="495" t="str">
        <f t="shared" si="38"/>
        <v/>
      </c>
      <c r="H459" s="433" t="str">
        <f t="array" ref="H459">IFERROR(IF(INDEX('Disaggregation Data'!$N$315:$N$616,MATCH(LEFT(X459,255),LEFT('Disaggregation Data'!$J$315:$J$616,255),0))=0,"",INDEX('Disaggregation Data'!$N$315:$N$616,MATCH(LEFT(X459,255),LEFT('Disaggregation Data'!J$315:$J$616,255),0))),"")</f>
        <v/>
      </c>
      <c r="I459" s="433" t="str">
        <f t="array" ref="I459">IFERROR(IF(INDEX('Disaggregation Data'!$Q$315:$Q$616,MATCH(LEFT(X459,255),LEFT('Disaggregation Data'!$J$315:$J$616,255),0))=0,"",INDEX('Disaggregation Data'!$Q$315:$Q$616,MATCH(LEFT(X459,255),LEFT('Disaggregation Data'!J$315:$J$616,255),0))),"")</f>
        <v/>
      </c>
      <c r="J459" s="447" t="str">
        <f t="array" ref="J459">IFERROR(IF(INDEX('Disaggregation Data'!$R$315:$R$616,MATCH(LEFT(X459,255),LEFT('Disaggregation Data'!$J$315:$J$616,255),0))=0,"",INDEX('Disaggregation Data'!$R$315:$R$616,MATCH(LEFT(X459,255),LEFT('Disaggregation Data'!J$315:$J$616,255),0))),"")</f>
        <v/>
      </c>
      <c r="K459" s="486"/>
      <c r="L459" s="486"/>
      <c r="M459" s="486"/>
      <c r="N459" s="486"/>
      <c r="O459" s="486"/>
      <c r="P459" s="429"/>
      <c r="Q459" s="429"/>
      <c r="R459" s="429"/>
      <c r="S459" s="429"/>
      <c r="T459" s="429"/>
      <c r="U459" s="433" t="str">
        <f t="array" ref="U459">IFERROR(IF(INDEX('Disaggregation Data'!$O$315:$O$616,MATCH(LEFT(X459,255),LEFT('Disaggregation Data'!$J$315:$J$616,255),0))=0,"",INDEX('Disaggregation Data'!$O$315:$O$616,MATCH(LEFT(X459,255),LEFT('Disaggregation Data'!J$315:$J$616,255),0))),"")</f>
        <v/>
      </c>
      <c r="V459" s="447" t="str">
        <f t="array" ref="V459">IFERROR(IF(INDEX('Disaggregation Data'!$P$315:$P$616,MATCH(LEFT(X459,255),LEFT('Disaggregation Data'!$J$315:$J$616,255),0))=0,"",INDEX('Disaggregation Data'!$P$315:$P$616,MATCH(LEFT(X459,255),LEFT('Disaggregation Data'!J$315:$J$616,255),0))),"")</f>
        <v/>
      </c>
      <c r="W459" s="527"/>
      <c r="X459" s="527" t="str">
        <f t="shared" si="34"/>
        <v>TCS-1(M): Pourcentage de personnes vivant avec le VIH bénéficiant actuellement d'un traitement antirétroviralGroupe à risque cibleTransgenre</v>
      </c>
      <c r="Y459" s="527">
        <f t="shared" si="35"/>
        <v>2</v>
      </c>
      <c r="Z459" s="527" t="str">
        <f t="shared" si="36"/>
        <v>TCS-1(M): Pourcentage de personnes vivant avec le VIH bénéficiant actuellement d'un traitement antirétroviral-2</v>
      </c>
      <c r="AA459" s="527" t="b">
        <f t="shared" si="37"/>
        <v>1</v>
      </c>
      <c r="AB459" s="527" t="s">
        <v>1922</v>
      </c>
      <c r="AC459" s="527" t="str">
        <f t="array" ref="AC459">IFERROR(IF(INDEX('Disaggregation Records'!$G$95:$G$183,MATCH(LEFT(Z459,255),LEFT('Disaggregation Records'!$D$95:$D$183,255),0))=0,"",INDEX('Disaggregation Records'!$G$95:$G$183,MATCH(LEFT(Z459,255),LEFT('Disaggregation Records'!$D$95:$D$183,255),0))),"")</f>
        <v>a1L36000000zoMrEAI</v>
      </c>
      <c r="AD459" s="527" t="s">
        <v>733</v>
      </c>
      <c r="AE459" s="393"/>
      <c r="AF459" s="134"/>
      <c r="AG459" s="134"/>
    </row>
    <row r="460" spans="1:33" ht="47.1" customHeight="1" x14ac:dyDescent="0.25">
      <c r="A460" s="409">
        <v>14</v>
      </c>
      <c r="B460" s="427" t="str">
        <f>IFERROR(VLOOKUP(A460,'Coverage Indicators - Section D'!$A$10:$Y$42,25,FALSE),"")</f>
        <v>TCS-1(M): Pourcentage de personnes vivant avec le VIH bénéficiant actuellement d'un traitement antirétroviral</v>
      </c>
      <c r="C460" s="522" t="str">
        <f t="array" ref="C460">IFERROR(IF(INDEX('Disaggregation Records'!$E$95:$E$183,MATCH(LEFT(Z460,255),LEFT('Disaggregation Records'!$D$95:$D$183,255),0))=0,"",INDEX('Disaggregation Records'!$E$95:$E$183,MATCH(LEFT(Z460,255),LEFT('Disaggregation Records'!$D$95:$D$183,255),0))),"")</f>
        <v>Age</v>
      </c>
      <c r="D460" s="522" t="str">
        <f t="array" ref="D460">IFERROR(IF(INDEX('Disaggregation Records'!$F$95:$F$183,MATCH(LEFT(Z460,255),LEFT('Disaggregation Records'!$D$95:$D$183,255),0))=0,"",INDEX('Disaggregation Records'!$F$95:$F$183,MATCH(LEFT(Z460,255),LEFT('Disaggregation Records'!$D$95:$D$183,255),0))),"")</f>
        <v>&lt;15 ans</v>
      </c>
      <c r="E460" s="429" t="str">
        <f t="array" ref="E460">IFERROR(IF(INDEX('Disaggregation Data'!$K$315:$K$616,MATCH(LEFT(X460,255),LEFT('Disaggregation Data'!$J$315:$J$616,255),0))=0,"",INDEX('Disaggregation Data'!$K$315:$K$616,MATCH(LEFT(X460,255),LEFT('Disaggregation Data'!J$315:$J$616,255),0))),"")</f>
        <v/>
      </c>
      <c r="F460" s="430" t="str">
        <f t="array" ref="F460">IFERROR(IF(INDEX('Disaggregation Data'!$L$315:$L$616,MATCH(LEFT(X460,255),LEFT('Disaggregation Data'!$J$315:$J$616,255),0))=0,"",INDEX('Disaggregation Data'!$L$315:$L$616,MATCH(LEFT(X460,255),LEFT('Disaggregation Data'!J$315:$J$616,255),0))),"")</f>
        <v/>
      </c>
      <c r="G460" s="495" t="str">
        <f t="shared" si="38"/>
        <v/>
      </c>
      <c r="H460" s="433" t="str">
        <f t="array" ref="H460">IFERROR(IF(INDEX('Disaggregation Data'!$N$315:$N$616,MATCH(LEFT(X460,255),LEFT('Disaggregation Data'!$J$315:$J$616,255),0))=0,"",INDEX('Disaggregation Data'!$N$315:$N$616,MATCH(LEFT(X460,255),LEFT('Disaggregation Data'!J$315:$J$616,255),0))),"")</f>
        <v/>
      </c>
      <c r="I460" s="433" t="str">
        <f t="array" ref="I460">IFERROR(IF(INDEX('Disaggregation Data'!$Q$315:$Q$616,MATCH(LEFT(X460,255),LEFT('Disaggregation Data'!$J$315:$J$616,255),0))=0,"",INDEX('Disaggregation Data'!$Q$315:$Q$616,MATCH(LEFT(X460,255),LEFT('Disaggregation Data'!J$315:$J$616,255),0))),"")</f>
        <v/>
      </c>
      <c r="J460" s="447" t="str">
        <f t="array" ref="J460">IFERROR(IF(INDEX('Disaggregation Data'!$R$315:$R$616,MATCH(LEFT(X460,255),LEFT('Disaggregation Data'!$J$315:$J$616,255),0))=0,"",INDEX('Disaggregation Data'!$R$315:$R$616,MATCH(LEFT(X460,255),LEFT('Disaggregation Data'!J$315:$J$616,255),0))),"")</f>
        <v/>
      </c>
      <c r="K460" s="486"/>
      <c r="L460" s="486"/>
      <c r="M460" s="486"/>
      <c r="N460" s="486"/>
      <c r="O460" s="486"/>
      <c r="P460" s="429"/>
      <c r="Q460" s="429"/>
      <c r="R460" s="429"/>
      <c r="S460" s="429"/>
      <c r="T460" s="429"/>
      <c r="U460" s="433" t="str">
        <f t="array" ref="U460">IFERROR(IF(INDEX('Disaggregation Data'!$O$315:$O$616,MATCH(LEFT(X460,255),LEFT('Disaggregation Data'!$J$315:$J$616,255),0))=0,"",INDEX('Disaggregation Data'!$O$315:$O$616,MATCH(LEFT(X460,255),LEFT('Disaggregation Data'!J$315:$J$616,255),0))),"")</f>
        <v/>
      </c>
      <c r="V460" s="447" t="str">
        <f t="array" ref="V460">IFERROR(IF(INDEX('Disaggregation Data'!$P$315:$P$616,MATCH(LEFT(X460,255),LEFT('Disaggregation Data'!$J$315:$J$616,255),0))=0,"",INDEX('Disaggregation Data'!$P$315:$P$616,MATCH(LEFT(X460,255),LEFT('Disaggregation Data'!J$315:$J$616,255),0))),"")</f>
        <v/>
      </c>
      <c r="W460" s="527"/>
      <c r="X460" s="527" t="str">
        <f t="shared" si="34"/>
        <v>TCS-1(M): Pourcentage de personnes vivant avec le VIH bénéficiant actuellement d'un traitement antirétroviralAge&lt;15 ans</v>
      </c>
      <c r="Y460" s="527">
        <f t="shared" si="35"/>
        <v>3</v>
      </c>
      <c r="Z460" s="527" t="str">
        <f t="shared" si="36"/>
        <v>TCS-1(M): Pourcentage de personnes vivant avec le VIH bénéficiant actuellement d'un traitement antirétroviral-3</v>
      </c>
      <c r="AA460" s="527" t="b">
        <f t="shared" si="37"/>
        <v>1</v>
      </c>
      <c r="AB460" s="527" t="s">
        <v>1923</v>
      </c>
      <c r="AC460" s="527" t="str">
        <f t="array" ref="AC460">IFERROR(IF(INDEX('Disaggregation Records'!$G$95:$G$183,MATCH(LEFT(Z460,255),LEFT('Disaggregation Records'!$D$95:$D$183,255),0))=0,"",INDEX('Disaggregation Records'!$G$95:$G$183,MATCH(LEFT(Z460,255),LEFT('Disaggregation Records'!$D$95:$D$183,255),0))),"")</f>
        <v>a1L36000000zoMsEAI</v>
      </c>
      <c r="AD460" s="527" t="s">
        <v>733</v>
      </c>
      <c r="AE460" s="393"/>
      <c r="AF460" s="134"/>
      <c r="AG460" s="134"/>
    </row>
    <row r="461" spans="1:33" ht="47.1" customHeight="1" x14ac:dyDescent="0.25">
      <c r="A461" s="409">
        <v>14</v>
      </c>
      <c r="B461" s="427" t="str">
        <f>IFERROR(VLOOKUP(A461,'Coverage Indicators - Section D'!$A$10:$Y$42,25,FALSE),"")</f>
        <v>TCS-1(M): Pourcentage de personnes vivant avec le VIH bénéficiant actuellement d'un traitement antirétroviral</v>
      </c>
      <c r="C461" s="522" t="str">
        <f t="array" ref="C461">IFERROR(IF(INDEX('Disaggregation Records'!$E$95:$E$183,MATCH(LEFT(Z461,255),LEFT('Disaggregation Records'!$D$95:$D$183,255),0))=0,"",INDEX('Disaggregation Records'!$E$95:$E$183,MATCH(LEFT(Z461,255),LEFT('Disaggregation Records'!$D$95:$D$183,255),0))),"")</f>
        <v>Age</v>
      </c>
      <c r="D461" s="522" t="str">
        <f t="array" ref="D461">IFERROR(IF(INDEX('Disaggregation Records'!$F$95:$F$183,MATCH(LEFT(Z461,255),LEFT('Disaggregation Records'!$D$95:$D$183,255),0))=0,"",INDEX('Disaggregation Records'!$F$95:$F$183,MATCH(LEFT(Z461,255),LEFT('Disaggregation Records'!$D$95:$D$183,255),0))),"")</f>
        <v>+ de 15 ans</v>
      </c>
      <c r="E461" s="429" t="str">
        <f t="array" ref="E461">IFERROR(IF(INDEX('Disaggregation Data'!$K$315:$K$616,MATCH(LEFT(X461,255),LEFT('Disaggregation Data'!$J$315:$J$616,255),0))=0,"",INDEX('Disaggregation Data'!$K$315:$K$616,MATCH(LEFT(X461,255),LEFT('Disaggregation Data'!J$315:$J$616,255),0))),"")</f>
        <v/>
      </c>
      <c r="F461" s="430" t="str">
        <f t="array" ref="F461">IFERROR(IF(INDEX('Disaggregation Data'!$L$315:$L$616,MATCH(LEFT(X461,255),LEFT('Disaggregation Data'!$J$315:$J$616,255),0))=0,"",INDEX('Disaggregation Data'!$L$315:$L$616,MATCH(LEFT(X461,255),LEFT('Disaggregation Data'!J$315:$J$616,255),0))),"")</f>
        <v/>
      </c>
      <c r="G461" s="495" t="str">
        <f t="shared" si="38"/>
        <v/>
      </c>
      <c r="H461" s="433" t="str">
        <f t="array" ref="H461">IFERROR(IF(INDEX('Disaggregation Data'!$N$315:$N$616,MATCH(LEFT(X461,255),LEFT('Disaggregation Data'!$J$315:$J$616,255),0))=0,"",INDEX('Disaggregation Data'!$N$315:$N$616,MATCH(LEFT(X461,255),LEFT('Disaggregation Data'!J$315:$J$616,255),0))),"")</f>
        <v/>
      </c>
      <c r="I461" s="433" t="str">
        <f t="array" ref="I461">IFERROR(IF(INDEX('Disaggregation Data'!$Q$315:$Q$616,MATCH(LEFT(X461,255),LEFT('Disaggregation Data'!$J$315:$J$616,255),0))=0,"",INDEX('Disaggregation Data'!$Q$315:$Q$616,MATCH(LEFT(X461,255),LEFT('Disaggregation Data'!J$315:$J$616,255),0))),"")</f>
        <v/>
      </c>
      <c r="J461" s="447" t="str">
        <f t="array" ref="J461">IFERROR(IF(INDEX('Disaggregation Data'!$R$315:$R$616,MATCH(LEFT(X461,255),LEFT('Disaggregation Data'!$J$315:$J$616,255),0))=0,"",INDEX('Disaggregation Data'!$R$315:$R$616,MATCH(LEFT(X461,255),LEFT('Disaggregation Data'!J$315:$J$616,255),0))),"")</f>
        <v/>
      </c>
      <c r="K461" s="486"/>
      <c r="L461" s="486"/>
      <c r="M461" s="486"/>
      <c r="N461" s="486"/>
      <c r="O461" s="486"/>
      <c r="P461" s="429"/>
      <c r="Q461" s="429"/>
      <c r="R461" s="429"/>
      <c r="S461" s="429"/>
      <c r="T461" s="429"/>
      <c r="U461" s="433" t="str">
        <f t="array" ref="U461">IFERROR(IF(INDEX('Disaggregation Data'!$O$315:$O$616,MATCH(LEFT(X461,255),LEFT('Disaggregation Data'!$J$315:$J$616,255),0))=0,"",INDEX('Disaggregation Data'!$O$315:$O$616,MATCH(LEFT(X461,255),LEFT('Disaggregation Data'!J$315:$J$616,255),0))),"")</f>
        <v/>
      </c>
      <c r="V461" s="447" t="str">
        <f t="array" ref="V461">IFERROR(IF(INDEX('Disaggregation Data'!$P$315:$P$616,MATCH(LEFT(X461,255),LEFT('Disaggregation Data'!$J$315:$J$616,255),0))=0,"",INDEX('Disaggregation Data'!$P$315:$P$616,MATCH(LEFT(X461,255),LEFT('Disaggregation Data'!J$315:$J$616,255),0))),"")</f>
        <v/>
      </c>
      <c r="W461" s="527"/>
      <c r="X461" s="527" t="str">
        <f t="shared" si="34"/>
        <v>TCS-1(M): Pourcentage de personnes vivant avec le VIH bénéficiant actuellement d'un traitement antirétroviralAge+ de 15 ans</v>
      </c>
      <c r="Y461" s="527">
        <f t="shared" si="35"/>
        <v>4</v>
      </c>
      <c r="Z461" s="527" t="str">
        <f t="shared" si="36"/>
        <v>TCS-1(M): Pourcentage de personnes vivant avec le VIH bénéficiant actuellement d'un traitement antirétroviral-4</v>
      </c>
      <c r="AA461" s="527" t="b">
        <f t="shared" si="37"/>
        <v>1</v>
      </c>
      <c r="AB461" s="527" t="s">
        <v>1924</v>
      </c>
      <c r="AC461" s="527" t="str">
        <f t="array" ref="AC461">IFERROR(IF(INDEX('Disaggregation Records'!$G$95:$G$183,MATCH(LEFT(Z461,255),LEFT('Disaggregation Records'!$D$95:$D$183,255),0))=0,"",INDEX('Disaggregation Records'!$G$95:$G$183,MATCH(LEFT(Z461,255),LEFT('Disaggregation Records'!$D$95:$D$183,255),0))),"")</f>
        <v>a1L36000000zoMtEAI</v>
      </c>
      <c r="AD461" s="527" t="s">
        <v>733</v>
      </c>
      <c r="AE461" s="393"/>
      <c r="AF461" s="134"/>
      <c r="AG461" s="134"/>
    </row>
    <row r="462" spans="1:33" ht="47.1" customHeight="1" x14ac:dyDescent="0.25">
      <c r="A462" s="409">
        <v>14</v>
      </c>
      <c r="B462" s="427" t="str">
        <f>IFERROR(VLOOKUP(A462,'Coverage Indicators - Section D'!$A$10:$Y$42,25,FALSE),"")</f>
        <v>TCS-1(M): Pourcentage de personnes vivant avec le VIH bénéficiant actuellement d'un traitement antirétroviral</v>
      </c>
      <c r="C462" s="522" t="str">
        <f t="array" ref="C462">IFERROR(IF(INDEX('Disaggregation Records'!$E$95:$E$183,MATCH(LEFT(Z462,255),LEFT('Disaggregation Records'!$D$95:$D$183,255),0))=0,"",INDEX('Disaggregation Records'!$E$95:$E$183,MATCH(LEFT(Z462,255),LEFT('Disaggregation Records'!$D$95:$D$183,255),0))),"")</f>
        <v>Age | Sexe</v>
      </c>
      <c r="D462" s="522" t="str">
        <f t="array" ref="D462">IFERROR(IF(INDEX('Disaggregation Records'!$F$95:$F$183,MATCH(LEFT(Z462,255),LEFT('Disaggregation Records'!$D$95:$D$183,255),0))=0,"",INDEX('Disaggregation Records'!$F$95:$F$183,MATCH(LEFT(Z462,255),LEFT('Disaggregation Records'!$D$95:$D$183,255),0))),"")</f>
        <v>15-24 homme</v>
      </c>
      <c r="E462" s="429" t="str">
        <f t="array" ref="E462">IFERROR(IF(INDEX('Disaggregation Data'!$K$315:$K$616,MATCH(LEFT(X462,255),LEFT('Disaggregation Data'!$J$315:$J$616,255),0))=0,"",INDEX('Disaggregation Data'!$K$315:$K$616,MATCH(LEFT(X462,255),LEFT('Disaggregation Data'!J$315:$J$616,255),0))),"")</f>
        <v/>
      </c>
      <c r="F462" s="430" t="str">
        <f t="array" ref="F462">IFERROR(IF(INDEX('Disaggregation Data'!$L$315:$L$616,MATCH(LEFT(X462,255),LEFT('Disaggregation Data'!$J$315:$J$616,255),0))=0,"",INDEX('Disaggregation Data'!$L$315:$L$616,MATCH(LEFT(X462,255),LEFT('Disaggregation Data'!J$315:$J$616,255),0))),"")</f>
        <v/>
      </c>
      <c r="G462" s="495" t="str">
        <f t="shared" si="38"/>
        <v/>
      </c>
      <c r="H462" s="433" t="str">
        <f t="array" ref="H462">IFERROR(IF(INDEX('Disaggregation Data'!$N$315:$N$616,MATCH(LEFT(X462,255),LEFT('Disaggregation Data'!$J$315:$J$616,255),0))=0,"",INDEX('Disaggregation Data'!$N$315:$N$616,MATCH(LEFT(X462,255),LEFT('Disaggregation Data'!J$315:$J$616,255),0))),"")</f>
        <v/>
      </c>
      <c r="I462" s="433" t="str">
        <f t="array" ref="I462">IFERROR(IF(INDEX('Disaggregation Data'!$Q$315:$Q$616,MATCH(LEFT(X462,255),LEFT('Disaggregation Data'!$J$315:$J$616,255),0))=0,"",INDEX('Disaggregation Data'!$Q$315:$Q$616,MATCH(LEFT(X462,255),LEFT('Disaggregation Data'!J$315:$J$616,255),0))),"")</f>
        <v/>
      </c>
      <c r="J462" s="447" t="str">
        <f t="array" ref="J462">IFERROR(IF(INDEX('Disaggregation Data'!$R$315:$R$616,MATCH(LEFT(X462,255),LEFT('Disaggregation Data'!$J$315:$J$616,255),0))=0,"",INDEX('Disaggregation Data'!$R$315:$R$616,MATCH(LEFT(X462,255),LEFT('Disaggregation Data'!J$315:$J$616,255),0))),"")</f>
        <v/>
      </c>
      <c r="K462" s="486"/>
      <c r="L462" s="486"/>
      <c r="M462" s="486"/>
      <c r="N462" s="486"/>
      <c r="O462" s="486"/>
      <c r="P462" s="429"/>
      <c r="Q462" s="429"/>
      <c r="R462" s="429"/>
      <c r="S462" s="429"/>
      <c r="T462" s="429"/>
      <c r="U462" s="433" t="str">
        <f t="array" ref="U462">IFERROR(IF(INDEX('Disaggregation Data'!$O$315:$O$616,MATCH(LEFT(X462,255),LEFT('Disaggregation Data'!$J$315:$J$616,255),0))=0,"",INDEX('Disaggregation Data'!$O$315:$O$616,MATCH(LEFT(X462,255),LEFT('Disaggregation Data'!J$315:$J$616,255),0))),"")</f>
        <v/>
      </c>
      <c r="V462" s="447" t="str">
        <f t="array" ref="V462">IFERROR(IF(INDEX('Disaggregation Data'!$P$315:$P$616,MATCH(LEFT(X462,255),LEFT('Disaggregation Data'!$J$315:$J$616,255),0))=0,"",INDEX('Disaggregation Data'!$P$315:$P$616,MATCH(LEFT(X462,255),LEFT('Disaggregation Data'!J$315:$J$616,255),0))),"")</f>
        <v/>
      </c>
      <c r="W462" s="527"/>
      <c r="X462" s="527" t="str">
        <f t="shared" si="34"/>
        <v>TCS-1(M): Pourcentage de personnes vivant avec le VIH bénéficiant actuellement d'un traitement antirétroviralAge | Sexe15-24 homme</v>
      </c>
      <c r="Y462" s="527">
        <f t="shared" si="35"/>
        <v>5</v>
      </c>
      <c r="Z462" s="527" t="str">
        <f t="shared" si="36"/>
        <v>TCS-1(M): Pourcentage de personnes vivant avec le VIH bénéficiant actuellement d'un traitement antirétroviral-5</v>
      </c>
      <c r="AA462" s="527" t="b">
        <f t="shared" si="37"/>
        <v>1</v>
      </c>
      <c r="AB462" s="527" t="s">
        <v>1925</v>
      </c>
      <c r="AC462" s="527" t="str">
        <f t="array" ref="AC462">IFERROR(IF(INDEX('Disaggregation Records'!$G$95:$G$183,MATCH(LEFT(Z462,255),LEFT('Disaggregation Records'!$D$95:$D$183,255),0))=0,"",INDEX('Disaggregation Records'!$G$95:$G$183,MATCH(LEFT(Z462,255),LEFT('Disaggregation Records'!$D$95:$D$183,255),0))),"")</f>
        <v>a1L36000000zoO2EAI</v>
      </c>
      <c r="AD462" s="527" t="s">
        <v>733</v>
      </c>
      <c r="AE462" s="393"/>
      <c r="AF462" s="134"/>
      <c r="AG462" s="134"/>
    </row>
    <row r="463" spans="1:33" ht="47.1" customHeight="1" x14ac:dyDescent="0.25">
      <c r="A463" s="409">
        <v>14</v>
      </c>
      <c r="B463" s="427" t="str">
        <f>IFERROR(VLOOKUP(A463,'Coverage Indicators - Section D'!$A$10:$Y$42,25,FALSE),"")</f>
        <v>TCS-1(M): Pourcentage de personnes vivant avec le VIH bénéficiant actuellement d'un traitement antirétroviral</v>
      </c>
      <c r="C463" s="522" t="str">
        <f t="array" ref="C463">IFERROR(IF(INDEX('Disaggregation Records'!$E$95:$E$183,MATCH(LEFT(Z463,255),LEFT('Disaggregation Records'!$D$95:$D$183,255),0))=0,"",INDEX('Disaggregation Records'!$E$95:$E$183,MATCH(LEFT(Z463,255),LEFT('Disaggregation Records'!$D$95:$D$183,255),0))),"")</f>
        <v>Age | Sexe</v>
      </c>
      <c r="D463" s="522" t="str">
        <f t="array" ref="D463">IFERROR(IF(INDEX('Disaggregation Records'!$F$95:$F$183,MATCH(LEFT(Z463,255),LEFT('Disaggregation Records'!$D$95:$D$183,255),0))=0,"",INDEX('Disaggregation Records'!$F$95:$F$183,MATCH(LEFT(Z463,255),LEFT('Disaggregation Records'!$D$95:$D$183,255),0))),"")</f>
        <v>15-19 homme</v>
      </c>
      <c r="E463" s="429" t="str">
        <f t="array" ref="E463">IFERROR(IF(INDEX('Disaggregation Data'!$K$315:$K$616,MATCH(LEFT(X463,255),LEFT('Disaggregation Data'!$J$315:$J$616,255),0))=0,"",INDEX('Disaggregation Data'!$K$315:$K$616,MATCH(LEFT(X463,255),LEFT('Disaggregation Data'!J$315:$J$616,255),0))),"")</f>
        <v/>
      </c>
      <c r="F463" s="430" t="str">
        <f t="array" ref="F463">IFERROR(IF(INDEX('Disaggregation Data'!$L$315:$L$616,MATCH(LEFT(X463,255),LEFT('Disaggregation Data'!$J$315:$J$616,255),0))=0,"",INDEX('Disaggregation Data'!$L$315:$L$616,MATCH(LEFT(X463,255),LEFT('Disaggregation Data'!J$315:$J$616,255),0))),"")</f>
        <v/>
      </c>
      <c r="G463" s="495" t="str">
        <f t="shared" si="38"/>
        <v/>
      </c>
      <c r="H463" s="433" t="str">
        <f t="array" ref="H463">IFERROR(IF(INDEX('Disaggregation Data'!$N$315:$N$616,MATCH(LEFT(X463,255),LEFT('Disaggregation Data'!$J$315:$J$616,255),0))=0,"",INDEX('Disaggregation Data'!$N$315:$N$616,MATCH(LEFT(X463,255),LEFT('Disaggregation Data'!J$315:$J$616,255),0))),"")</f>
        <v/>
      </c>
      <c r="I463" s="433" t="str">
        <f t="array" ref="I463">IFERROR(IF(INDEX('Disaggregation Data'!$Q$315:$Q$616,MATCH(LEFT(X463,255),LEFT('Disaggregation Data'!$J$315:$J$616,255),0))=0,"",INDEX('Disaggregation Data'!$Q$315:$Q$616,MATCH(LEFT(X463,255),LEFT('Disaggregation Data'!J$315:$J$616,255),0))),"")</f>
        <v/>
      </c>
      <c r="J463" s="447" t="str">
        <f t="array" ref="J463">IFERROR(IF(INDEX('Disaggregation Data'!$R$315:$R$616,MATCH(LEFT(X463,255),LEFT('Disaggregation Data'!$J$315:$J$616,255),0))=0,"",INDEX('Disaggregation Data'!$R$315:$R$616,MATCH(LEFT(X463,255),LEFT('Disaggregation Data'!J$315:$J$616,255),0))),"")</f>
        <v/>
      </c>
      <c r="K463" s="486"/>
      <c r="L463" s="486"/>
      <c r="M463" s="486"/>
      <c r="N463" s="486"/>
      <c r="O463" s="486"/>
      <c r="P463" s="429"/>
      <c r="Q463" s="429"/>
      <c r="R463" s="429"/>
      <c r="S463" s="429"/>
      <c r="T463" s="429"/>
      <c r="U463" s="433" t="str">
        <f t="array" ref="U463">IFERROR(IF(INDEX('Disaggregation Data'!$O$315:$O$616,MATCH(LEFT(X463,255),LEFT('Disaggregation Data'!$J$315:$J$616,255),0))=0,"",INDEX('Disaggregation Data'!$O$315:$O$616,MATCH(LEFT(X463,255),LEFT('Disaggregation Data'!J$315:$J$616,255),0))),"")</f>
        <v/>
      </c>
      <c r="V463" s="447" t="str">
        <f t="array" ref="V463">IFERROR(IF(INDEX('Disaggregation Data'!$P$315:$P$616,MATCH(LEFT(X463,255),LEFT('Disaggregation Data'!$J$315:$J$616,255),0))=0,"",INDEX('Disaggregation Data'!$P$315:$P$616,MATCH(LEFT(X463,255),LEFT('Disaggregation Data'!J$315:$J$616,255),0))),"")</f>
        <v/>
      </c>
      <c r="W463" s="527"/>
      <c r="X463" s="527" t="str">
        <f t="shared" si="34"/>
        <v>TCS-1(M): Pourcentage de personnes vivant avec le VIH bénéficiant actuellement d'un traitement antirétroviralAge | Sexe15-19 homme</v>
      </c>
      <c r="Y463" s="527">
        <f t="shared" si="35"/>
        <v>6</v>
      </c>
      <c r="Z463" s="527" t="str">
        <f t="shared" si="36"/>
        <v>TCS-1(M): Pourcentage de personnes vivant avec le VIH bénéficiant actuellement d'un traitement antirétroviral-6</v>
      </c>
      <c r="AA463" s="527" t="b">
        <f t="shared" si="37"/>
        <v>1</v>
      </c>
      <c r="AB463" s="527" t="s">
        <v>1926</v>
      </c>
      <c r="AC463" s="527" t="str">
        <f t="array" ref="AC463">IFERROR(IF(INDEX('Disaggregation Records'!$G$95:$G$183,MATCH(LEFT(Z463,255),LEFT('Disaggregation Records'!$D$95:$D$183,255),0))=0,"",INDEX('Disaggregation Records'!$G$95:$G$183,MATCH(LEFT(Z463,255),LEFT('Disaggregation Records'!$D$95:$D$183,255),0))),"")</f>
        <v>a1L36000002NzjpEAC</v>
      </c>
      <c r="AD463" s="527" t="s">
        <v>733</v>
      </c>
      <c r="AE463" s="393"/>
      <c r="AF463" s="134"/>
      <c r="AG463" s="134"/>
    </row>
    <row r="464" spans="1:33" ht="47.1" customHeight="1" x14ac:dyDescent="0.25">
      <c r="A464" s="409">
        <v>14</v>
      </c>
      <c r="B464" s="427" t="str">
        <f>IFERROR(VLOOKUP(A464,'Coverage Indicators - Section D'!$A$10:$Y$42,25,FALSE),"")</f>
        <v>TCS-1(M): Pourcentage de personnes vivant avec le VIH bénéficiant actuellement d'un traitement antirétroviral</v>
      </c>
      <c r="C464" s="522" t="str">
        <f t="array" ref="C464">IFERROR(IF(INDEX('Disaggregation Records'!$E$95:$E$183,MATCH(LEFT(Z464,255),LEFT('Disaggregation Records'!$D$95:$D$183,255),0))=0,"",INDEX('Disaggregation Records'!$E$95:$E$183,MATCH(LEFT(Z464,255),LEFT('Disaggregation Records'!$D$95:$D$183,255),0))),"")</f>
        <v>Age | Sexe</v>
      </c>
      <c r="D464" s="522" t="str">
        <f t="array" ref="D464">IFERROR(IF(INDEX('Disaggregation Records'!$F$95:$F$183,MATCH(LEFT(Z464,255),LEFT('Disaggregation Records'!$D$95:$D$183,255),0))=0,"",INDEX('Disaggregation Records'!$F$95:$F$183,MATCH(LEFT(Z464,255),LEFT('Disaggregation Records'!$D$95:$D$183,255),0))),"")</f>
        <v>20-24 homme</v>
      </c>
      <c r="E464" s="429" t="str">
        <f t="array" ref="E464">IFERROR(IF(INDEX('Disaggregation Data'!$K$315:$K$616,MATCH(LEFT(X464,255),LEFT('Disaggregation Data'!$J$315:$J$616,255),0))=0,"",INDEX('Disaggregation Data'!$K$315:$K$616,MATCH(LEFT(X464,255),LEFT('Disaggregation Data'!J$315:$J$616,255),0))),"")</f>
        <v/>
      </c>
      <c r="F464" s="430" t="str">
        <f t="array" ref="F464">IFERROR(IF(INDEX('Disaggregation Data'!$L$315:$L$616,MATCH(LEFT(X464,255),LEFT('Disaggregation Data'!$J$315:$J$616,255),0))=0,"",INDEX('Disaggregation Data'!$L$315:$L$616,MATCH(LEFT(X464,255),LEFT('Disaggregation Data'!J$315:$J$616,255),0))),"")</f>
        <v/>
      </c>
      <c r="G464" s="495" t="str">
        <f t="shared" si="38"/>
        <v/>
      </c>
      <c r="H464" s="433" t="str">
        <f t="array" ref="H464">IFERROR(IF(INDEX('Disaggregation Data'!$N$315:$N$616,MATCH(LEFT(X464,255),LEFT('Disaggregation Data'!$J$315:$J$616,255),0))=0,"",INDEX('Disaggregation Data'!$N$315:$N$616,MATCH(LEFT(X464,255),LEFT('Disaggregation Data'!J$315:$J$616,255),0))),"")</f>
        <v/>
      </c>
      <c r="I464" s="433" t="str">
        <f t="array" ref="I464">IFERROR(IF(INDEX('Disaggregation Data'!$Q$315:$Q$616,MATCH(LEFT(X464,255),LEFT('Disaggregation Data'!$J$315:$J$616,255),0))=0,"",INDEX('Disaggregation Data'!$Q$315:$Q$616,MATCH(LEFT(X464,255),LEFT('Disaggregation Data'!J$315:$J$616,255),0))),"")</f>
        <v/>
      </c>
      <c r="J464" s="447" t="str">
        <f t="array" ref="J464">IFERROR(IF(INDEX('Disaggregation Data'!$R$315:$R$616,MATCH(LEFT(X464,255),LEFT('Disaggregation Data'!$J$315:$J$616,255),0))=0,"",INDEX('Disaggregation Data'!$R$315:$R$616,MATCH(LEFT(X464,255),LEFT('Disaggregation Data'!J$315:$J$616,255),0))),"")</f>
        <v/>
      </c>
      <c r="K464" s="486"/>
      <c r="L464" s="486"/>
      <c r="M464" s="486"/>
      <c r="N464" s="486"/>
      <c r="O464" s="486"/>
      <c r="P464" s="429"/>
      <c r="Q464" s="429"/>
      <c r="R464" s="429"/>
      <c r="S464" s="429"/>
      <c r="T464" s="429"/>
      <c r="U464" s="433" t="str">
        <f t="array" ref="U464">IFERROR(IF(INDEX('Disaggregation Data'!$O$315:$O$616,MATCH(LEFT(X464,255),LEFT('Disaggregation Data'!$J$315:$J$616,255),0))=0,"",INDEX('Disaggregation Data'!$O$315:$O$616,MATCH(LEFT(X464,255),LEFT('Disaggregation Data'!J$315:$J$616,255),0))),"")</f>
        <v/>
      </c>
      <c r="V464" s="447" t="str">
        <f t="array" ref="V464">IFERROR(IF(INDEX('Disaggregation Data'!$P$315:$P$616,MATCH(LEFT(X464,255),LEFT('Disaggregation Data'!$J$315:$J$616,255),0))=0,"",INDEX('Disaggregation Data'!$P$315:$P$616,MATCH(LEFT(X464,255),LEFT('Disaggregation Data'!J$315:$J$616,255),0))),"")</f>
        <v/>
      </c>
      <c r="W464" s="527"/>
      <c r="X464" s="527" t="str">
        <f t="shared" si="34"/>
        <v>TCS-1(M): Pourcentage de personnes vivant avec le VIH bénéficiant actuellement d'un traitement antirétroviralAge | Sexe20-24 homme</v>
      </c>
      <c r="Y464" s="527">
        <f t="shared" si="35"/>
        <v>7</v>
      </c>
      <c r="Z464" s="527" t="str">
        <f t="shared" si="36"/>
        <v>TCS-1(M): Pourcentage de personnes vivant avec le VIH bénéficiant actuellement d'un traitement antirétroviral-7</v>
      </c>
      <c r="AA464" s="527" t="b">
        <f t="shared" si="37"/>
        <v>1</v>
      </c>
      <c r="AB464" s="527" t="s">
        <v>1927</v>
      </c>
      <c r="AC464" s="527" t="str">
        <f t="array" ref="AC464">IFERROR(IF(INDEX('Disaggregation Records'!$G$95:$G$183,MATCH(LEFT(Z464,255),LEFT('Disaggregation Records'!$D$95:$D$183,255),0))=0,"",INDEX('Disaggregation Records'!$G$95:$G$183,MATCH(LEFT(Z464,255),LEFT('Disaggregation Records'!$D$95:$D$183,255),0))),"")</f>
        <v>a1L36000002NzjqEAC</v>
      </c>
      <c r="AD464" s="527" t="s">
        <v>733</v>
      </c>
      <c r="AE464" s="393"/>
      <c r="AF464" s="134"/>
      <c r="AG464" s="134"/>
    </row>
    <row r="465" spans="1:33" ht="47.1" customHeight="1" x14ac:dyDescent="0.25">
      <c r="A465" s="409">
        <v>14</v>
      </c>
      <c r="B465" s="427" t="str">
        <f>IFERROR(VLOOKUP(A465,'Coverage Indicators - Section D'!$A$10:$Y$42,25,FALSE),"")</f>
        <v>TCS-1(M): Pourcentage de personnes vivant avec le VIH bénéficiant actuellement d'un traitement antirétroviral</v>
      </c>
      <c r="C465" s="522" t="str">
        <f t="array" ref="C465">IFERROR(IF(INDEX('Disaggregation Records'!$E$95:$E$183,MATCH(LEFT(Z465,255),LEFT('Disaggregation Records'!$D$95:$D$183,255),0))=0,"",INDEX('Disaggregation Records'!$E$95:$E$183,MATCH(LEFT(Z465,255),LEFT('Disaggregation Records'!$D$95:$D$183,255),0))),"")</f>
        <v>Groupe à risque cible</v>
      </c>
      <c r="D465" s="522" t="str">
        <f t="array" ref="D465">IFERROR(IF(INDEX('Disaggregation Records'!$F$95:$F$183,MATCH(LEFT(Z465,255),LEFT('Disaggregation Records'!$D$95:$D$183,255),0))=0,"",INDEX('Disaggregation Records'!$F$95:$F$183,MATCH(LEFT(Z465,255),LEFT('Disaggregation Records'!$D$95:$D$183,255),0))),"")</f>
        <v>HSH</v>
      </c>
      <c r="E465" s="429" t="str">
        <f t="array" ref="E465">IFERROR(IF(INDEX('Disaggregation Data'!$K$315:$K$616,MATCH(LEFT(X465,255),LEFT('Disaggregation Data'!$J$315:$J$616,255),0))=0,"",INDEX('Disaggregation Data'!$K$315:$K$616,MATCH(LEFT(X465,255),LEFT('Disaggregation Data'!J$315:$J$616,255),0))),"")</f>
        <v/>
      </c>
      <c r="F465" s="430" t="str">
        <f t="array" ref="F465">IFERROR(IF(INDEX('Disaggregation Data'!$L$315:$L$616,MATCH(LEFT(X465,255),LEFT('Disaggregation Data'!$J$315:$J$616,255),0))=0,"",INDEX('Disaggregation Data'!$L$315:$L$616,MATCH(LEFT(X465,255),LEFT('Disaggregation Data'!J$315:$J$616,255),0))),"")</f>
        <v/>
      </c>
      <c r="G465" s="495" t="str">
        <f t="shared" si="38"/>
        <v/>
      </c>
      <c r="H465" s="433" t="str">
        <f t="array" ref="H465">IFERROR(IF(INDEX('Disaggregation Data'!$N$315:$N$616,MATCH(LEFT(X465,255),LEFT('Disaggregation Data'!$J$315:$J$616,255),0))=0,"",INDEX('Disaggregation Data'!$N$315:$N$616,MATCH(LEFT(X465,255),LEFT('Disaggregation Data'!J$315:$J$616,255),0))),"")</f>
        <v/>
      </c>
      <c r="I465" s="433" t="str">
        <f t="array" ref="I465">IFERROR(IF(INDEX('Disaggregation Data'!$Q$315:$Q$616,MATCH(LEFT(X465,255),LEFT('Disaggregation Data'!$J$315:$J$616,255),0))=0,"",INDEX('Disaggregation Data'!$Q$315:$Q$616,MATCH(LEFT(X465,255),LEFT('Disaggregation Data'!J$315:$J$616,255),0))),"")</f>
        <v/>
      </c>
      <c r="J465" s="447" t="str">
        <f t="array" ref="J465">IFERROR(IF(INDEX('Disaggregation Data'!$R$315:$R$616,MATCH(LEFT(X465,255),LEFT('Disaggregation Data'!$J$315:$J$616,255),0))=0,"",INDEX('Disaggregation Data'!$R$315:$R$616,MATCH(LEFT(X465,255),LEFT('Disaggregation Data'!J$315:$J$616,255),0))),"")</f>
        <v/>
      </c>
      <c r="K465" s="486"/>
      <c r="L465" s="486"/>
      <c r="M465" s="486"/>
      <c r="N465" s="486"/>
      <c r="O465" s="486"/>
      <c r="P465" s="429"/>
      <c r="Q465" s="429"/>
      <c r="R465" s="429"/>
      <c r="S465" s="429"/>
      <c r="T465" s="429"/>
      <c r="U465" s="433" t="str">
        <f t="array" ref="U465">IFERROR(IF(INDEX('Disaggregation Data'!$O$315:$O$616,MATCH(LEFT(X465,255),LEFT('Disaggregation Data'!$J$315:$J$616,255),0))=0,"",INDEX('Disaggregation Data'!$O$315:$O$616,MATCH(LEFT(X465,255),LEFT('Disaggregation Data'!J$315:$J$616,255),0))),"")</f>
        <v/>
      </c>
      <c r="V465" s="447" t="str">
        <f t="array" ref="V465">IFERROR(IF(INDEX('Disaggregation Data'!$P$315:$P$616,MATCH(LEFT(X465,255),LEFT('Disaggregation Data'!$J$315:$J$616,255),0))=0,"",INDEX('Disaggregation Data'!$P$315:$P$616,MATCH(LEFT(X465,255),LEFT('Disaggregation Data'!J$315:$J$616,255),0))),"")</f>
        <v/>
      </c>
      <c r="W465" s="527"/>
      <c r="X465" s="527" t="str">
        <f t="shared" si="34"/>
        <v>TCS-1(M): Pourcentage de personnes vivant avec le VIH bénéficiant actuellement d'un traitement antirétroviralGroupe à risque cibleHSH</v>
      </c>
      <c r="Y465" s="527">
        <f t="shared" si="35"/>
        <v>8</v>
      </c>
      <c r="Z465" s="527" t="str">
        <f t="shared" si="36"/>
        <v>TCS-1(M): Pourcentage de personnes vivant avec le VIH bénéficiant actuellement d'un traitement antirétroviral-8</v>
      </c>
      <c r="AA465" s="527" t="b">
        <f t="shared" si="37"/>
        <v>1</v>
      </c>
      <c r="AB465" s="527" t="s">
        <v>1928</v>
      </c>
      <c r="AC465" s="527" t="str">
        <f t="array" ref="AC465">IFERROR(IF(INDEX('Disaggregation Records'!$G$95:$G$183,MATCH(LEFT(Z465,255),LEFT('Disaggregation Records'!$D$95:$D$183,255),0))=0,"",INDEX('Disaggregation Records'!$G$95:$G$183,MATCH(LEFT(Z465,255),LEFT('Disaggregation Records'!$D$95:$D$183,255),0))),"")</f>
        <v>a1L36000002NzjrEAC</v>
      </c>
      <c r="AD465" s="527" t="s">
        <v>733</v>
      </c>
      <c r="AE465" s="393"/>
      <c r="AF465" s="134"/>
      <c r="AG465" s="134"/>
    </row>
    <row r="466" spans="1:33" ht="47.1" customHeight="1" x14ac:dyDescent="0.25">
      <c r="A466" s="409">
        <v>14</v>
      </c>
      <c r="B466" s="427" t="str">
        <f>IFERROR(VLOOKUP(A466,'Coverage Indicators - Section D'!$A$10:$Y$42,25,FALSE),"")</f>
        <v>TCS-1(M): Pourcentage de personnes vivant avec le VIH bénéficiant actuellement d'un traitement antirétroviral</v>
      </c>
      <c r="C466" s="522" t="str">
        <f t="array" ref="C466">IFERROR(IF(INDEX('Disaggregation Records'!$E$95:$E$183,MATCH(LEFT(Z466,255),LEFT('Disaggregation Records'!$D$95:$D$183,255),0))=0,"",INDEX('Disaggregation Records'!$E$95:$E$183,MATCH(LEFT(Z466,255),LEFT('Disaggregation Records'!$D$95:$D$183,255),0))),"")</f>
        <v>Groupe à risque cible</v>
      </c>
      <c r="D466" s="522" t="str">
        <f t="array" ref="D466">IFERROR(IF(INDEX('Disaggregation Records'!$F$95:$F$183,MATCH(LEFT(Z466,255),LEFT('Disaggregation Records'!$D$95:$D$183,255),0))=0,"",INDEX('Disaggregation Records'!$F$95:$F$183,MATCH(LEFT(Z466,255),LEFT('Disaggregation Records'!$D$95:$D$183,255),0))),"")</f>
        <v>Professionnels du sexe</v>
      </c>
      <c r="E466" s="429" t="str">
        <f t="array" ref="E466">IFERROR(IF(INDEX('Disaggregation Data'!$K$315:$K$616,MATCH(LEFT(X466,255),LEFT('Disaggregation Data'!$J$315:$J$616,255),0))=0,"",INDEX('Disaggregation Data'!$K$315:$K$616,MATCH(LEFT(X466,255),LEFT('Disaggregation Data'!J$315:$J$616,255),0))),"")</f>
        <v/>
      </c>
      <c r="F466" s="430" t="str">
        <f t="array" ref="F466">IFERROR(IF(INDEX('Disaggregation Data'!$L$315:$L$616,MATCH(LEFT(X466,255),LEFT('Disaggregation Data'!$J$315:$J$616,255),0))=0,"",INDEX('Disaggregation Data'!$L$315:$L$616,MATCH(LEFT(X466,255),LEFT('Disaggregation Data'!J$315:$J$616,255),0))),"")</f>
        <v/>
      </c>
      <c r="G466" s="495" t="str">
        <f t="shared" si="38"/>
        <v/>
      </c>
      <c r="H466" s="433" t="str">
        <f t="array" ref="H466">IFERROR(IF(INDEX('Disaggregation Data'!$N$315:$N$616,MATCH(LEFT(X466,255),LEFT('Disaggregation Data'!$J$315:$J$616,255),0))=0,"",INDEX('Disaggregation Data'!$N$315:$N$616,MATCH(LEFT(X466,255),LEFT('Disaggregation Data'!J$315:$J$616,255),0))),"")</f>
        <v/>
      </c>
      <c r="I466" s="433" t="str">
        <f t="array" ref="I466">IFERROR(IF(INDEX('Disaggregation Data'!$Q$315:$Q$616,MATCH(LEFT(X466,255),LEFT('Disaggregation Data'!$J$315:$J$616,255),0))=0,"",INDEX('Disaggregation Data'!$Q$315:$Q$616,MATCH(LEFT(X466,255),LEFT('Disaggregation Data'!J$315:$J$616,255),0))),"")</f>
        <v/>
      </c>
      <c r="J466" s="447" t="str">
        <f t="array" ref="J466">IFERROR(IF(INDEX('Disaggregation Data'!$R$315:$R$616,MATCH(LEFT(X466,255),LEFT('Disaggregation Data'!$J$315:$J$616,255),0))=0,"",INDEX('Disaggregation Data'!$R$315:$R$616,MATCH(LEFT(X466,255),LEFT('Disaggregation Data'!J$315:$J$616,255),0))),"")</f>
        <v/>
      </c>
      <c r="K466" s="486"/>
      <c r="L466" s="486"/>
      <c r="M466" s="486"/>
      <c r="N466" s="486"/>
      <c r="O466" s="486"/>
      <c r="P466" s="429"/>
      <c r="Q466" s="429"/>
      <c r="R466" s="429"/>
      <c r="S466" s="429"/>
      <c r="T466" s="429"/>
      <c r="U466" s="433" t="str">
        <f t="array" ref="U466">IFERROR(IF(INDEX('Disaggregation Data'!$O$315:$O$616,MATCH(LEFT(X466,255),LEFT('Disaggregation Data'!$J$315:$J$616,255),0))=0,"",INDEX('Disaggregation Data'!$O$315:$O$616,MATCH(LEFT(X466,255),LEFT('Disaggregation Data'!J$315:$J$616,255),0))),"")</f>
        <v/>
      </c>
      <c r="V466" s="447" t="str">
        <f t="array" ref="V466">IFERROR(IF(INDEX('Disaggregation Data'!$P$315:$P$616,MATCH(LEFT(X466,255),LEFT('Disaggregation Data'!$J$315:$J$616,255),0))=0,"",INDEX('Disaggregation Data'!$P$315:$P$616,MATCH(LEFT(X466,255),LEFT('Disaggregation Data'!J$315:$J$616,255),0))),"")</f>
        <v/>
      </c>
      <c r="W466" s="527"/>
      <c r="X466" s="527" t="str">
        <f t="shared" si="34"/>
        <v>TCS-1(M): Pourcentage de personnes vivant avec le VIH bénéficiant actuellement d'un traitement antirétroviralGroupe à risque cibleProfessionnels du sexe</v>
      </c>
      <c r="Y466" s="527">
        <f t="shared" si="35"/>
        <v>9</v>
      </c>
      <c r="Z466" s="527" t="str">
        <f t="shared" si="36"/>
        <v>TCS-1(M): Pourcentage de personnes vivant avec le VIH bénéficiant actuellement d'un traitement antirétroviral-9</v>
      </c>
      <c r="AA466" s="527" t="b">
        <f t="shared" si="37"/>
        <v>1</v>
      </c>
      <c r="AB466" s="527" t="s">
        <v>1929</v>
      </c>
      <c r="AC466" s="527" t="str">
        <f t="array" ref="AC466">IFERROR(IF(INDEX('Disaggregation Records'!$G$95:$G$183,MATCH(LEFT(Z466,255),LEFT('Disaggregation Records'!$D$95:$D$183,255),0))=0,"",INDEX('Disaggregation Records'!$G$95:$G$183,MATCH(LEFT(Z466,255),LEFT('Disaggregation Records'!$D$95:$D$183,255),0))),"")</f>
        <v>a1L36000002NzjsEAC</v>
      </c>
      <c r="AD466" s="527" t="s">
        <v>733</v>
      </c>
      <c r="AE466" s="393"/>
      <c r="AF466" s="134"/>
      <c r="AG466" s="134"/>
    </row>
    <row r="467" spans="1:33" ht="47.1" customHeight="1" x14ac:dyDescent="0.25">
      <c r="A467" s="409">
        <v>15</v>
      </c>
      <c r="B467" s="427" t="str">
        <f>IFERROR(VLOOKUP(A467,'Coverage Indicators - Section D'!$A$10:$Y$42,25,FALSE),"")</f>
        <v/>
      </c>
      <c r="C467" s="522" t="str">
        <f t="array" ref="C467">IFERROR(IF(INDEX('Disaggregation Records'!$E$95:$E$183,MATCH(LEFT(Z467,255),LEFT('Disaggregation Records'!$D$95:$D$183,255),0))=0,"",INDEX('Disaggregation Records'!$E$95:$E$183,MATCH(LEFT(Z467,255),LEFT('Disaggregation Records'!$D$95:$D$183,255),0))),"")</f>
        <v/>
      </c>
      <c r="D467" s="522" t="str">
        <f t="array" ref="D467">IFERROR(IF(INDEX('Disaggregation Records'!$F$95:$F$183,MATCH(LEFT(Z467,255),LEFT('Disaggregation Records'!$D$95:$D$183,255),0))=0,"",INDEX('Disaggregation Records'!$F$95:$F$183,MATCH(LEFT(Z467,255),LEFT('Disaggregation Records'!$D$95:$D$183,255),0))),"")</f>
        <v/>
      </c>
      <c r="E467" s="429" t="str">
        <f t="array" ref="E467">IFERROR(IF(INDEX('Disaggregation Data'!$K$315:$K$616,MATCH(LEFT(X467,255),LEFT('Disaggregation Data'!$J$315:$J$616,255),0))=0,"",INDEX('Disaggregation Data'!$K$315:$K$616,MATCH(LEFT(X467,255),LEFT('Disaggregation Data'!J$315:$J$616,255),0))),"")</f>
        <v/>
      </c>
      <c r="F467" s="430" t="str">
        <f t="array" ref="F467">IFERROR(IF(INDEX('Disaggregation Data'!$L$315:$L$616,MATCH(LEFT(X467,255),LEFT('Disaggregation Data'!$J$315:$J$616,255),0))=0,"",INDEX('Disaggregation Data'!$L$315:$L$616,MATCH(LEFT(X467,255),LEFT('Disaggregation Data'!J$315:$J$616,255),0))),"")</f>
        <v/>
      </c>
      <c r="G467" s="495" t="str">
        <f t="shared" si="38"/>
        <v/>
      </c>
      <c r="H467" s="433" t="str">
        <f t="array" ref="H467">IFERROR(IF(INDEX('Disaggregation Data'!$N$315:$N$616,MATCH(LEFT(X467,255),LEFT('Disaggregation Data'!$J$315:$J$616,255),0))=0,"",INDEX('Disaggregation Data'!$N$315:$N$616,MATCH(LEFT(X467,255),LEFT('Disaggregation Data'!J$315:$J$616,255),0))),"")</f>
        <v/>
      </c>
      <c r="I467" s="433" t="str">
        <f t="array" ref="I467">IFERROR(IF(INDEX('Disaggregation Data'!$Q$315:$Q$616,MATCH(LEFT(X467,255),LEFT('Disaggregation Data'!$J$315:$J$616,255),0))=0,"",INDEX('Disaggregation Data'!$Q$315:$Q$616,MATCH(LEFT(X467,255),LEFT('Disaggregation Data'!J$315:$J$616,255),0))),"")</f>
        <v/>
      </c>
      <c r="J467" s="447" t="str">
        <f t="array" ref="J467">IFERROR(IF(INDEX('Disaggregation Data'!$R$315:$R$616,MATCH(LEFT(X467,255),LEFT('Disaggregation Data'!$J$315:$J$616,255),0))=0,"",INDEX('Disaggregation Data'!$R$315:$R$616,MATCH(LEFT(X467,255),LEFT('Disaggregation Data'!J$315:$J$616,255),0))),"")</f>
        <v/>
      </c>
      <c r="K467" s="486"/>
      <c r="L467" s="486"/>
      <c r="M467" s="486"/>
      <c r="N467" s="486"/>
      <c r="O467" s="486"/>
      <c r="P467" s="429"/>
      <c r="Q467" s="429"/>
      <c r="R467" s="429"/>
      <c r="S467" s="429"/>
      <c r="T467" s="429"/>
      <c r="U467" s="433" t="str">
        <f t="array" ref="U467">IFERROR(IF(INDEX('Disaggregation Data'!$O$315:$O$616,MATCH(LEFT(X467,255),LEFT('Disaggregation Data'!$J$315:$J$616,255),0))=0,"",INDEX('Disaggregation Data'!$O$315:$O$616,MATCH(LEFT(X467,255),LEFT('Disaggregation Data'!J$315:$J$616,255),0))),"")</f>
        <v/>
      </c>
      <c r="V467" s="447" t="str">
        <f t="array" ref="V467">IFERROR(IF(INDEX('Disaggregation Data'!$P$315:$P$616,MATCH(LEFT(X467,255),LEFT('Disaggregation Data'!$J$315:$J$616,255),0))=0,"",INDEX('Disaggregation Data'!$P$315:$P$616,MATCH(LEFT(X467,255),LEFT('Disaggregation Data'!J$315:$J$616,255),0))),"")</f>
        <v/>
      </c>
      <c r="W467" s="527"/>
      <c r="X467" s="527" t="str">
        <f t="shared" si="34"/>
        <v/>
      </c>
      <c r="Y467" s="527">
        <f t="shared" si="35"/>
        <v>0</v>
      </c>
      <c r="Z467" s="527" t="str">
        <f t="shared" si="36"/>
        <v/>
      </c>
      <c r="AA467" s="527" t="b">
        <f t="shared" si="37"/>
        <v>0</v>
      </c>
      <c r="AB467" s="527" t="s">
        <v>1930</v>
      </c>
      <c r="AC467" s="527" t="str">
        <f t="array" ref="AC467">IFERROR(IF(INDEX('Disaggregation Records'!$G$95:$G$183,MATCH(LEFT(Z467,255),LEFT('Disaggregation Records'!$D$95:$D$183,255),0))=0,"",INDEX('Disaggregation Records'!$G$95:$G$183,MATCH(LEFT(Z467,255),LEFT('Disaggregation Records'!$D$95:$D$183,255),0))),"")</f>
        <v/>
      </c>
      <c r="AD467" s="527" t="s">
        <v>734</v>
      </c>
      <c r="AE467" s="393"/>
      <c r="AF467" s="134"/>
      <c r="AG467" s="134"/>
    </row>
    <row r="468" spans="1:33" ht="47.1" customHeight="1" x14ac:dyDescent="0.25">
      <c r="A468" s="409">
        <v>15</v>
      </c>
      <c r="B468" s="427" t="str">
        <f>IFERROR(VLOOKUP(A468,'Coverage Indicators - Section D'!$A$10:$Y$42,25,FALSE),"")</f>
        <v/>
      </c>
      <c r="C468" s="522" t="str">
        <f t="array" ref="C468">IFERROR(IF(INDEX('Disaggregation Records'!$E$95:$E$183,MATCH(LEFT(Z468,255),LEFT('Disaggregation Records'!$D$95:$D$183,255),0))=0,"",INDEX('Disaggregation Records'!$E$95:$E$183,MATCH(LEFT(Z468,255),LEFT('Disaggregation Records'!$D$95:$D$183,255),0))),"")</f>
        <v/>
      </c>
      <c r="D468" s="522" t="str">
        <f t="array" ref="D468">IFERROR(IF(INDEX('Disaggregation Records'!$F$95:$F$183,MATCH(LEFT(Z468,255),LEFT('Disaggregation Records'!$D$95:$D$183,255),0))=0,"",INDEX('Disaggregation Records'!$F$95:$F$183,MATCH(LEFT(Z468,255),LEFT('Disaggregation Records'!$D$95:$D$183,255),0))),"")</f>
        <v/>
      </c>
      <c r="E468" s="429" t="str">
        <f t="array" ref="E468">IFERROR(IF(INDEX('Disaggregation Data'!$K$315:$K$616,MATCH(LEFT(X468,255),LEFT('Disaggregation Data'!$J$315:$J$616,255),0))=0,"",INDEX('Disaggregation Data'!$K$315:$K$616,MATCH(LEFT(X468,255),LEFT('Disaggregation Data'!J$315:$J$616,255),0))),"")</f>
        <v/>
      </c>
      <c r="F468" s="430" t="str">
        <f t="array" ref="F468">IFERROR(IF(INDEX('Disaggregation Data'!$L$315:$L$616,MATCH(LEFT(X468,255),LEFT('Disaggregation Data'!$J$315:$J$616,255),0))=0,"",INDEX('Disaggregation Data'!$L$315:$L$616,MATCH(LEFT(X468,255),LEFT('Disaggregation Data'!J$315:$J$616,255),0))),"")</f>
        <v/>
      </c>
      <c r="G468" s="495" t="str">
        <f t="shared" si="38"/>
        <v/>
      </c>
      <c r="H468" s="433" t="str">
        <f t="array" ref="H468">IFERROR(IF(INDEX('Disaggregation Data'!$N$315:$N$616,MATCH(LEFT(X468,255),LEFT('Disaggregation Data'!$J$315:$J$616,255),0))=0,"",INDEX('Disaggregation Data'!$N$315:$N$616,MATCH(LEFT(X468,255),LEFT('Disaggregation Data'!J$315:$J$616,255),0))),"")</f>
        <v/>
      </c>
      <c r="I468" s="433" t="str">
        <f t="array" ref="I468">IFERROR(IF(INDEX('Disaggregation Data'!$Q$315:$Q$616,MATCH(LEFT(X468,255),LEFT('Disaggregation Data'!$J$315:$J$616,255),0))=0,"",INDEX('Disaggregation Data'!$Q$315:$Q$616,MATCH(LEFT(X468,255),LEFT('Disaggregation Data'!J$315:$J$616,255),0))),"")</f>
        <v/>
      </c>
      <c r="J468" s="447" t="str">
        <f t="array" ref="J468">IFERROR(IF(INDEX('Disaggregation Data'!$R$315:$R$616,MATCH(LEFT(X468,255),LEFT('Disaggregation Data'!$J$315:$J$616,255),0))=0,"",INDEX('Disaggregation Data'!$R$315:$R$616,MATCH(LEFT(X468,255),LEFT('Disaggregation Data'!J$315:$J$616,255),0))),"")</f>
        <v/>
      </c>
      <c r="K468" s="486"/>
      <c r="L468" s="486"/>
      <c r="M468" s="486"/>
      <c r="N468" s="486"/>
      <c r="O468" s="486"/>
      <c r="P468" s="429"/>
      <c r="Q468" s="429"/>
      <c r="R468" s="429"/>
      <c r="S468" s="429"/>
      <c r="T468" s="429"/>
      <c r="U468" s="433" t="str">
        <f t="array" ref="U468">IFERROR(IF(INDEX('Disaggregation Data'!$O$315:$O$616,MATCH(LEFT(X468,255),LEFT('Disaggregation Data'!$J$315:$J$616,255),0))=0,"",INDEX('Disaggregation Data'!$O$315:$O$616,MATCH(LEFT(X468,255),LEFT('Disaggregation Data'!J$315:$J$616,255),0))),"")</f>
        <v/>
      </c>
      <c r="V468" s="447" t="str">
        <f t="array" ref="V468">IFERROR(IF(INDEX('Disaggregation Data'!$P$315:$P$616,MATCH(LEFT(X468,255),LEFT('Disaggregation Data'!$J$315:$J$616,255),0))=0,"",INDEX('Disaggregation Data'!$P$315:$P$616,MATCH(LEFT(X468,255),LEFT('Disaggregation Data'!J$315:$J$616,255),0))),"")</f>
        <v/>
      </c>
      <c r="W468" s="527"/>
      <c r="X468" s="527" t="str">
        <f t="shared" si="34"/>
        <v/>
      </c>
      <c r="Y468" s="527">
        <f t="shared" si="35"/>
        <v>1</v>
      </c>
      <c r="Z468" s="527" t="str">
        <f t="shared" si="36"/>
        <v/>
      </c>
      <c r="AA468" s="527" t="b">
        <f t="shared" si="37"/>
        <v>0</v>
      </c>
      <c r="AB468" s="527" t="s">
        <v>1931</v>
      </c>
      <c r="AC468" s="527" t="str">
        <f t="array" ref="AC468">IFERROR(IF(INDEX('Disaggregation Records'!$G$95:$G$183,MATCH(LEFT(Z468,255),LEFT('Disaggregation Records'!$D$95:$D$183,255),0))=0,"",INDEX('Disaggregation Records'!$G$95:$G$183,MATCH(LEFT(Z468,255),LEFT('Disaggregation Records'!$D$95:$D$183,255),0))),"")</f>
        <v/>
      </c>
      <c r="AD468" s="527" t="s">
        <v>734</v>
      </c>
      <c r="AE468" s="393"/>
      <c r="AF468" s="134"/>
      <c r="AG468" s="134"/>
    </row>
    <row r="469" spans="1:33" ht="47.1" customHeight="1" x14ac:dyDescent="0.25">
      <c r="A469" s="409">
        <v>15</v>
      </c>
      <c r="B469" s="427" t="str">
        <f>IFERROR(VLOOKUP(A469,'Coverage Indicators - Section D'!$A$10:$Y$42,25,FALSE),"")</f>
        <v/>
      </c>
      <c r="C469" s="522" t="str">
        <f t="array" ref="C469">IFERROR(IF(INDEX('Disaggregation Records'!$E$95:$E$183,MATCH(LEFT(Z469,255),LEFT('Disaggregation Records'!$D$95:$D$183,255),0))=0,"",INDEX('Disaggregation Records'!$E$95:$E$183,MATCH(LEFT(Z469,255),LEFT('Disaggregation Records'!$D$95:$D$183,255),0))),"")</f>
        <v/>
      </c>
      <c r="D469" s="522" t="str">
        <f t="array" ref="D469">IFERROR(IF(INDEX('Disaggregation Records'!$F$95:$F$183,MATCH(LEFT(Z469,255),LEFT('Disaggregation Records'!$D$95:$D$183,255),0))=0,"",INDEX('Disaggregation Records'!$F$95:$F$183,MATCH(LEFT(Z469,255),LEFT('Disaggregation Records'!$D$95:$D$183,255),0))),"")</f>
        <v/>
      </c>
      <c r="E469" s="429" t="str">
        <f t="array" ref="E469">IFERROR(IF(INDEX('Disaggregation Data'!$K$315:$K$616,MATCH(LEFT(X469,255),LEFT('Disaggregation Data'!$J$315:$J$616,255),0))=0,"",INDEX('Disaggregation Data'!$K$315:$K$616,MATCH(LEFT(X469,255),LEFT('Disaggregation Data'!J$315:$J$616,255),0))),"")</f>
        <v/>
      </c>
      <c r="F469" s="430" t="str">
        <f t="array" ref="F469">IFERROR(IF(INDEX('Disaggregation Data'!$L$315:$L$616,MATCH(LEFT(X469,255),LEFT('Disaggregation Data'!$J$315:$J$616,255),0))=0,"",INDEX('Disaggregation Data'!$L$315:$L$616,MATCH(LEFT(X469,255),LEFT('Disaggregation Data'!J$315:$J$616,255),0))),"")</f>
        <v/>
      </c>
      <c r="G469" s="495" t="str">
        <f t="shared" si="38"/>
        <v/>
      </c>
      <c r="H469" s="433" t="str">
        <f t="array" ref="H469">IFERROR(IF(INDEX('Disaggregation Data'!$N$315:$N$616,MATCH(LEFT(X469,255),LEFT('Disaggregation Data'!$J$315:$J$616,255),0))=0,"",INDEX('Disaggregation Data'!$N$315:$N$616,MATCH(LEFT(X469,255),LEFT('Disaggregation Data'!J$315:$J$616,255),0))),"")</f>
        <v/>
      </c>
      <c r="I469" s="433" t="str">
        <f t="array" ref="I469">IFERROR(IF(INDEX('Disaggregation Data'!$Q$315:$Q$616,MATCH(LEFT(X469,255),LEFT('Disaggregation Data'!$J$315:$J$616,255),0))=0,"",INDEX('Disaggregation Data'!$Q$315:$Q$616,MATCH(LEFT(X469,255),LEFT('Disaggregation Data'!J$315:$J$616,255),0))),"")</f>
        <v/>
      </c>
      <c r="J469" s="447" t="str">
        <f t="array" ref="J469">IFERROR(IF(INDEX('Disaggregation Data'!$R$315:$R$616,MATCH(LEFT(X469,255),LEFT('Disaggregation Data'!$J$315:$J$616,255),0))=0,"",INDEX('Disaggregation Data'!$R$315:$R$616,MATCH(LEFT(X469,255),LEFT('Disaggregation Data'!J$315:$J$616,255),0))),"")</f>
        <v/>
      </c>
      <c r="K469" s="486"/>
      <c r="L469" s="486"/>
      <c r="M469" s="486"/>
      <c r="N469" s="486"/>
      <c r="O469" s="486"/>
      <c r="P469" s="429"/>
      <c r="Q469" s="429"/>
      <c r="R469" s="429"/>
      <c r="S469" s="429"/>
      <c r="T469" s="429"/>
      <c r="U469" s="433" t="str">
        <f t="array" ref="U469">IFERROR(IF(INDEX('Disaggregation Data'!$O$315:$O$616,MATCH(LEFT(X469,255),LEFT('Disaggregation Data'!$J$315:$J$616,255),0))=0,"",INDEX('Disaggregation Data'!$O$315:$O$616,MATCH(LEFT(X469,255),LEFT('Disaggregation Data'!J$315:$J$616,255),0))),"")</f>
        <v/>
      </c>
      <c r="V469" s="447" t="str">
        <f t="array" ref="V469">IFERROR(IF(INDEX('Disaggregation Data'!$P$315:$P$616,MATCH(LEFT(X469,255),LEFT('Disaggregation Data'!$J$315:$J$616,255),0))=0,"",INDEX('Disaggregation Data'!$P$315:$P$616,MATCH(LEFT(X469,255),LEFT('Disaggregation Data'!J$315:$J$616,255),0))),"")</f>
        <v/>
      </c>
      <c r="W469" s="527"/>
      <c r="X469" s="527" t="str">
        <f t="shared" si="34"/>
        <v/>
      </c>
      <c r="Y469" s="527">
        <f t="shared" si="35"/>
        <v>2</v>
      </c>
      <c r="Z469" s="527" t="str">
        <f t="shared" si="36"/>
        <v/>
      </c>
      <c r="AA469" s="527" t="b">
        <f t="shared" si="37"/>
        <v>0</v>
      </c>
      <c r="AB469" s="527" t="s">
        <v>1932</v>
      </c>
      <c r="AC469" s="527" t="str">
        <f t="array" ref="AC469">IFERROR(IF(INDEX('Disaggregation Records'!$G$95:$G$183,MATCH(LEFT(Z469,255),LEFT('Disaggregation Records'!$D$95:$D$183,255),0))=0,"",INDEX('Disaggregation Records'!$G$95:$G$183,MATCH(LEFT(Z469,255),LEFT('Disaggregation Records'!$D$95:$D$183,255),0))),"")</f>
        <v/>
      </c>
      <c r="AD469" s="527" t="s">
        <v>734</v>
      </c>
      <c r="AE469" s="393"/>
      <c r="AF469" s="134"/>
      <c r="AG469" s="134"/>
    </row>
    <row r="470" spans="1:33" ht="47.1" customHeight="1" x14ac:dyDescent="0.25">
      <c r="A470" s="409">
        <v>15</v>
      </c>
      <c r="B470" s="427" t="str">
        <f>IFERROR(VLOOKUP(A470,'Coverage Indicators - Section D'!$A$10:$Y$42,25,FALSE),"")</f>
        <v/>
      </c>
      <c r="C470" s="522" t="str">
        <f t="array" ref="C470">IFERROR(IF(INDEX('Disaggregation Records'!$E$95:$E$183,MATCH(LEFT(Z470,255),LEFT('Disaggregation Records'!$D$95:$D$183,255),0))=0,"",INDEX('Disaggregation Records'!$E$95:$E$183,MATCH(LEFT(Z470,255),LEFT('Disaggregation Records'!$D$95:$D$183,255),0))),"")</f>
        <v/>
      </c>
      <c r="D470" s="522" t="str">
        <f t="array" ref="D470">IFERROR(IF(INDEX('Disaggregation Records'!$F$95:$F$183,MATCH(LEFT(Z470,255),LEFT('Disaggregation Records'!$D$95:$D$183,255),0))=0,"",INDEX('Disaggregation Records'!$F$95:$F$183,MATCH(LEFT(Z470,255),LEFT('Disaggregation Records'!$D$95:$D$183,255),0))),"")</f>
        <v/>
      </c>
      <c r="E470" s="429" t="str">
        <f t="array" ref="E470">IFERROR(IF(INDEX('Disaggregation Data'!$K$315:$K$616,MATCH(LEFT(X470,255),LEFT('Disaggregation Data'!$J$315:$J$616,255),0))=0,"",INDEX('Disaggregation Data'!$K$315:$K$616,MATCH(LEFT(X470,255),LEFT('Disaggregation Data'!J$315:$J$616,255),0))),"")</f>
        <v/>
      </c>
      <c r="F470" s="430" t="str">
        <f t="array" ref="F470">IFERROR(IF(INDEX('Disaggregation Data'!$L$315:$L$616,MATCH(LEFT(X470,255),LEFT('Disaggregation Data'!$J$315:$J$616,255),0))=0,"",INDEX('Disaggregation Data'!$L$315:$L$616,MATCH(LEFT(X470,255),LEFT('Disaggregation Data'!J$315:$J$616,255),0))),"")</f>
        <v/>
      </c>
      <c r="G470" s="495" t="str">
        <f t="shared" si="38"/>
        <v/>
      </c>
      <c r="H470" s="433" t="str">
        <f t="array" ref="H470">IFERROR(IF(INDEX('Disaggregation Data'!$N$315:$N$616,MATCH(LEFT(X470,255),LEFT('Disaggregation Data'!$J$315:$J$616,255),0))=0,"",INDEX('Disaggregation Data'!$N$315:$N$616,MATCH(LEFT(X470,255),LEFT('Disaggregation Data'!J$315:$J$616,255),0))),"")</f>
        <v/>
      </c>
      <c r="I470" s="433" t="str">
        <f t="array" ref="I470">IFERROR(IF(INDEX('Disaggregation Data'!$Q$315:$Q$616,MATCH(LEFT(X470,255),LEFT('Disaggregation Data'!$J$315:$J$616,255),0))=0,"",INDEX('Disaggregation Data'!$Q$315:$Q$616,MATCH(LEFT(X470,255),LEFT('Disaggregation Data'!J$315:$J$616,255),0))),"")</f>
        <v/>
      </c>
      <c r="J470" s="447" t="str">
        <f t="array" ref="J470">IFERROR(IF(INDEX('Disaggregation Data'!$R$315:$R$616,MATCH(LEFT(X470,255),LEFT('Disaggregation Data'!$J$315:$J$616,255),0))=0,"",INDEX('Disaggregation Data'!$R$315:$R$616,MATCH(LEFT(X470,255),LEFT('Disaggregation Data'!J$315:$J$616,255),0))),"")</f>
        <v/>
      </c>
      <c r="K470" s="486"/>
      <c r="L470" s="486"/>
      <c r="M470" s="486"/>
      <c r="N470" s="486"/>
      <c r="O470" s="486"/>
      <c r="P470" s="429"/>
      <c r="Q470" s="429"/>
      <c r="R470" s="429"/>
      <c r="S470" s="429"/>
      <c r="T470" s="429"/>
      <c r="U470" s="433" t="str">
        <f t="array" ref="U470">IFERROR(IF(INDEX('Disaggregation Data'!$O$315:$O$616,MATCH(LEFT(X470,255),LEFT('Disaggregation Data'!$J$315:$J$616,255),0))=0,"",INDEX('Disaggregation Data'!$O$315:$O$616,MATCH(LEFT(X470,255),LEFT('Disaggregation Data'!J$315:$J$616,255),0))),"")</f>
        <v/>
      </c>
      <c r="V470" s="447" t="str">
        <f t="array" ref="V470">IFERROR(IF(INDEX('Disaggregation Data'!$P$315:$P$616,MATCH(LEFT(X470,255),LEFT('Disaggregation Data'!$J$315:$J$616,255),0))=0,"",INDEX('Disaggregation Data'!$P$315:$P$616,MATCH(LEFT(X470,255),LEFT('Disaggregation Data'!J$315:$J$616,255),0))),"")</f>
        <v/>
      </c>
      <c r="W470" s="527"/>
      <c r="X470" s="527" t="str">
        <f t="shared" si="34"/>
        <v/>
      </c>
      <c r="Y470" s="527">
        <f t="shared" si="35"/>
        <v>3</v>
      </c>
      <c r="Z470" s="527" t="str">
        <f t="shared" si="36"/>
        <v/>
      </c>
      <c r="AA470" s="527" t="b">
        <f t="shared" si="37"/>
        <v>0</v>
      </c>
      <c r="AB470" s="527" t="s">
        <v>1933</v>
      </c>
      <c r="AC470" s="527" t="str">
        <f t="array" ref="AC470">IFERROR(IF(INDEX('Disaggregation Records'!$G$95:$G$183,MATCH(LEFT(Z470,255),LEFT('Disaggregation Records'!$D$95:$D$183,255),0))=0,"",INDEX('Disaggregation Records'!$G$95:$G$183,MATCH(LEFT(Z470,255),LEFT('Disaggregation Records'!$D$95:$D$183,255),0))),"")</f>
        <v/>
      </c>
      <c r="AD470" s="527" t="s">
        <v>734</v>
      </c>
      <c r="AE470" s="393"/>
      <c r="AF470" s="134"/>
      <c r="AG470" s="134"/>
    </row>
    <row r="471" spans="1:33" ht="47.1" customHeight="1" x14ac:dyDescent="0.25">
      <c r="A471" s="409">
        <v>15</v>
      </c>
      <c r="B471" s="427" t="str">
        <f>IFERROR(VLOOKUP(A471,'Coverage Indicators - Section D'!$A$10:$Y$42,25,FALSE),"")</f>
        <v/>
      </c>
      <c r="C471" s="522" t="str">
        <f t="array" ref="C471">IFERROR(IF(INDEX('Disaggregation Records'!$E$95:$E$183,MATCH(LEFT(Z471,255),LEFT('Disaggregation Records'!$D$95:$D$183,255),0))=0,"",INDEX('Disaggregation Records'!$E$95:$E$183,MATCH(LEFT(Z471,255),LEFT('Disaggregation Records'!$D$95:$D$183,255),0))),"")</f>
        <v/>
      </c>
      <c r="D471" s="522" t="str">
        <f t="array" ref="D471">IFERROR(IF(INDEX('Disaggregation Records'!$F$95:$F$183,MATCH(LEFT(Z471,255),LEFT('Disaggregation Records'!$D$95:$D$183,255),0))=0,"",INDEX('Disaggregation Records'!$F$95:$F$183,MATCH(LEFT(Z471,255),LEFT('Disaggregation Records'!$D$95:$D$183,255),0))),"")</f>
        <v/>
      </c>
      <c r="E471" s="429" t="str">
        <f t="array" ref="E471">IFERROR(IF(INDEX('Disaggregation Data'!$K$315:$K$616,MATCH(LEFT(X471,255),LEFT('Disaggregation Data'!$J$315:$J$616,255),0))=0,"",INDEX('Disaggregation Data'!$K$315:$K$616,MATCH(LEFT(X471,255),LEFT('Disaggregation Data'!J$315:$J$616,255),0))),"")</f>
        <v/>
      </c>
      <c r="F471" s="430" t="str">
        <f t="array" ref="F471">IFERROR(IF(INDEX('Disaggregation Data'!$L$315:$L$616,MATCH(LEFT(X471,255),LEFT('Disaggregation Data'!$J$315:$J$616,255),0))=0,"",INDEX('Disaggregation Data'!$L$315:$L$616,MATCH(LEFT(X471,255),LEFT('Disaggregation Data'!J$315:$J$616,255),0))),"")</f>
        <v/>
      </c>
      <c r="G471" s="495" t="str">
        <f t="shared" si="38"/>
        <v/>
      </c>
      <c r="H471" s="433" t="str">
        <f t="array" ref="H471">IFERROR(IF(INDEX('Disaggregation Data'!$N$315:$N$616,MATCH(LEFT(X471,255),LEFT('Disaggregation Data'!$J$315:$J$616,255),0))=0,"",INDEX('Disaggregation Data'!$N$315:$N$616,MATCH(LEFT(X471,255),LEFT('Disaggregation Data'!J$315:$J$616,255),0))),"")</f>
        <v/>
      </c>
      <c r="I471" s="433" t="str">
        <f t="array" ref="I471">IFERROR(IF(INDEX('Disaggregation Data'!$Q$315:$Q$616,MATCH(LEFT(X471,255),LEFT('Disaggregation Data'!$J$315:$J$616,255),0))=0,"",INDEX('Disaggregation Data'!$Q$315:$Q$616,MATCH(LEFT(X471,255),LEFT('Disaggregation Data'!J$315:$J$616,255),0))),"")</f>
        <v/>
      </c>
      <c r="J471" s="447" t="str">
        <f t="array" ref="J471">IFERROR(IF(INDEX('Disaggregation Data'!$R$315:$R$616,MATCH(LEFT(X471,255),LEFT('Disaggregation Data'!$J$315:$J$616,255),0))=0,"",INDEX('Disaggregation Data'!$R$315:$R$616,MATCH(LEFT(X471,255),LEFT('Disaggregation Data'!J$315:$J$616,255),0))),"")</f>
        <v/>
      </c>
      <c r="K471" s="486"/>
      <c r="L471" s="486"/>
      <c r="M471" s="486"/>
      <c r="N471" s="486"/>
      <c r="O471" s="486"/>
      <c r="P471" s="429"/>
      <c r="Q471" s="429"/>
      <c r="R471" s="429"/>
      <c r="S471" s="429"/>
      <c r="T471" s="429"/>
      <c r="U471" s="433" t="str">
        <f t="array" ref="U471">IFERROR(IF(INDEX('Disaggregation Data'!$O$315:$O$616,MATCH(LEFT(X471,255),LEFT('Disaggregation Data'!$J$315:$J$616,255),0))=0,"",INDEX('Disaggregation Data'!$O$315:$O$616,MATCH(LEFT(X471,255),LEFT('Disaggregation Data'!J$315:$J$616,255),0))),"")</f>
        <v/>
      </c>
      <c r="V471" s="447" t="str">
        <f t="array" ref="V471">IFERROR(IF(INDEX('Disaggregation Data'!$P$315:$P$616,MATCH(LEFT(X471,255),LEFT('Disaggregation Data'!$J$315:$J$616,255),0))=0,"",INDEX('Disaggregation Data'!$P$315:$P$616,MATCH(LEFT(X471,255),LEFT('Disaggregation Data'!J$315:$J$616,255),0))),"")</f>
        <v/>
      </c>
      <c r="W471" s="527"/>
      <c r="X471" s="527" t="str">
        <f t="shared" si="34"/>
        <v/>
      </c>
      <c r="Y471" s="527">
        <f t="shared" si="35"/>
        <v>4</v>
      </c>
      <c r="Z471" s="527" t="str">
        <f t="shared" si="36"/>
        <v/>
      </c>
      <c r="AA471" s="527" t="b">
        <f t="shared" si="37"/>
        <v>0</v>
      </c>
      <c r="AB471" s="527" t="s">
        <v>1934</v>
      </c>
      <c r="AC471" s="527" t="str">
        <f t="array" ref="AC471">IFERROR(IF(INDEX('Disaggregation Records'!$G$95:$G$183,MATCH(LEFT(Z471,255),LEFT('Disaggregation Records'!$D$95:$D$183,255),0))=0,"",INDEX('Disaggregation Records'!$G$95:$G$183,MATCH(LEFT(Z471,255),LEFT('Disaggregation Records'!$D$95:$D$183,255),0))),"")</f>
        <v/>
      </c>
      <c r="AD471" s="527" t="s">
        <v>734</v>
      </c>
      <c r="AE471" s="393"/>
      <c r="AF471" s="134"/>
      <c r="AG471" s="134"/>
    </row>
    <row r="472" spans="1:33" ht="47.1" customHeight="1" x14ac:dyDescent="0.25">
      <c r="A472" s="409">
        <v>15</v>
      </c>
      <c r="B472" s="427" t="str">
        <f>IFERROR(VLOOKUP(A472,'Coverage Indicators - Section D'!$A$10:$Y$42,25,FALSE),"")</f>
        <v/>
      </c>
      <c r="C472" s="522" t="str">
        <f t="array" ref="C472">IFERROR(IF(INDEX('Disaggregation Records'!$E$95:$E$183,MATCH(LEFT(Z472,255),LEFT('Disaggregation Records'!$D$95:$D$183,255),0))=0,"",INDEX('Disaggregation Records'!$E$95:$E$183,MATCH(LEFT(Z472,255),LEFT('Disaggregation Records'!$D$95:$D$183,255),0))),"")</f>
        <v/>
      </c>
      <c r="D472" s="522" t="str">
        <f t="array" ref="D472">IFERROR(IF(INDEX('Disaggregation Records'!$F$95:$F$183,MATCH(LEFT(Z472,255),LEFT('Disaggregation Records'!$D$95:$D$183,255),0))=0,"",INDEX('Disaggregation Records'!$F$95:$F$183,MATCH(LEFT(Z472,255),LEFT('Disaggregation Records'!$D$95:$D$183,255),0))),"")</f>
        <v/>
      </c>
      <c r="E472" s="429" t="str">
        <f t="array" ref="E472">IFERROR(IF(INDEX('Disaggregation Data'!$K$315:$K$616,MATCH(LEFT(X472,255),LEFT('Disaggregation Data'!$J$315:$J$616,255),0))=0,"",INDEX('Disaggregation Data'!$K$315:$K$616,MATCH(LEFT(X472,255),LEFT('Disaggregation Data'!J$315:$J$616,255),0))),"")</f>
        <v/>
      </c>
      <c r="F472" s="430" t="str">
        <f t="array" ref="F472">IFERROR(IF(INDEX('Disaggregation Data'!$L$315:$L$616,MATCH(LEFT(X472,255),LEFT('Disaggregation Data'!$J$315:$J$616,255),0))=0,"",INDEX('Disaggregation Data'!$L$315:$L$616,MATCH(LEFT(X472,255),LEFT('Disaggregation Data'!J$315:$J$616,255),0))),"")</f>
        <v/>
      </c>
      <c r="G472" s="495" t="str">
        <f t="shared" si="38"/>
        <v/>
      </c>
      <c r="H472" s="433" t="str">
        <f t="array" ref="H472">IFERROR(IF(INDEX('Disaggregation Data'!$N$315:$N$616,MATCH(LEFT(X472,255),LEFT('Disaggregation Data'!$J$315:$J$616,255),0))=0,"",INDEX('Disaggregation Data'!$N$315:$N$616,MATCH(LEFT(X472,255),LEFT('Disaggregation Data'!J$315:$J$616,255),0))),"")</f>
        <v/>
      </c>
      <c r="I472" s="433" t="str">
        <f t="array" ref="I472">IFERROR(IF(INDEX('Disaggregation Data'!$Q$315:$Q$616,MATCH(LEFT(X472,255),LEFT('Disaggregation Data'!$J$315:$J$616,255),0))=0,"",INDEX('Disaggregation Data'!$Q$315:$Q$616,MATCH(LEFT(X472,255),LEFT('Disaggregation Data'!J$315:$J$616,255),0))),"")</f>
        <v/>
      </c>
      <c r="J472" s="447" t="str">
        <f t="array" ref="J472">IFERROR(IF(INDEX('Disaggregation Data'!$R$315:$R$616,MATCH(LEFT(X472,255),LEFT('Disaggregation Data'!$J$315:$J$616,255),0))=0,"",INDEX('Disaggregation Data'!$R$315:$R$616,MATCH(LEFT(X472,255),LEFT('Disaggregation Data'!J$315:$J$616,255),0))),"")</f>
        <v/>
      </c>
      <c r="K472" s="486"/>
      <c r="L472" s="486"/>
      <c r="M472" s="486"/>
      <c r="N472" s="486"/>
      <c r="O472" s="486"/>
      <c r="P472" s="429"/>
      <c r="Q472" s="429"/>
      <c r="R472" s="429"/>
      <c r="S472" s="429"/>
      <c r="T472" s="429"/>
      <c r="U472" s="433" t="str">
        <f t="array" ref="U472">IFERROR(IF(INDEX('Disaggregation Data'!$O$315:$O$616,MATCH(LEFT(X472,255),LEFT('Disaggregation Data'!$J$315:$J$616,255),0))=0,"",INDEX('Disaggregation Data'!$O$315:$O$616,MATCH(LEFT(X472,255),LEFT('Disaggregation Data'!J$315:$J$616,255),0))),"")</f>
        <v/>
      </c>
      <c r="V472" s="447" t="str">
        <f t="array" ref="V472">IFERROR(IF(INDEX('Disaggregation Data'!$P$315:$P$616,MATCH(LEFT(X472,255),LEFT('Disaggregation Data'!$J$315:$J$616,255),0))=0,"",INDEX('Disaggregation Data'!$P$315:$P$616,MATCH(LEFT(X472,255),LEFT('Disaggregation Data'!J$315:$J$616,255),0))),"")</f>
        <v/>
      </c>
      <c r="W472" s="527"/>
      <c r="X472" s="527" t="str">
        <f t="shared" si="34"/>
        <v/>
      </c>
      <c r="Y472" s="527">
        <f t="shared" si="35"/>
        <v>5</v>
      </c>
      <c r="Z472" s="527" t="str">
        <f t="shared" si="36"/>
        <v/>
      </c>
      <c r="AA472" s="527" t="b">
        <f t="shared" si="37"/>
        <v>0</v>
      </c>
      <c r="AB472" s="527" t="s">
        <v>1935</v>
      </c>
      <c r="AC472" s="527" t="str">
        <f t="array" ref="AC472">IFERROR(IF(INDEX('Disaggregation Records'!$G$95:$G$183,MATCH(LEFT(Z472,255),LEFT('Disaggregation Records'!$D$95:$D$183,255),0))=0,"",INDEX('Disaggregation Records'!$G$95:$G$183,MATCH(LEFT(Z472,255),LEFT('Disaggregation Records'!$D$95:$D$183,255),0))),"")</f>
        <v/>
      </c>
      <c r="AD472" s="527" t="s">
        <v>734</v>
      </c>
      <c r="AE472" s="393"/>
      <c r="AF472" s="134"/>
      <c r="AG472" s="134"/>
    </row>
    <row r="473" spans="1:33" ht="47.1" customHeight="1" x14ac:dyDescent="0.25">
      <c r="A473" s="409">
        <v>15</v>
      </c>
      <c r="B473" s="427" t="str">
        <f>IFERROR(VLOOKUP(A473,'Coverage Indicators - Section D'!$A$10:$Y$42,25,FALSE),"")</f>
        <v/>
      </c>
      <c r="C473" s="522" t="str">
        <f t="array" ref="C473">IFERROR(IF(INDEX('Disaggregation Records'!$E$95:$E$183,MATCH(LEFT(Z473,255),LEFT('Disaggregation Records'!$D$95:$D$183,255),0))=0,"",INDEX('Disaggregation Records'!$E$95:$E$183,MATCH(LEFT(Z473,255),LEFT('Disaggregation Records'!$D$95:$D$183,255),0))),"")</f>
        <v/>
      </c>
      <c r="D473" s="522" t="str">
        <f t="array" ref="D473">IFERROR(IF(INDEX('Disaggregation Records'!$F$95:$F$183,MATCH(LEFT(Z473,255),LEFT('Disaggregation Records'!$D$95:$D$183,255),0))=0,"",INDEX('Disaggregation Records'!$F$95:$F$183,MATCH(LEFT(Z473,255),LEFT('Disaggregation Records'!$D$95:$D$183,255),0))),"")</f>
        <v/>
      </c>
      <c r="E473" s="429" t="str">
        <f t="array" ref="E473">IFERROR(IF(INDEX('Disaggregation Data'!$K$315:$K$616,MATCH(LEFT(X473,255),LEFT('Disaggregation Data'!$J$315:$J$616,255),0))=0,"",INDEX('Disaggregation Data'!$K$315:$K$616,MATCH(LEFT(X473,255),LEFT('Disaggregation Data'!J$315:$J$616,255),0))),"")</f>
        <v/>
      </c>
      <c r="F473" s="430" t="str">
        <f t="array" ref="F473">IFERROR(IF(INDEX('Disaggregation Data'!$L$315:$L$616,MATCH(LEFT(X473,255),LEFT('Disaggregation Data'!$J$315:$J$616,255),0))=0,"",INDEX('Disaggregation Data'!$L$315:$L$616,MATCH(LEFT(X473,255),LEFT('Disaggregation Data'!J$315:$J$616,255),0))),"")</f>
        <v/>
      </c>
      <c r="G473" s="495" t="str">
        <f t="shared" si="38"/>
        <v/>
      </c>
      <c r="H473" s="433" t="str">
        <f t="array" ref="H473">IFERROR(IF(INDEX('Disaggregation Data'!$N$315:$N$616,MATCH(LEFT(X473,255),LEFT('Disaggregation Data'!$J$315:$J$616,255),0))=0,"",INDEX('Disaggregation Data'!$N$315:$N$616,MATCH(LEFT(X473,255),LEFT('Disaggregation Data'!J$315:$J$616,255),0))),"")</f>
        <v/>
      </c>
      <c r="I473" s="433" t="str">
        <f t="array" ref="I473">IFERROR(IF(INDEX('Disaggregation Data'!$Q$315:$Q$616,MATCH(LEFT(X473,255),LEFT('Disaggregation Data'!$J$315:$J$616,255),0))=0,"",INDEX('Disaggregation Data'!$Q$315:$Q$616,MATCH(LEFT(X473,255),LEFT('Disaggregation Data'!J$315:$J$616,255),0))),"")</f>
        <v/>
      </c>
      <c r="J473" s="447" t="str">
        <f t="array" ref="J473">IFERROR(IF(INDEX('Disaggregation Data'!$R$315:$R$616,MATCH(LEFT(X473,255),LEFT('Disaggregation Data'!$J$315:$J$616,255),0))=0,"",INDEX('Disaggregation Data'!$R$315:$R$616,MATCH(LEFT(X473,255),LEFT('Disaggregation Data'!J$315:$J$616,255),0))),"")</f>
        <v/>
      </c>
      <c r="K473" s="486"/>
      <c r="L473" s="486"/>
      <c r="M473" s="486"/>
      <c r="N473" s="486"/>
      <c r="O473" s="486"/>
      <c r="P473" s="429"/>
      <c r="Q473" s="429"/>
      <c r="R473" s="429"/>
      <c r="S473" s="429"/>
      <c r="T473" s="429"/>
      <c r="U473" s="433" t="str">
        <f t="array" ref="U473">IFERROR(IF(INDEX('Disaggregation Data'!$O$315:$O$616,MATCH(LEFT(X473,255),LEFT('Disaggregation Data'!$J$315:$J$616,255),0))=0,"",INDEX('Disaggregation Data'!$O$315:$O$616,MATCH(LEFT(X473,255),LEFT('Disaggregation Data'!J$315:$J$616,255),0))),"")</f>
        <v/>
      </c>
      <c r="V473" s="447" t="str">
        <f t="array" ref="V473">IFERROR(IF(INDEX('Disaggregation Data'!$P$315:$P$616,MATCH(LEFT(X473,255),LEFT('Disaggregation Data'!$J$315:$J$616,255),0))=0,"",INDEX('Disaggregation Data'!$P$315:$P$616,MATCH(LEFT(X473,255),LEFT('Disaggregation Data'!J$315:$J$616,255),0))),"")</f>
        <v/>
      </c>
      <c r="W473" s="527"/>
      <c r="X473" s="527" t="str">
        <f t="shared" si="34"/>
        <v/>
      </c>
      <c r="Y473" s="527">
        <f t="shared" si="35"/>
        <v>6</v>
      </c>
      <c r="Z473" s="527" t="str">
        <f t="shared" si="36"/>
        <v/>
      </c>
      <c r="AA473" s="527" t="b">
        <f t="shared" si="37"/>
        <v>0</v>
      </c>
      <c r="AB473" s="527" t="s">
        <v>1936</v>
      </c>
      <c r="AC473" s="527" t="str">
        <f t="array" ref="AC473">IFERROR(IF(INDEX('Disaggregation Records'!$G$95:$G$183,MATCH(LEFT(Z473,255),LEFT('Disaggregation Records'!$D$95:$D$183,255),0))=0,"",INDEX('Disaggregation Records'!$G$95:$G$183,MATCH(LEFT(Z473,255),LEFT('Disaggregation Records'!$D$95:$D$183,255),0))),"")</f>
        <v/>
      </c>
      <c r="AD473" s="527" t="s">
        <v>734</v>
      </c>
      <c r="AE473" s="393"/>
      <c r="AF473" s="134"/>
      <c r="AG473" s="134"/>
    </row>
    <row r="474" spans="1:33" ht="47.1" customHeight="1" x14ac:dyDescent="0.25">
      <c r="A474" s="409">
        <v>15</v>
      </c>
      <c r="B474" s="427" t="str">
        <f>IFERROR(VLOOKUP(A474,'Coverage Indicators - Section D'!$A$10:$Y$42,25,FALSE),"")</f>
        <v/>
      </c>
      <c r="C474" s="522" t="str">
        <f t="array" ref="C474">IFERROR(IF(INDEX('Disaggregation Records'!$E$95:$E$183,MATCH(LEFT(Z474,255),LEFT('Disaggregation Records'!$D$95:$D$183,255),0))=0,"",INDEX('Disaggregation Records'!$E$95:$E$183,MATCH(LEFT(Z474,255),LEFT('Disaggregation Records'!$D$95:$D$183,255),0))),"")</f>
        <v/>
      </c>
      <c r="D474" s="522" t="str">
        <f t="array" ref="D474">IFERROR(IF(INDEX('Disaggregation Records'!$F$95:$F$183,MATCH(LEFT(Z474,255),LEFT('Disaggregation Records'!$D$95:$D$183,255),0))=0,"",INDEX('Disaggregation Records'!$F$95:$F$183,MATCH(LEFT(Z474,255),LEFT('Disaggregation Records'!$D$95:$D$183,255),0))),"")</f>
        <v/>
      </c>
      <c r="E474" s="429" t="str">
        <f t="array" ref="E474">IFERROR(IF(INDEX('Disaggregation Data'!$K$315:$K$616,MATCH(LEFT(X474,255),LEFT('Disaggregation Data'!$J$315:$J$616,255),0))=0,"",INDEX('Disaggregation Data'!$K$315:$K$616,MATCH(LEFT(X474,255),LEFT('Disaggregation Data'!J$315:$J$616,255),0))),"")</f>
        <v/>
      </c>
      <c r="F474" s="430" t="str">
        <f t="array" ref="F474">IFERROR(IF(INDEX('Disaggregation Data'!$L$315:$L$616,MATCH(LEFT(X474,255),LEFT('Disaggregation Data'!$J$315:$J$616,255),0))=0,"",INDEX('Disaggregation Data'!$L$315:$L$616,MATCH(LEFT(X474,255),LEFT('Disaggregation Data'!J$315:$J$616,255),0))),"")</f>
        <v/>
      </c>
      <c r="G474" s="495" t="str">
        <f t="shared" si="38"/>
        <v/>
      </c>
      <c r="H474" s="433" t="str">
        <f t="array" ref="H474">IFERROR(IF(INDEX('Disaggregation Data'!$N$315:$N$616,MATCH(LEFT(X474,255),LEFT('Disaggregation Data'!$J$315:$J$616,255),0))=0,"",INDEX('Disaggregation Data'!$N$315:$N$616,MATCH(LEFT(X474,255),LEFT('Disaggregation Data'!J$315:$J$616,255),0))),"")</f>
        <v/>
      </c>
      <c r="I474" s="433" t="str">
        <f t="array" ref="I474">IFERROR(IF(INDEX('Disaggregation Data'!$Q$315:$Q$616,MATCH(LEFT(X474,255),LEFT('Disaggregation Data'!$J$315:$J$616,255),0))=0,"",INDEX('Disaggregation Data'!$Q$315:$Q$616,MATCH(LEFT(X474,255),LEFT('Disaggregation Data'!J$315:$J$616,255),0))),"")</f>
        <v/>
      </c>
      <c r="J474" s="447" t="str">
        <f t="array" ref="J474">IFERROR(IF(INDEX('Disaggregation Data'!$R$315:$R$616,MATCH(LEFT(X474,255),LEFT('Disaggregation Data'!$J$315:$J$616,255),0))=0,"",INDEX('Disaggregation Data'!$R$315:$R$616,MATCH(LEFT(X474,255),LEFT('Disaggregation Data'!J$315:$J$616,255),0))),"")</f>
        <v/>
      </c>
      <c r="K474" s="486"/>
      <c r="L474" s="486"/>
      <c r="M474" s="486"/>
      <c r="N474" s="486"/>
      <c r="O474" s="486"/>
      <c r="P474" s="429"/>
      <c r="Q474" s="429"/>
      <c r="R474" s="429"/>
      <c r="S474" s="429"/>
      <c r="T474" s="429"/>
      <c r="U474" s="433" t="str">
        <f t="array" ref="U474">IFERROR(IF(INDEX('Disaggregation Data'!$O$315:$O$616,MATCH(LEFT(X474,255),LEFT('Disaggregation Data'!$J$315:$J$616,255),0))=0,"",INDEX('Disaggregation Data'!$O$315:$O$616,MATCH(LEFT(X474,255),LEFT('Disaggregation Data'!J$315:$J$616,255),0))),"")</f>
        <v/>
      </c>
      <c r="V474" s="447" t="str">
        <f t="array" ref="V474">IFERROR(IF(INDEX('Disaggregation Data'!$P$315:$P$616,MATCH(LEFT(X474,255),LEFT('Disaggregation Data'!$J$315:$J$616,255),0))=0,"",INDEX('Disaggregation Data'!$P$315:$P$616,MATCH(LEFT(X474,255),LEFT('Disaggregation Data'!J$315:$J$616,255),0))),"")</f>
        <v/>
      </c>
      <c r="W474" s="527"/>
      <c r="X474" s="527" t="str">
        <f t="shared" si="34"/>
        <v/>
      </c>
      <c r="Y474" s="527">
        <f t="shared" si="35"/>
        <v>7</v>
      </c>
      <c r="Z474" s="527" t="str">
        <f t="shared" si="36"/>
        <v/>
      </c>
      <c r="AA474" s="527" t="b">
        <f t="shared" si="37"/>
        <v>0</v>
      </c>
      <c r="AB474" s="527" t="s">
        <v>1937</v>
      </c>
      <c r="AC474" s="527" t="str">
        <f t="array" ref="AC474">IFERROR(IF(INDEX('Disaggregation Records'!$G$95:$G$183,MATCH(LEFT(Z474,255),LEFT('Disaggregation Records'!$D$95:$D$183,255),0))=0,"",INDEX('Disaggregation Records'!$G$95:$G$183,MATCH(LEFT(Z474,255),LEFT('Disaggregation Records'!$D$95:$D$183,255),0))),"")</f>
        <v/>
      </c>
      <c r="AD474" s="527" t="s">
        <v>734</v>
      </c>
      <c r="AE474" s="393"/>
      <c r="AF474" s="134"/>
      <c r="AG474" s="134"/>
    </row>
    <row r="475" spans="1:33" ht="47.1" customHeight="1" x14ac:dyDescent="0.25">
      <c r="A475" s="409">
        <v>15</v>
      </c>
      <c r="B475" s="427" t="str">
        <f>IFERROR(VLOOKUP(A475,'Coverage Indicators - Section D'!$A$10:$Y$42,25,FALSE),"")</f>
        <v/>
      </c>
      <c r="C475" s="522" t="str">
        <f t="array" ref="C475">IFERROR(IF(INDEX('Disaggregation Records'!$E$95:$E$183,MATCH(LEFT(Z475,255),LEFT('Disaggregation Records'!$D$95:$D$183,255),0))=0,"",INDEX('Disaggregation Records'!$E$95:$E$183,MATCH(LEFT(Z475,255),LEFT('Disaggregation Records'!$D$95:$D$183,255),0))),"")</f>
        <v/>
      </c>
      <c r="D475" s="522" t="str">
        <f t="array" ref="D475">IFERROR(IF(INDEX('Disaggregation Records'!$F$95:$F$183,MATCH(LEFT(Z475,255),LEFT('Disaggregation Records'!$D$95:$D$183,255),0))=0,"",INDEX('Disaggregation Records'!$F$95:$F$183,MATCH(LEFT(Z475,255),LEFT('Disaggregation Records'!$D$95:$D$183,255),0))),"")</f>
        <v/>
      </c>
      <c r="E475" s="429" t="str">
        <f t="array" ref="E475">IFERROR(IF(INDEX('Disaggregation Data'!$K$315:$K$616,MATCH(LEFT(X475,255),LEFT('Disaggregation Data'!$J$315:$J$616,255),0))=0,"",INDEX('Disaggregation Data'!$K$315:$K$616,MATCH(LEFT(X475,255),LEFT('Disaggregation Data'!J$315:$J$616,255),0))),"")</f>
        <v/>
      </c>
      <c r="F475" s="430" t="str">
        <f t="array" ref="F475">IFERROR(IF(INDEX('Disaggregation Data'!$L$315:$L$616,MATCH(LEFT(X475,255),LEFT('Disaggregation Data'!$J$315:$J$616,255),0))=0,"",INDEX('Disaggregation Data'!$L$315:$L$616,MATCH(LEFT(X475,255),LEFT('Disaggregation Data'!J$315:$J$616,255),0))),"")</f>
        <v/>
      </c>
      <c r="G475" s="495" t="str">
        <f t="shared" si="38"/>
        <v/>
      </c>
      <c r="H475" s="433" t="str">
        <f t="array" ref="H475">IFERROR(IF(INDEX('Disaggregation Data'!$N$315:$N$616,MATCH(LEFT(X475,255),LEFT('Disaggregation Data'!$J$315:$J$616,255),0))=0,"",INDEX('Disaggregation Data'!$N$315:$N$616,MATCH(LEFT(X475,255),LEFT('Disaggregation Data'!J$315:$J$616,255),0))),"")</f>
        <v/>
      </c>
      <c r="I475" s="433" t="str">
        <f t="array" ref="I475">IFERROR(IF(INDEX('Disaggregation Data'!$Q$315:$Q$616,MATCH(LEFT(X475,255),LEFT('Disaggregation Data'!$J$315:$J$616,255),0))=0,"",INDEX('Disaggregation Data'!$Q$315:$Q$616,MATCH(LEFT(X475,255),LEFT('Disaggregation Data'!J$315:$J$616,255),0))),"")</f>
        <v/>
      </c>
      <c r="J475" s="447" t="str">
        <f t="array" ref="J475">IFERROR(IF(INDEX('Disaggregation Data'!$R$315:$R$616,MATCH(LEFT(X475,255),LEFT('Disaggregation Data'!$J$315:$J$616,255),0))=0,"",INDEX('Disaggregation Data'!$R$315:$R$616,MATCH(LEFT(X475,255),LEFT('Disaggregation Data'!J$315:$J$616,255),0))),"")</f>
        <v/>
      </c>
      <c r="K475" s="486"/>
      <c r="L475" s="486"/>
      <c r="M475" s="486"/>
      <c r="N475" s="486"/>
      <c r="O475" s="486"/>
      <c r="P475" s="429"/>
      <c r="Q475" s="429"/>
      <c r="R475" s="429"/>
      <c r="S475" s="429"/>
      <c r="T475" s="429"/>
      <c r="U475" s="433" t="str">
        <f t="array" ref="U475">IFERROR(IF(INDEX('Disaggregation Data'!$O$315:$O$616,MATCH(LEFT(X475,255),LEFT('Disaggregation Data'!$J$315:$J$616,255),0))=0,"",INDEX('Disaggregation Data'!$O$315:$O$616,MATCH(LEFT(X475,255),LEFT('Disaggregation Data'!J$315:$J$616,255),0))),"")</f>
        <v/>
      </c>
      <c r="V475" s="447" t="str">
        <f t="array" ref="V475">IFERROR(IF(INDEX('Disaggregation Data'!$P$315:$P$616,MATCH(LEFT(X475,255),LEFT('Disaggregation Data'!$J$315:$J$616,255),0))=0,"",INDEX('Disaggregation Data'!$P$315:$P$616,MATCH(LEFT(X475,255),LEFT('Disaggregation Data'!J$315:$J$616,255),0))),"")</f>
        <v/>
      </c>
      <c r="W475" s="527"/>
      <c r="X475" s="527" t="str">
        <f t="shared" si="34"/>
        <v/>
      </c>
      <c r="Y475" s="527">
        <f t="shared" si="35"/>
        <v>8</v>
      </c>
      <c r="Z475" s="527" t="str">
        <f t="shared" si="36"/>
        <v/>
      </c>
      <c r="AA475" s="527" t="b">
        <f t="shared" si="37"/>
        <v>0</v>
      </c>
      <c r="AB475" s="527" t="s">
        <v>1938</v>
      </c>
      <c r="AC475" s="527" t="str">
        <f t="array" ref="AC475">IFERROR(IF(INDEX('Disaggregation Records'!$G$95:$G$183,MATCH(LEFT(Z475,255),LEFT('Disaggregation Records'!$D$95:$D$183,255),0))=0,"",INDEX('Disaggregation Records'!$G$95:$G$183,MATCH(LEFT(Z475,255),LEFT('Disaggregation Records'!$D$95:$D$183,255),0))),"")</f>
        <v/>
      </c>
      <c r="AD475" s="527" t="s">
        <v>734</v>
      </c>
      <c r="AE475" s="393"/>
      <c r="AF475" s="134"/>
      <c r="AG475" s="134"/>
    </row>
    <row r="476" spans="1:33" ht="47.1" customHeight="1" x14ac:dyDescent="0.25">
      <c r="A476" s="409">
        <v>15</v>
      </c>
      <c r="B476" s="427" t="str">
        <f>IFERROR(VLOOKUP(A476,'Coverage Indicators - Section D'!$A$10:$Y$42,25,FALSE),"")</f>
        <v/>
      </c>
      <c r="C476" s="522" t="str">
        <f t="array" ref="C476">IFERROR(IF(INDEX('Disaggregation Records'!$E$95:$E$183,MATCH(LEFT(Z476,255),LEFT('Disaggregation Records'!$D$95:$D$183,255),0))=0,"",INDEX('Disaggregation Records'!$E$95:$E$183,MATCH(LEFT(Z476,255),LEFT('Disaggregation Records'!$D$95:$D$183,255),0))),"")</f>
        <v/>
      </c>
      <c r="D476" s="522" t="str">
        <f t="array" ref="D476">IFERROR(IF(INDEX('Disaggregation Records'!$F$95:$F$183,MATCH(LEFT(Z476,255),LEFT('Disaggregation Records'!$D$95:$D$183,255),0))=0,"",INDEX('Disaggregation Records'!$F$95:$F$183,MATCH(LEFT(Z476,255),LEFT('Disaggregation Records'!$D$95:$D$183,255),0))),"")</f>
        <v/>
      </c>
      <c r="E476" s="429" t="str">
        <f t="array" ref="E476">IFERROR(IF(INDEX('Disaggregation Data'!$K$315:$K$616,MATCH(LEFT(X476,255),LEFT('Disaggregation Data'!$J$315:$J$616,255),0))=0,"",INDEX('Disaggregation Data'!$K$315:$K$616,MATCH(LEFT(X476,255),LEFT('Disaggregation Data'!J$315:$J$616,255),0))),"")</f>
        <v/>
      </c>
      <c r="F476" s="430" t="str">
        <f t="array" ref="F476">IFERROR(IF(INDEX('Disaggregation Data'!$L$315:$L$616,MATCH(LEFT(X476,255),LEFT('Disaggregation Data'!$J$315:$J$616,255),0))=0,"",INDEX('Disaggregation Data'!$L$315:$L$616,MATCH(LEFT(X476,255),LEFT('Disaggregation Data'!J$315:$J$616,255),0))),"")</f>
        <v/>
      </c>
      <c r="G476" s="495" t="str">
        <f t="shared" si="38"/>
        <v/>
      </c>
      <c r="H476" s="433" t="str">
        <f t="array" ref="H476">IFERROR(IF(INDEX('Disaggregation Data'!$N$315:$N$616,MATCH(LEFT(X476,255),LEFT('Disaggregation Data'!$J$315:$J$616,255),0))=0,"",INDEX('Disaggregation Data'!$N$315:$N$616,MATCH(LEFT(X476,255),LEFT('Disaggregation Data'!J$315:$J$616,255),0))),"")</f>
        <v/>
      </c>
      <c r="I476" s="433" t="str">
        <f t="array" ref="I476">IFERROR(IF(INDEX('Disaggregation Data'!$Q$315:$Q$616,MATCH(LEFT(X476,255),LEFT('Disaggregation Data'!$J$315:$J$616,255),0))=0,"",INDEX('Disaggregation Data'!$Q$315:$Q$616,MATCH(LEFT(X476,255),LEFT('Disaggregation Data'!J$315:$J$616,255),0))),"")</f>
        <v/>
      </c>
      <c r="J476" s="447" t="str">
        <f t="array" ref="J476">IFERROR(IF(INDEX('Disaggregation Data'!$R$315:$R$616,MATCH(LEFT(X476,255),LEFT('Disaggregation Data'!$J$315:$J$616,255),0))=0,"",INDEX('Disaggregation Data'!$R$315:$R$616,MATCH(LEFT(X476,255),LEFT('Disaggregation Data'!J$315:$J$616,255),0))),"")</f>
        <v/>
      </c>
      <c r="K476" s="486"/>
      <c r="L476" s="486"/>
      <c r="M476" s="486"/>
      <c r="N476" s="486"/>
      <c r="O476" s="486"/>
      <c r="P476" s="429"/>
      <c r="Q476" s="429"/>
      <c r="R476" s="429"/>
      <c r="S476" s="429"/>
      <c r="T476" s="429"/>
      <c r="U476" s="433" t="str">
        <f t="array" ref="U476">IFERROR(IF(INDEX('Disaggregation Data'!$O$315:$O$616,MATCH(LEFT(X476,255),LEFT('Disaggregation Data'!$J$315:$J$616,255),0))=0,"",INDEX('Disaggregation Data'!$O$315:$O$616,MATCH(LEFT(X476,255),LEFT('Disaggregation Data'!J$315:$J$616,255),0))),"")</f>
        <v/>
      </c>
      <c r="V476" s="447" t="str">
        <f t="array" ref="V476">IFERROR(IF(INDEX('Disaggregation Data'!$P$315:$P$616,MATCH(LEFT(X476,255),LEFT('Disaggregation Data'!$J$315:$J$616,255),0))=0,"",INDEX('Disaggregation Data'!$P$315:$P$616,MATCH(LEFT(X476,255),LEFT('Disaggregation Data'!J$315:$J$616,255),0))),"")</f>
        <v/>
      </c>
      <c r="W476" s="527"/>
      <c r="X476" s="527" t="str">
        <f t="shared" si="34"/>
        <v/>
      </c>
      <c r="Y476" s="527">
        <f t="shared" si="35"/>
        <v>9</v>
      </c>
      <c r="Z476" s="527" t="str">
        <f t="shared" si="36"/>
        <v/>
      </c>
      <c r="AA476" s="527" t="b">
        <f t="shared" si="37"/>
        <v>0</v>
      </c>
      <c r="AB476" s="527" t="s">
        <v>1939</v>
      </c>
      <c r="AC476" s="527" t="str">
        <f t="array" ref="AC476">IFERROR(IF(INDEX('Disaggregation Records'!$G$95:$G$183,MATCH(LEFT(Z476,255),LEFT('Disaggregation Records'!$D$95:$D$183,255),0))=0,"",INDEX('Disaggregation Records'!$G$95:$G$183,MATCH(LEFT(Z476,255),LEFT('Disaggregation Records'!$D$95:$D$183,255),0))),"")</f>
        <v/>
      </c>
      <c r="AD476" s="527" t="s">
        <v>734</v>
      </c>
      <c r="AE476" s="393"/>
      <c r="AF476" s="134"/>
      <c r="AG476" s="134"/>
    </row>
    <row r="477" spans="1:33" ht="47.1" customHeight="1" x14ac:dyDescent="0.25">
      <c r="A477" s="409">
        <v>16</v>
      </c>
      <c r="B477" s="427" t="str">
        <f>IFERROR(VLOOKUP(A477,'Coverage Indicators - Section D'!$A$10:$Y$42,25,FALSE),"")</f>
        <v/>
      </c>
      <c r="C477" s="522" t="str">
        <f t="array" ref="C477">IFERROR(IF(INDEX('Disaggregation Records'!$E$95:$E$183,MATCH(LEFT(Z477,255),LEFT('Disaggregation Records'!$D$95:$D$183,255),0))=0,"",INDEX('Disaggregation Records'!$E$95:$E$183,MATCH(LEFT(Z477,255),LEFT('Disaggregation Records'!$D$95:$D$183,255),0))),"")</f>
        <v/>
      </c>
      <c r="D477" s="522" t="str">
        <f t="array" ref="D477">IFERROR(IF(INDEX('Disaggregation Records'!$F$95:$F$183,MATCH(LEFT(Z477,255),LEFT('Disaggregation Records'!$D$95:$D$183,255),0))=0,"",INDEX('Disaggregation Records'!$F$95:$F$183,MATCH(LEFT(Z477,255),LEFT('Disaggregation Records'!$D$95:$D$183,255),0))),"")</f>
        <v/>
      </c>
      <c r="E477" s="429" t="str">
        <f t="array" ref="E477">IFERROR(IF(INDEX('Disaggregation Data'!$K$315:$K$616,MATCH(LEFT(X477,255),LEFT('Disaggregation Data'!$J$315:$J$616,255),0))=0,"",INDEX('Disaggregation Data'!$K$315:$K$616,MATCH(LEFT(X477,255),LEFT('Disaggregation Data'!J$315:$J$616,255),0))),"")</f>
        <v/>
      </c>
      <c r="F477" s="430" t="str">
        <f t="array" ref="F477">IFERROR(IF(INDEX('Disaggregation Data'!$L$315:$L$616,MATCH(LEFT(X477,255),LEFT('Disaggregation Data'!$J$315:$J$616,255),0))=0,"",INDEX('Disaggregation Data'!$L$315:$L$616,MATCH(LEFT(X477,255),LEFT('Disaggregation Data'!J$315:$J$616,255),0))),"")</f>
        <v/>
      </c>
      <c r="G477" s="495" t="str">
        <f t="shared" si="38"/>
        <v/>
      </c>
      <c r="H477" s="433" t="str">
        <f t="array" ref="H477">IFERROR(IF(INDEX('Disaggregation Data'!$N$315:$N$616,MATCH(LEFT(X477,255),LEFT('Disaggregation Data'!$J$315:$J$616,255),0))=0,"",INDEX('Disaggregation Data'!$N$315:$N$616,MATCH(LEFT(X477,255),LEFT('Disaggregation Data'!J$315:$J$616,255),0))),"")</f>
        <v/>
      </c>
      <c r="I477" s="433" t="str">
        <f t="array" ref="I477">IFERROR(IF(INDEX('Disaggregation Data'!$Q$315:$Q$616,MATCH(LEFT(X477,255),LEFT('Disaggregation Data'!$J$315:$J$616,255),0))=0,"",INDEX('Disaggregation Data'!$Q$315:$Q$616,MATCH(LEFT(X477,255),LEFT('Disaggregation Data'!J$315:$J$616,255),0))),"")</f>
        <v/>
      </c>
      <c r="J477" s="447" t="str">
        <f t="array" ref="J477">IFERROR(IF(INDEX('Disaggregation Data'!$R$315:$R$616,MATCH(LEFT(X477,255),LEFT('Disaggregation Data'!$J$315:$J$616,255),0))=0,"",INDEX('Disaggregation Data'!$R$315:$R$616,MATCH(LEFT(X477,255),LEFT('Disaggregation Data'!J$315:$J$616,255),0))),"")</f>
        <v/>
      </c>
      <c r="K477" s="486"/>
      <c r="L477" s="486"/>
      <c r="M477" s="486"/>
      <c r="N477" s="486"/>
      <c r="O477" s="486"/>
      <c r="P477" s="429"/>
      <c r="Q477" s="429"/>
      <c r="R477" s="429"/>
      <c r="S477" s="429"/>
      <c r="T477" s="429"/>
      <c r="U477" s="433" t="str">
        <f t="array" ref="U477">IFERROR(IF(INDEX('Disaggregation Data'!$O$315:$O$616,MATCH(LEFT(X477,255),LEFT('Disaggregation Data'!$J$315:$J$616,255),0))=0,"",INDEX('Disaggregation Data'!$O$315:$O$616,MATCH(LEFT(X477,255),LEFT('Disaggregation Data'!J$315:$J$616,255),0))),"")</f>
        <v/>
      </c>
      <c r="V477" s="447" t="str">
        <f t="array" ref="V477">IFERROR(IF(INDEX('Disaggregation Data'!$P$315:$P$616,MATCH(LEFT(X477,255),LEFT('Disaggregation Data'!$J$315:$J$616,255),0))=0,"",INDEX('Disaggregation Data'!$P$315:$P$616,MATCH(LEFT(X477,255),LEFT('Disaggregation Data'!J$315:$J$616,255),0))),"")</f>
        <v/>
      </c>
      <c r="W477" s="527"/>
      <c r="X477" s="527" t="str">
        <f t="shared" si="34"/>
        <v/>
      </c>
      <c r="Y477" s="527">
        <f t="shared" si="35"/>
        <v>10</v>
      </c>
      <c r="Z477" s="527" t="str">
        <f t="shared" si="36"/>
        <v/>
      </c>
      <c r="AA477" s="527" t="b">
        <f t="shared" si="37"/>
        <v>0</v>
      </c>
      <c r="AB477" s="527" t="s">
        <v>1940</v>
      </c>
      <c r="AC477" s="527" t="str">
        <f t="array" ref="AC477">IFERROR(IF(INDEX('Disaggregation Records'!$G$95:$G$183,MATCH(LEFT(Z477,255),LEFT('Disaggregation Records'!$D$95:$D$183,255),0))=0,"",INDEX('Disaggregation Records'!$G$95:$G$183,MATCH(LEFT(Z477,255),LEFT('Disaggregation Records'!$D$95:$D$183,255),0))),"")</f>
        <v/>
      </c>
      <c r="AD477" s="527" t="s">
        <v>735</v>
      </c>
      <c r="AE477" s="393"/>
      <c r="AF477" s="134"/>
      <c r="AG477" s="134"/>
    </row>
    <row r="478" spans="1:33" ht="47.1" customHeight="1" x14ac:dyDescent="0.25">
      <c r="A478" s="409">
        <v>16</v>
      </c>
      <c r="B478" s="427" t="str">
        <f>IFERROR(VLOOKUP(A478,'Coverage Indicators - Section D'!$A$10:$Y$42,25,FALSE),"")</f>
        <v/>
      </c>
      <c r="C478" s="522" t="str">
        <f t="array" ref="C478">IFERROR(IF(INDEX('Disaggregation Records'!$E$95:$E$183,MATCH(LEFT(Z478,255),LEFT('Disaggregation Records'!$D$95:$D$183,255),0))=0,"",INDEX('Disaggregation Records'!$E$95:$E$183,MATCH(LEFT(Z478,255),LEFT('Disaggregation Records'!$D$95:$D$183,255),0))),"")</f>
        <v/>
      </c>
      <c r="D478" s="522" t="str">
        <f t="array" ref="D478">IFERROR(IF(INDEX('Disaggregation Records'!$F$95:$F$183,MATCH(LEFT(Z478,255),LEFT('Disaggregation Records'!$D$95:$D$183,255),0))=0,"",INDEX('Disaggregation Records'!$F$95:$F$183,MATCH(LEFT(Z478,255),LEFT('Disaggregation Records'!$D$95:$D$183,255),0))),"")</f>
        <v/>
      </c>
      <c r="E478" s="429" t="str">
        <f t="array" ref="E478">IFERROR(IF(INDEX('Disaggregation Data'!$K$315:$K$616,MATCH(LEFT(X478,255),LEFT('Disaggregation Data'!$J$315:$J$616,255),0))=0,"",INDEX('Disaggregation Data'!$K$315:$K$616,MATCH(LEFT(X478,255),LEFT('Disaggregation Data'!J$315:$J$616,255),0))),"")</f>
        <v/>
      </c>
      <c r="F478" s="430" t="str">
        <f t="array" ref="F478">IFERROR(IF(INDEX('Disaggregation Data'!$L$315:$L$616,MATCH(LEFT(X478,255),LEFT('Disaggregation Data'!$J$315:$J$616,255),0))=0,"",INDEX('Disaggregation Data'!$L$315:$L$616,MATCH(LEFT(X478,255),LEFT('Disaggregation Data'!J$315:$J$616,255),0))),"")</f>
        <v/>
      </c>
      <c r="G478" s="495" t="str">
        <f t="shared" si="38"/>
        <v/>
      </c>
      <c r="H478" s="433" t="str">
        <f t="array" ref="H478">IFERROR(IF(INDEX('Disaggregation Data'!$N$315:$N$616,MATCH(LEFT(X478,255),LEFT('Disaggregation Data'!$J$315:$J$616,255),0))=0,"",INDEX('Disaggregation Data'!$N$315:$N$616,MATCH(LEFT(X478,255),LEFT('Disaggregation Data'!J$315:$J$616,255),0))),"")</f>
        <v/>
      </c>
      <c r="I478" s="433" t="str">
        <f t="array" ref="I478">IFERROR(IF(INDEX('Disaggregation Data'!$Q$315:$Q$616,MATCH(LEFT(X478,255),LEFT('Disaggregation Data'!$J$315:$J$616,255),0))=0,"",INDEX('Disaggregation Data'!$Q$315:$Q$616,MATCH(LEFT(X478,255),LEFT('Disaggregation Data'!J$315:$J$616,255),0))),"")</f>
        <v/>
      </c>
      <c r="J478" s="447" t="str">
        <f t="array" ref="J478">IFERROR(IF(INDEX('Disaggregation Data'!$R$315:$R$616,MATCH(LEFT(X478,255),LEFT('Disaggregation Data'!$J$315:$J$616,255),0))=0,"",INDEX('Disaggregation Data'!$R$315:$R$616,MATCH(LEFT(X478,255),LEFT('Disaggregation Data'!J$315:$J$616,255),0))),"")</f>
        <v/>
      </c>
      <c r="K478" s="486"/>
      <c r="L478" s="486"/>
      <c r="M478" s="486"/>
      <c r="N478" s="486"/>
      <c r="O478" s="486"/>
      <c r="P478" s="429"/>
      <c r="Q478" s="429"/>
      <c r="R478" s="429"/>
      <c r="S478" s="429"/>
      <c r="T478" s="429"/>
      <c r="U478" s="433" t="str">
        <f t="array" ref="U478">IFERROR(IF(INDEX('Disaggregation Data'!$O$315:$O$616,MATCH(LEFT(X478,255),LEFT('Disaggregation Data'!$J$315:$J$616,255),0))=0,"",INDEX('Disaggregation Data'!$O$315:$O$616,MATCH(LEFT(X478,255),LEFT('Disaggregation Data'!J$315:$J$616,255),0))),"")</f>
        <v/>
      </c>
      <c r="V478" s="447" t="str">
        <f t="array" ref="V478">IFERROR(IF(INDEX('Disaggregation Data'!$P$315:$P$616,MATCH(LEFT(X478,255),LEFT('Disaggregation Data'!$J$315:$J$616,255),0))=0,"",INDEX('Disaggregation Data'!$P$315:$P$616,MATCH(LEFT(X478,255),LEFT('Disaggregation Data'!J$315:$J$616,255),0))),"")</f>
        <v/>
      </c>
      <c r="W478" s="527"/>
      <c r="X478" s="527" t="str">
        <f t="shared" si="34"/>
        <v/>
      </c>
      <c r="Y478" s="527">
        <f t="shared" si="35"/>
        <v>11</v>
      </c>
      <c r="Z478" s="527" t="str">
        <f t="shared" si="36"/>
        <v/>
      </c>
      <c r="AA478" s="527" t="b">
        <f t="shared" si="37"/>
        <v>0</v>
      </c>
      <c r="AB478" s="527" t="s">
        <v>1941</v>
      </c>
      <c r="AC478" s="527" t="str">
        <f t="array" ref="AC478">IFERROR(IF(INDEX('Disaggregation Records'!$G$95:$G$183,MATCH(LEFT(Z478,255),LEFT('Disaggregation Records'!$D$95:$D$183,255),0))=0,"",INDEX('Disaggregation Records'!$G$95:$G$183,MATCH(LEFT(Z478,255),LEFT('Disaggregation Records'!$D$95:$D$183,255),0))),"")</f>
        <v/>
      </c>
      <c r="AD478" s="527" t="s">
        <v>735</v>
      </c>
      <c r="AE478" s="393"/>
      <c r="AF478" s="134"/>
      <c r="AG478" s="134"/>
    </row>
    <row r="479" spans="1:33" ht="47.1" customHeight="1" x14ac:dyDescent="0.25">
      <c r="A479" s="409">
        <v>16</v>
      </c>
      <c r="B479" s="427" t="str">
        <f>IFERROR(VLOOKUP(A479,'Coverage Indicators - Section D'!$A$10:$Y$42,25,FALSE),"")</f>
        <v/>
      </c>
      <c r="C479" s="522" t="str">
        <f t="array" ref="C479">IFERROR(IF(INDEX('Disaggregation Records'!$E$95:$E$183,MATCH(LEFT(Z479,255),LEFT('Disaggregation Records'!$D$95:$D$183,255),0))=0,"",INDEX('Disaggregation Records'!$E$95:$E$183,MATCH(LEFT(Z479,255),LEFT('Disaggregation Records'!$D$95:$D$183,255),0))),"")</f>
        <v/>
      </c>
      <c r="D479" s="522" t="str">
        <f t="array" ref="D479">IFERROR(IF(INDEX('Disaggregation Records'!$F$95:$F$183,MATCH(LEFT(Z479,255),LEFT('Disaggregation Records'!$D$95:$D$183,255),0))=0,"",INDEX('Disaggregation Records'!$F$95:$F$183,MATCH(LEFT(Z479,255),LEFT('Disaggregation Records'!$D$95:$D$183,255),0))),"")</f>
        <v/>
      </c>
      <c r="E479" s="429" t="str">
        <f t="array" ref="E479">IFERROR(IF(INDEX('Disaggregation Data'!$K$315:$K$616,MATCH(LEFT(X479,255),LEFT('Disaggregation Data'!$J$315:$J$616,255),0))=0,"",INDEX('Disaggregation Data'!$K$315:$K$616,MATCH(LEFT(X479,255),LEFT('Disaggregation Data'!J$315:$J$616,255),0))),"")</f>
        <v/>
      </c>
      <c r="F479" s="430" t="str">
        <f t="array" ref="F479">IFERROR(IF(INDEX('Disaggregation Data'!$L$315:$L$616,MATCH(LEFT(X479,255),LEFT('Disaggregation Data'!$J$315:$J$616,255),0))=0,"",INDEX('Disaggregation Data'!$L$315:$L$616,MATCH(LEFT(X479,255),LEFT('Disaggregation Data'!J$315:$J$616,255),0))),"")</f>
        <v/>
      </c>
      <c r="G479" s="495" t="str">
        <f t="shared" si="38"/>
        <v/>
      </c>
      <c r="H479" s="433" t="str">
        <f t="array" ref="H479">IFERROR(IF(INDEX('Disaggregation Data'!$N$315:$N$616,MATCH(LEFT(X479,255),LEFT('Disaggregation Data'!$J$315:$J$616,255),0))=0,"",INDEX('Disaggregation Data'!$N$315:$N$616,MATCH(LEFT(X479,255),LEFT('Disaggregation Data'!J$315:$J$616,255),0))),"")</f>
        <v/>
      </c>
      <c r="I479" s="433" t="str">
        <f t="array" ref="I479">IFERROR(IF(INDEX('Disaggregation Data'!$Q$315:$Q$616,MATCH(LEFT(X479,255),LEFT('Disaggregation Data'!$J$315:$J$616,255),0))=0,"",INDEX('Disaggregation Data'!$Q$315:$Q$616,MATCH(LEFT(X479,255),LEFT('Disaggregation Data'!J$315:$J$616,255),0))),"")</f>
        <v/>
      </c>
      <c r="J479" s="447" t="str">
        <f t="array" ref="J479">IFERROR(IF(INDEX('Disaggregation Data'!$R$315:$R$616,MATCH(LEFT(X479,255),LEFT('Disaggregation Data'!$J$315:$J$616,255),0))=0,"",INDEX('Disaggregation Data'!$R$315:$R$616,MATCH(LEFT(X479,255),LEFT('Disaggregation Data'!J$315:$J$616,255),0))),"")</f>
        <v/>
      </c>
      <c r="K479" s="486"/>
      <c r="L479" s="486"/>
      <c r="M479" s="486"/>
      <c r="N479" s="486"/>
      <c r="O479" s="486"/>
      <c r="P479" s="429"/>
      <c r="Q479" s="429"/>
      <c r="R479" s="429"/>
      <c r="S479" s="429"/>
      <c r="T479" s="429"/>
      <c r="U479" s="433" t="str">
        <f t="array" ref="U479">IFERROR(IF(INDEX('Disaggregation Data'!$O$315:$O$616,MATCH(LEFT(X479,255),LEFT('Disaggregation Data'!$J$315:$J$616,255),0))=0,"",INDEX('Disaggregation Data'!$O$315:$O$616,MATCH(LEFT(X479,255),LEFT('Disaggregation Data'!J$315:$J$616,255),0))),"")</f>
        <v/>
      </c>
      <c r="V479" s="447" t="str">
        <f t="array" ref="V479">IFERROR(IF(INDEX('Disaggregation Data'!$P$315:$P$616,MATCH(LEFT(X479,255),LEFT('Disaggregation Data'!$J$315:$J$616,255),0))=0,"",INDEX('Disaggregation Data'!$P$315:$P$616,MATCH(LEFT(X479,255),LEFT('Disaggregation Data'!J$315:$J$616,255),0))),"")</f>
        <v/>
      </c>
      <c r="W479" s="527"/>
      <c r="X479" s="527" t="str">
        <f t="shared" si="34"/>
        <v/>
      </c>
      <c r="Y479" s="527">
        <f t="shared" si="35"/>
        <v>12</v>
      </c>
      <c r="Z479" s="527" t="str">
        <f t="shared" si="36"/>
        <v/>
      </c>
      <c r="AA479" s="527" t="b">
        <f t="shared" si="37"/>
        <v>0</v>
      </c>
      <c r="AB479" s="527" t="s">
        <v>1942</v>
      </c>
      <c r="AC479" s="527" t="str">
        <f t="array" ref="AC479">IFERROR(IF(INDEX('Disaggregation Records'!$G$95:$G$183,MATCH(LEFT(Z479,255),LEFT('Disaggregation Records'!$D$95:$D$183,255),0))=0,"",INDEX('Disaggregation Records'!$G$95:$G$183,MATCH(LEFT(Z479,255),LEFT('Disaggregation Records'!$D$95:$D$183,255),0))),"")</f>
        <v/>
      </c>
      <c r="AD479" s="527" t="s">
        <v>735</v>
      </c>
      <c r="AE479" s="393"/>
      <c r="AF479" s="134"/>
      <c r="AG479" s="134"/>
    </row>
    <row r="480" spans="1:33" ht="47.1" customHeight="1" x14ac:dyDescent="0.25">
      <c r="A480" s="409">
        <v>16</v>
      </c>
      <c r="B480" s="427" t="str">
        <f>IFERROR(VLOOKUP(A480,'Coverage Indicators - Section D'!$A$10:$Y$42,25,FALSE),"")</f>
        <v/>
      </c>
      <c r="C480" s="522" t="str">
        <f t="array" ref="C480">IFERROR(IF(INDEX('Disaggregation Records'!$E$95:$E$183,MATCH(LEFT(Z480,255),LEFT('Disaggregation Records'!$D$95:$D$183,255),0))=0,"",INDEX('Disaggregation Records'!$E$95:$E$183,MATCH(LEFT(Z480,255),LEFT('Disaggregation Records'!$D$95:$D$183,255),0))),"")</f>
        <v/>
      </c>
      <c r="D480" s="522" t="str">
        <f t="array" ref="D480">IFERROR(IF(INDEX('Disaggregation Records'!$F$95:$F$183,MATCH(LEFT(Z480,255),LEFT('Disaggregation Records'!$D$95:$D$183,255),0))=0,"",INDEX('Disaggregation Records'!$F$95:$F$183,MATCH(LEFT(Z480,255),LEFT('Disaggregation Records'!$D$95:$D$183,255),0))),"")</f>
        <v/>
      </c>
      <c r="E480" s="429" t="str">
        <f t="array" ref="E480">IFERROR(IF(INDEX('Disaggregation Data'!$K$315:$K$616,MATCH(LEFT(X480,255),LEFT('Disaggregation Data'!$J$315:$J$616,255),0))=0,"",INDEX('Disaggregation Data'!$K$315:$K$616,MATCH(LEFT(X480,255),LEFT('Disaggregation Data'!J$315:$J$616,255),0))),"")</f>
        <v/>
      </c>
      <c r="F480" s="430" t="str">
        <f t="array" ref="F480">IFERROR(IF(INDEX('Disaggregation Data'!$L$315:$L$616,MATCH(LEFT(X480,255),LEFT('Disaggregation Data'!$J$315:$J$616,255),0))=0,"",INDEX('Disaggregation Data'!$L$315:$L$616,MATCH(LEFT(X480,255),LEFT('Disaggregation Data'!J$315:$J$616,255),0))),"")</f>
        <v/>
      </c>
      <c r="G480" s="495" t="str">
        <f t="shared" si="38"/>
        <v/>
      </c>
      <c r="H480" s="433" t="str">
        <f t="array" ref="H480">IFERROR(IF(INDEX('Disaggregation Data'!$N$315:$N$616,MATCH(LEFT(X480,255),LEFT('Disaggregation Data'!$J$315:$J$616,255),0))=0,"",INDEX('Disaggregation Data'!$N$315:$N$616,MATCH(LEFT(X480,255),LEFT('Disaggregation Data'!J$315:$J$616,255),0))),"")</f>
        <v/>
      </c>
      <c r="I480" s="433" t="str">
        <f t="array" ref="I480">IFERROR(IF(INDEX('Disaggregation Data'!$Q$315:$Q$616,MATCH(LEFT(X480,255),LEFT('Disaggregation Data'!$J$315:$J$616,255),0))=0,"",INDEX('Disaggregation Data'!$Q$315:$Q$616,MATCH(LEFT(X480,255),LEFT('Disaggregation Data'!J$315:$J$616,255),0))),"")</f>
        <v/>
      </c>
      <c r="J480" s="447" t="str">
        <f t="array" ref="J480">IFERROR(IF(INDEX('Disaggregation Data'!$R$315:$R$616,MATCH(LEFT(X480,255),LEFT('Disaggregation Data'!$J$315:$J$616,255),0))=0,"",INDEX('Disaggregation Data'!$R$315:$R$616,MATCH(LEFT(X480,255),LEFT('Disaggregation Data'!J$315:$J$616,255),0))),"")</f>
        <v/>
      </c>
      <c r="K480" s="486"/>
      <c r="L480" s="486"/>
      <c r="M480" s="486"/>
      <c r="N480" s="486"/>
      <c r="O480" s="486"/>
      <c r="P480" s="429"/>
      <c r="Q480" s="429"/>
      <c r="R480" s="429"/>
      <c r="S480" s="429"/>
      <c r="T480" s="429"/>
      <c r="U480" s="433" t="str">
        <f t="array" ref="U480">IFERROR(IF(INDEX('Disaggregation Data'!$O$315:$O$616,MATCH(LEFT(X480,255),LEFT('Disaggregation Data'!$J$315:$J$616,255),0))=0,"",INDEX('Disaggregation Data'!$O$315:$O$616,MATCH(LEFT(X480,255),LEFT('Disaggregation Data'!J$315:$J$616,255),0))),"")</f>
        <v/>
      </c>
      <c r="V480" s="447" t="str">
        <f t="array" ref="V480">IFERROR(IF(INDEX('Disaggregation Data'!$P$315:$P$616,MATCH(LEFT(X480,255),LEFT('Disaggregation Data'!$J$315:$J$616,255),0))=0,"",INDEX('Disaggregation Data'!$P$315:$P$616,MATCH(LEFT(X480,255),LEFT('Disaggregation Data'!J$315:$J$616,255),0))),"")</f>
        <v/>
      </c>
      <c r="W480" s="527"/>
      <c r="X480" s="527" t="str">
        <f t="shared" si="34"/>
        <v/>
      </c>
      <c r="Y480" s="527">
        <f t="shared" si="35"/>
        <v>13</v>
      </c>
      <c r="Z480" s="527" t="str">
        <f t="shared" si="36"/>
        <v/>
      </c>
      <c r="AA480" s="527" t="b">
        <f t="shared" si="37"/>
        <v>0</v>
      </c>
      <c r="AB480" s="527" t="s">
        <v>1943</v>
      </c>
      <c r="AC480" s="527" t="str">
        <f t="array" ref="AC480">IFERROR(IF(INDEX('Disaggregation Records'!$G$95:$G$183,MATCH(LEFT(Z480,255),LEFT('Disaggregation Records'!$D$95:$D$183,255),0))=0,"",INDEX('Disaggregation Records'!$G$95:$G$183,MATCH(LEFT(Z480,255),LEFT('Disaggregation Records'!$D$95:$D$183,255),0))),"")</f>
        <v/>
      </c>
      <c r="AD480" s="527" t="s">
        <v>735</v>
      </c>
      <c r="AE480" s="393"/>
      <c r="AF480" s="134"/>
      <c r="AG480" s="134"/>
    </row>
    <row r="481" spans="1:33" ht="47.1" customHeight="1" x14ac:dyDescent="0.25">
      <c r="A481" s="409">
        <v>16</v>
      </c>
      <c r="B481" s="427" t="str">
        <f>IFERROR(VLOOKUP(A481,'Coverage Indicators - Section D'!$A$10:$Y$42,25,FALSE),"")</f>
        <v/>
      </c>
      <c r="C481" s="522" t="str">
        <f t="array" ref="C481">IFERROR(IF(INDEX('Disaggregation Records'!$E$95:$E$183,MATCH(LEFT(Z481,255),LEFT('Disaggregation Records'!$D$95:$D$183,255),0))=0,"",INDEX('Disaggregation Records'!$E$95:$E$183,MATCH(LEFT(Z481,255),LEFT('Disaggregation Records'!$D$95:$D$183,255),0))),"")</f>
        <v/>
      </c>
      <c r="D481" s="522" t="str">
        <f t="array" ref="D481">IFERROR(IF(INDEX('Disaggregation Records'!$F$95:$F$183,MATCH(LEFT(Z481,255),LEFT('Disaggregation Records'!$D$95:$D$183,255),0))=0,"",INDEX('Disaggregation Records'!$F$95:$F$183,MATCH(LEFT(Z481,255),LEFT('Disaggregation Records'!$D$95:$D$183,255),0))),"")</f>
        <v/>
      </c>
      <c r="E481" s="429" t="str">
        <f t="array" ref="E481">IFERROR(IF(INDEX('Disaggregation Data'!$K$315:$K$616,MATCH(LEFT(X481,255),LEFT('Disaggregation Data'!$J$315:$J$616,255),0))=0,"",INDEX('Disaggregation Data'!$K$315:$K$616,MATCH(LEFT(X481,255),LEFT('Disaggregation Data'!J$315:$J$616,255),0))),"")</f>
        <v/>
      </c>
      <c r="F481" s="430" t="str">
        <f t="array" ref="F481">IFERROR(IF(INDEX('Disaggregation Data'!$L$315:$L$616,MATCH(LEFT(X481,255),LEFT('Disaggregation Data'!$J$315:$J$616,255),0))=0,"",INDEX('Disaggregation Data'!$L$315:$L$616,MATCH(LEFT(X481,255),LEFT('Disaggregation Data'!J$315:$J$616,255),0))),"")</f>
        <v/>
      </c>
      <c r="G481" s="495" t="str">
        <f t="shared" si="38"/>
        <v/>
      </c>
      <c r="H481" s="433" t="str">
        <f t="array" ref="H481">IFERROR(IF(INDEX('Disaggregation Data'!$N$315:$N$616,MATCH(LEFT(X481,255),LEFT('Disaggregation Data'!$J$315:$J$616,255),0))=0,"",INDEX('Disaggregation Data'!$N$315:$N$616,MATCH(LEFT(X481,255),LEFT('Disaggregation Data'!J$315:$J$616,255),0))),"")</f>
        <v/>
      </c>
      <c r="I481" s="433" t="str">
        <f t="array" ref="I481">IFERROR(IF(INDEX('Disaggregation Data'!$Q$315:$Q$616,MATCH(LEFT(X481,255),LEFT('Disaggregation Data'!$J$315:$J$616,255),0))=0,"",INDEX('Disaggregation Data'!$Q$315:$Q$616,MATCH(LEFT(X481,255),LEFT('Disaggregation Data'!J$315:$J$616,255),0))),"")</f>
        <v/>
      </c>
      <c r="J481" s="447" t="str">
        <f t="array" ref="J481">IFERROR(IF(INDEX('Disaggregation Data'!$R$315:$R$616,MATCH(LEFT(X481,255),LEFT('Disaggregation Data'!$J$315:$J$616,255),0))=0,"",INDEX('Disaggregation Data'!$R$315:$R$616,MATCH(LEFT(X481,255),LEFT('Disaggregation Data'!J$315:$J$616,255),0))),"")</f>
        <v/>
      </c>
      <c r="K481" s="486"/>
      <c r="L481" s="486"/>
      <c r="M481" s="486"/>
      <c r="N481" s="486"/>
      <c r="O481" s="486"/>
      <c r="P481" s="429"/>
      <c r="Q481" s="429"/>
      <c r="R481" s="429"/>
      <c r="S481" s="429"/>
      <c r="T481" s="429"/>
      <c r="U481" s="433" t="str">
        <f t="array" ref="U481">IFERROR(IF(INDEX('Disaggregation Data'!$O$315:$O$616,MATCH(LEFT(X481,255),LEFT('Disaggregation Data'!$J$315:$J$616,255),0))=0,"",INDEX('Disaggregation Data'!$O$315:$O$616,MATCH(LEFT(X481,255),LEFT('Disaggregation Data'!J$315:$J$616,255),0))),"")</f>
        <v/>
      </c>
      <c r="V481" s="447" t="str">
        <f t="array" ref="V481">IFERROR(IF(INDEX('Disaggregation Data'!$P$315:$P$616,MATCH(LEFT(X481,255),LEFT('Disaggregation Data'!$J$315:$J$616,255),0))=0,"",INDEX('Disaggregation Data'!$P$315:$P$616,MATCH(LEFT(X481,255),LEFT('Disaggregation Data'!J$315:$J$616,255),0))),"")</f>
        <v/>
      </c>
      <c r="W481" s="527"/>
      <c r="X481" s="527" t="str">
        <f t="shared" si="34"/>
        <v/>
      </c>
      <c r="Y481" s="527">
        <f t="shared" si="35"/>
        <v>14</v>
      </c>
      <c r="Z481" s="527" t="str">
        <f t="shared" si="36"/>
        <v/>
      </c>
      <c r="AA481" s="527" t="b">
        <f t="shared" si="37"/>
        <v>0</v>
      </c>
      <c r="AB481" s="527" t="s">
        <v>1944</v>
      </c>
      <c r="AC481" s="527" t="str">
        <f t="array" ref="AC481">IFERROR(IF(INDEX('Disaggregation Records'!$G$95:$G$183,MATCH(LEFT(Z481,255),LEFT('Disaggregation Records'!$D$95:$D$183,255),0))=0,"",INDEX('Disaggregation Records'!$G$95:$G$183,MATCH(LEFT(Z481,255),LEFT('Disaggregation Records'!$D$95:$D$183,255),0))),"")</f>
        <v/>
      </c>
      <c r="AD481" s="527" t="s">
        <v>735</v>
      </c>
      <c r="AE481" s="393"/>
      <c r="AF481" s="134"/>
      <c r="AG481" s="134"/>
    </row>
    <row r="482" spans="1:33" ht="47.1" customHeight="1" x14ac:dyDescent="0.25">
      <c r="A482" s="409">
        <v>16</v>
      </c>
      <c r="B482" s="427" t="str">
        <f>IFERROR(VLOOKUP(A482,'Coverage Indicators - Section D'!$A$10:$Y$42,25,FALSE),"")</f>
        <v/>
      </c>
      <c r="C482" s="522" t="str">
        <f t="array" ref="C482">IFERROR(IF(INDEX('Disaggregation Records'!$E$95:$E$183,MATCH(LEFT(Z482,255),LEFT('Disaggregation Records'!$D$95:$D$183,255),0))=0,"",INDEX('Disaggregation Records'!$E$95:$E$183,MATCH(LEFT(Z482,255),LEFT('Disaggregation Records'!$D$95:$D$183,255),0))),"")</f>
        <v/>
      </c>
      <c r="D482" s="522" t="str">
        <f t="array" ref="D482">IFERROR(IF(INDEX('Disaggregation Records'!$F$95:$F$183,MATCH(LEFT(Z482,255),LEFT('Disaggregation Records'!$D$95:$D$183,255),0))=0,"",INDEX('Disaggregation Records'!$F$95:$F$183,MATCH(LEFT(Z482,255),LEFT('Disaggregation Records'!$D$95:$D$183,255),0))),"")</f>
        <v/>
      </c>
      <c r="E482" s="429" t="str">
        <f t="array" ref="E482">IFERROR(IF(INDEX('Disaggregation Data'!$K$315:$K$616,MATCH(LEFT(X482,255),LEFT('Disaggregation Data'!$J$315:$J$616,255),0))=0,"",INDEX('Disaggregation Data'!$K$315:$K$616,MATCH(LEFT(X482,255),LEFT('Disaggregation Data'!J$315:$J$616,255),0))),"")</f>
        <v/>
      </c>
      <c r="F482" s="430" t="str">
        <f t="array" ref="F482">IFERROR(IF(INDEX('Disaggregation Data'!$L$315:$L$616,MATCH(LEFT(X482,255),LEFT('Disaggregation Data'!$J$315:$J$616,255),0))=0,"",INDEX('Disaggregation Data'!$L$315:$L$616,MATCH(LEFT(X482,255),LEFT('Disaggregation Data'!J$315:$J$616,255),0))),"")</f>
        <v/>
      </c>
      <c r="G482" s="495" t="str">
        <f t="shared" si="38"/>
        <v/>
      </c>
      <c r="H482" s="433" t="str">
        <f t="array" ref="H482">IFERROR(IF(INDEX('Disaggregation Data'!$N$315:$N$616,MATCH(LEFT(X482,255),LEFT('Disaggregation Data'!$J$315:$J$616,255),0))=0,"",INDEX('Disaggregation Data'!$N$315:$N$616,MATCH(LEFT(X482,255),LEFT('Disaggregation Data'!J$315:$J$616,255),0))),"")</f>
        <v/>
      </c>
      <c r="I482" s="433" t="str">
        <f t="array" ref="I482">IFERROR(IF(INDEX('Disaggregation Data'!$Q$315:$Q$616,MATCH(LEFT(X482,255),LEFT('Disaggregation Data'!$J$315:$J$616,255),0))=0,"",INDEX('Disaggregation Data'!$Q$315:$Q$616,MATCH(LEFT(X482,255),LEFT('Disaggregation Data'!J$315:$J$616,255),0))),"")</f>
        <v/>
      </c>
      <c r="J482" s="447" t="str">
        <f t="array" ref="J482">IFERROR(IF(INDEX('Disaggregation Data'!$R$315:$R$616,MATCH(LEFT(X482,255),LEFT('Disaggregation Data'!$J$315:$J$616,255),0))=0,"",INDEX('Disaggregation Data'!$R$315:$R$616,MATCH(LEFT(X482,255),LEFT('Disaggregation Data'!J$315:$J$616,255),0))),"")</f>
        <v/>
      </c>
      <c r="K482" s="486"/>
      <c r="L482" s="486"/>
      <c r="M482" s="486"/>
      <c r="N482" s="486"/>
      <c r="O482" s="486"/>
      <c r="P482" s="429"/>
      <c r="Q482" s="429"/>
      <c r="R482" s="429"/>
      <c r="S482" s="429"/>
      <c r="T482" s="429"/>
      <c r="U482" s="433" t="str">
        <f t="array" ref="U482">IFERROR(IF(INDEX('Disaggregation Data'!$O$315:$O$616,MATCH(LEFT(X482,255),LEFT('Disaggregation Data'!$J$315:$J$616,255),0))=0,"",INDEX('Disaggregation Data'!$O$315:$O$616,MATCH(LEFT(X482,255),LEFT('Disaggregation Data'!J$315:$J$616,255),0))),"")</f>
        <v/>
      </c>
      <c r="V482" s="447" t="str">
        <f t="array" ref="V482">IFERROR(IF(INDEX('Disaggregation Data'!$P$315:$P$616,MATCH(LEFT(X482,255),LEFT('Disaggregation Data'!$J$315:$J$616,255),0))=0,"",INDEX('Disaggregation Data'!$P$315:$P$616,MATCH(LEFT(X482,255),LEFT('Disaggregation Data'!J$315:$J$616,255),0))),"")</f>
        <v/>
      </c>
      <c r="W482" s="527"/>
      <c r="X482" s="527" t="str">
        <f t="shared" si="34"/>
        <v/>
      </c>
      <c r="Y482" s="527">
        <f t="shared" si="35"/>
        <v>15</v>
      </c>
      <c r="Z482" s="527" t="str">
        <f t="shared" si="36"/>
        <v/>
      </c>
      <c r="AA482" s="527" t="b">
        <f t="shared" si="37"/>
        <v>0</v>
      </c>
      <c r="AB482" s="527" t="s">
        <v>1945</v>
      </c>
      <c r="AC482" s="527" t="str">
        <f t="array" ref="AC482">IFERROR(IF(INDEX('Disaggregation Records'!$G$95:$G$183,MATCH(LEFT(Z482,255),LEFT('Disaggregation Records'!$D$95:$D$183,255),0))=0,"",INDEX('Disaggregation Records'!$G$95:$G$183,MATCH(LEFT(Z482,255),LEFT('Disaggregation Records'!$D$95:$D$183,255),0))),"")</f>
        <v/>
      </c>
      <c r="AD482" s="527" t="s">
        <v>735</v>
      </c>
      <c r="AE482" s="393"/>
      <c r="AF482" s="134"/>
      <c r="AG482" s="134"/>
    </row>
    <row r="483" spans="1:33" ht="47.1" customHeight="1" x14ac:dyDescent="0.25">
      <c r="A483" s="409">
        <v>16</v>
      </c>
      <c r="B483" s="427" t="str">
        <f>IFERROR(VLOOKUP(A483,'Coverage Indicators - Section D'!$A$10:$Y$42,25,FALSE),"")</f>
        <v/>
      </c>
      <c r="C483" s="522" t="str">
        <f t="array" ref="C483">IFERROR(IF(INDEX('Disaggregation Records'!$E$95:$E$183,MATCH(LEFT(Z483,255),LEFT('Disaggregation Records'!$D$95:$D$183,255),0))=0,"",INDEX('Disaggregation Records'!$E$95:$E$183,MATCH(LEFT(Z483,255),LEFT('Disaggregation Records'!$D$95:$D$183,255),0))),"")</f>
        <v/>
      </c>
      <c r="D483" s="522" t="str">
        <f t="array" ref="D483">IFERROR(IF(INDEX('Disaggregation Records'!$F$95:$F$183,MATCH(LEFT(Z483,255),LEFT('Disaggregation Records'!$D$95:$D$183,255),0))=0,"",INDEX('Disaggregation Records'!$F$95:$F$183,MATCH(LEFT(Z483,255),LEFT('Disaggregation Records'!$D$95:$D$183,255),0))),"")</f>
        <v/>
      </c>
      <c r="E483" s="429" t="str">
        <f t="array" ref="E483">IFERROR(IF(INDEX('Disaggregation Data'!$K$315:$K$616,MATCH(LEFT(X483,255),LEFT('Disaggregation Data'!$J$315:$J$616,255),0))=0,"",INDEX('Disaggregation Data'!$K$315:$K$616,MATCH(LEFT(X483,255),LEFT('Disaggregation Data'!J$315:$J$616,255),0))),"")</f>
        <v/>
      </c>
      <c r="F483" s="430" t="str">
        <f t="array" ref="F483">IFERROR(IF(INDEX('Disaggregation Data'!$L$315:$L$616,MATCH(LEFT(X483,255),LEFT('Disaggregation Data'!$J$315:$J$616,255),0))=0,"",INDEX('Disaggregation Data'!$L$315:$L$616,MATCH(LEFT(X483,255),LEFT('Disaggregation Data'!J$315:$J$616,255),0))),"")</f>
        <v/>
      </c>
      <c r="G483" s="495" t="str">
        <f t="shared" si="38"/>
        <v/>
      </c>
      <c r="H483" s="433" t="str">
        <f t="array" ref="H483">IFERROR(IF(INDEX('Disaggregation Data'!$N$315:$N$616,MATCH(LEFT(X483,255),LEFT('Disaggregation Data'!$J$315:$J$616,255),0))=0,"",INDEX('Disaggregation Data'!$N$315:$N$616,MATCH(LEFT(X483,255),LEFT('Disaggregation Data'!J$315:$J$616,255),0))),"")</f>
        <v/>
      </c>
      <c r="I483" s="433" t="str">
        <f t="array" ref="I483">IFERROR(IF(INDEX('Disaggregation Data'!$Q$315:$Q$616,MATCH(LEFT(X483,255),LEFT('Disaggregation Data'!$J$315:$J$616,255),0))=0,"",INDEX('Disaggregation Data'!$Q$315:$Q$616,MATCH(LEFT(X483,255),LEFT('Disaggregation Data'!J$315:$J$616,255),0))),"")</f>
        <v/>
      </c>
      <c r="J483" s="447" t="str">
        <f t="array" ref="J483">IFERROR(IF(INDEX('Disaggregation Data'!$R$315:$R$616,MATCH(LEFT(X483,255),LEFT('Disaggregation Data'!$J$315:$J$616,255),0))=0,"",INDEX('Disaggregation Data'!$R$315:$R$616,MATCH(LEFT(X483,255),LEFT('Disaggregation Data'!J$315:$J$616,255),0))),"")</f>
        <v/>
      </c>
      <c r="K483" s="486"/>
      <c r="L483" s="486"/>
      <c r="M483" s="486"/>
      <c r="N483" s="486"/>
      <c r="O483" s="486"/>
      <c r="P483" s="429"/>
      <c r="Q483" s="429"/>
      <c r="R483" s="429"/>
      <c r="S483" s="429"/>
      <c r="T483" s="429"/>
      <c r="U483" s="433" t="str">
        <f t="array" ref="U483">IFERROR(IF(INDEX('Disaggregation Data'!$O$315:$O$616,MATCH(LEFT(X483,255),LEFT('Disaggregation Data'!$J$315:$J$616,255),0))=0,"",INDEX('Disaggregation Data'!$O$315:$O$616,MATCH(LEFT(X483,255),LEFT('Disaggregation Data'!J$315:$J$616,255),0))),"")</f>
        <v/>
      </c>
      <c r="V483" s="447" t="str">
        <f t="array" ref="V483">IFERROR(IF(INDEX('Disaggregation Data'!$P$315:$P$616,MATCH(LEFT(X483,255),LEFT('Disaggregation Data'!$J$315:$J$616,255),0))=0,"",INDEX('Disaggregation Data'!$P$315:$P$616,MATCH(LEFT(X483,255),LEFT('Disaggregation Data'!J$315:$J$616,255),0))),"")</f>
        <v/>
      </c>
      <c r="W483" s="527"/>
      <c r="X483" s="527" t="str">
        <f t="shared" si="34"/>
        <v/>
      </c>
      <c r="Y483" s="527">
        <f t="shared" si="35"/>
        <v>16</v>
      </c>
      <c r="Z483" s="527" t="str">
        <f t="shared" si="36"/>
        <v/>
      </c>
      <c r="AA483" s="527" t="b">
        <f t="shared" si="37"/>
        <v>0</v>
      </c>
      <c r="AB483" s="527" t="s">
        <v>1946</v>
      </c>
      <c r="AC483" s="527" t="str">
        <f t="array" ref="AC483">IFERROR(IF(INDEX('Disaggregation Records'!$G$95:$G$183,MATCH(LEFT(Z483,255),LEFT('Disaggregation Records'!$D$95:$D$183,255),0))=0,"",INDEX('Disaggregation Records'!$G$95:$G$183,MATCH(LEFT(Z483,255),LEFT('Disaggregation Records'!$D$95:$D$183,255),0))),"")</f>
        <v/>
      </c>
      <c r="AD483" s="527" t="s">
        <v>735</v>
      </c>
      <c r="AE483" s="393"/>
      <c r="AF483" s="134"/>
      <c r="AG483" s="134"/>
    </row>
    <row r="484" spans="1:33" ht="47.1" customHeight="1" x14ac:dyDescent="0.25">
      <c r="A484" s="409">
        <v>16</v>
      </c>
      <c r="B484" s="427" t="str">
        <f>IFERROR(VLOOKUP(A484,'Coverage Indicators - Section D'!$A$10:$Y$42,25,FALSE),"")</f>
        <v/>
      </c>
      <c r="C484" s="522" t="str">
        <f t="array" ref="C484">IFERROR(IF(INDEX('Disaggregation Records'!$E$95:$E$183,MATCH(LEFT(Z484,255),LEFT('Disaggregation Records'!$D$95:$D$183,255),0))=0,"",INDEX('Disaggregation Records'!$E$95:$E$183,MATCH(LEFT(Z484,255),LEFT('Disaggregation Records'!$D$95:$D$183,255),0))),"")</f>
        <v/>
      </c>
      <c r="D484" s="522" t="str">
        <f t="array" ref="D484">IFERROR(IF(INDEX('Disaggregation Records'!$F$95:$F$183,MATCH(LEFT(Z484,255),LEFT('Disaggregation Records'!$D$95:$D$183,255),0))=0,"",INDEX('Disaggregation Records'!$F$95:$F$183,MATCH(LEFT(Z484,255),LEFT('Disaggregation Records'!$D$95:$D$183,255),0))),"")</f>
        <v/>
      </c>
      <c r="E484" s="429" t="str">
        <f t="array" ref="E484">IFERROR(IF(INDEX('Disaggregation Data'!$K$315:$K$616,MATCH(LEFT(X484,255),LEFT('Disaggregation Data'!$J$315:$J$616,255),0))=0,"",INDEX('Disaggregation Data'!$K$315:$K$616,MATCH(LEFT(X484,255),LEFT('Disaggregation Data'!J$315:$J$616,255),0))),"")</f>
        <v/>
      </c>
      <c r="F484" s="430" t="str">
        <f t="array" ref="F484">IFERROR(IF(INDEX('Disaggregation Data'!$L$315:$L$616,MATCH(LEFT(X484,255),LEFT('Disaggregation Data'!$J$315:$J$616,255),0))=0,"",INDEX('Disaggregation Data'!$L$315:$L$616,MATCH(LEFT(X484,255),LEFT('Disaggregation Data'!J$315:$J$616,255),0))),"")</f>
        <v/>
      </c>
      <c r="G484" s="495" t="str">
        <f t="shared" si="38"/>
        <v/>
      </c>
      <c r="H484" s="433" t="str">
        <f t="array" ref="H484">IFERROR(IF(INDEX('Disaggregation Data'!$N$315:$N$616,MATCH(LEFT(X484,255),LEFT('Disaggregation Data'!$J$315:$J$616,255),0))=0,"",INDEX('Disaggregation Data'!$N$315:$N$616,MATCH(LEFT(X484,255),LEFT('Disaggregation Data'!J$315:$J$616,255),0))),"")</f>
        <v/>
      </c>
      <c r="I484" s="433" t="str">
        <f t="array" ref="I484">IFERROR(IF(INDEX('Disaggregation Data'!$Q$315:$Q$616,MATCH(LEFT(X484,255),LEFT('Disaggregation Data'!$J$315:$J$616,255),0))=0,"",INDEX('Disaggregation Data'!$Q$315:$Q$616,MATCH(LEFT(X484,255),LEFT('Disaggregation Data'!J$315:$J$616,255),0))),"")</f>
        <v/>
      </c>
      <c r="J484" s="447" t="str">
        <f t="array" ref="J484">IFERROR(IF(INDEX('Disaggregation Data'!$R$315:$R$616,MATCH(LEFT(X484,255),LEFT('Disaggregation Data'!$J$315:$J$616,255),0))=0,"",INDEX('Disaggregation Data'!$R$315:$R$616,MATCH(LEFT(X484,255),LEFT('Disaggregation Data'!J$315:$J$616,255),0))),"")</f>
        <v/>
      </c>
      <c r="K484" s="486"/>
      <c r="L484" s="486"/>
      <c r="M484" s="486"/>
      <c r="N484" s="486"/>
      <c r="O484" s="486"/>
      <c r="P484" s="429"/>
      <c r="Q484" s="429"/>
      <c r="R484" s="429"/>
      <c r="S484" s="429"/>
      <c r="T484" s="429"/>
      <c r="U484" s="433" t="str">
        <f t="array" ref="U484">IFERROR(IF(INDEX('Disaggregation Data'!$O$315:$O$616,MATCH(LEFT(X484,255),LEFT('Disaggregation Data'!$J$315:$J$616,255),0))=0,"",INDEX('Disaggregation Data'!$O$315:$O$616,MATCH(LEFT(X484,255),LEFT('Disaggregation Data'!J$315:$J$616,255),0))),"")</f>
        <v/>
      </c>
      <c r="V484" s="447" t="str">
        <f t="array" ref="V484">IFERROR(IF(INDEX('Disaggregation Data'!$P$315:$P$616,MATCH(LEFT(X484,255),LEFT('Disaggregation Data'!$J$315:$J$616,255),0))=0,"",INDEX('Disaggregation Data'!$P$315:$P$616,MATCH(LEFT(X484,255),LEFT('Disaggregation Data'!J$315:$J$616,255),0))),"")</f>
        <v/>
      </c>
      <c r="W484" s="527"/>
      <c r="X484" s="527" t="str">
        <f t="shared" si="34"/>
        <v/>
      </c>
      <c r="Y484" s="527">
        <f t="shared" si="35"/>
        <v>17</v>
      </c>
      <c r="Z484" s="527" t="str">
        <f t="shared" si="36"/>
        <v/>
      </c>
      <c r="AA484" s="527" t="b">
        <f t="shared" si="37"/>
        <v>0</v>
      </c>
      <c r="AB484" s="527" t="s">
        <v>1947</v>
      </c>
      <c r="AC484" s="527" t="str">
        <f t="array" ref="AC484">IFERROR(IF(INDEX('Disaggregation Records'!$G$95:$G$183,MATCH(LEFT(Z484,255),LEFT('Disaggregation Records'!$D$95:$D$183,255),0))=0,"",INDEX('Disaggregation Records'!$G$95:$G$183,MATCH(LEFT(Z484,255),LEFT('Disaggregation Records'!$D$95:$D$183,255),0))),"")</f>
        <v/>
      </c>
      <c r="AD484" s="527" t="s">
        <v>735</v>
      </c>
      <c r="AE484" s="393"/>
      <c r="AF484" s="134"/>
      <c r="AG484" s="134"/>
    </row>
    <row r="485" spans="1:33" ht="47.1" customHeight="1" x14ac:dyDescent="0.25">
      <c r="A485" s="409">
        <v>16</v>
      </c>
      <c r="B485" s="427" t="str">
        <f>IFERROR(VLOOKUP(A485,'Coverage Indicators - Section D'!$A$10:$Y$42,25,FALSE),"")</f>
        <v/>
      </c>
      <c r="C485" s="522" t="str">
        <f t="array" ref="C485">IFERROR(IF(INDEX('Disaggregation Records'!$E$95:$E$183,MATCH(LEFT(Z485,255),LEFT('Disaggregation Records'!$D$95:$D$183,255),0))=0,"",INDEX('Disaggregation Records'!$E$95:$E$183,MATCH(LEFT(Z485,255),LEFT('Disaggregation Records'!$D$95:$D$183,255),0))),"")</f>
        <v/>
      </c>
      <c r="D485" s="522" t="str">
        <f t="array" ref="D485">IFERROR(IF(INDEX('Disaggregation Records'!$F$95:$F$183,MATCH(LEFT(Z485,255),LEFT('Disaggregation Records'!$D$95:$D$183,255),0))=0,"",INDEX('Disaggregation Records'!$F$95:$F$183,MATCH(LEFT(Z485,255),LEFT('Disaggregation Records'!$D$95:$D$183,255),0))),"")</f>
        <v/>
      </c>
      <c r="E485" s="429" t="str">
        <f t="array" ref="E485">IFERROR(IF(INDEX('Disaggregation Data'!$K$315:$K$616,MATCH(LEFT(X485,255),LEFT('Disaggregation Data'!$J$315:$J$616,255),0))=0,"",INDEX('Disaggregation Data'!$K$315:$K$616,MATCH(LEFT(X485,255),LEFT('Disaggregation Data'!J$315:$J$616,255),0))),"")</f>
        <v/>
      </c>
      <c r="F485" s="430" t="str">
        <f t="array" ref="F485">IFERROR(IF(INDEX('Disaggregation Data'!$L$315:$L$616,MATCH(LEFT(X485,255),LEFT('Disaggregation Data'!$J$315:$J$616,255),0))=0,"",INDEX('Disaggregation Data'!$L$315:$L$616,MATCH(LEFT(X485,255),LEFT('Disaggregation Data'!J$315:$J$616,255),0))),"")</f>
        <v/>
      </c>
      <c r="G485" s="495" t="str">
        <f t="shared" si="38"/>
        <v/>
      </c>
      <c r="H485" s="433" t="str">
        <f t="array" ref="H485">IFERROR(IF(INDEX('Disaggregation Data'!$N$315:$N$616,MATCH(LEFT(X485,255),LEFT('Disaggregation Data'!$J$315:$J$616,255),0))=0,"",INDEX('Disaggregation Data'!$N$315:$N$616,MATCH(LEFT(X485,255),LEFT('Disaggregation Data'!J$315:$J$616,255),0))),"")</f>
        <v/>
      </c>
      <c r="I485" s="433" t="str">
        <f t="array" ref="I485">IFERROR(IF(INDEX('Disaggregation Data'!$Q$315:$Q$616,MATCH(LEFT(X485,255),LEFT('Disaggregation Data'!$J$315:$J$616,255),0))=0,"",INDEX('Disaggregation Data'!$Q$315:$Q$616,MATCH(LEFT(X485,255),LEFT('Disaggregation Data'!J$315:$J$616,255),0))),"")</f>
        <v/>
      </c>
      <c r="J485" s="447" t="str">
        <f t="array" ref="J485">IFERROR(IF(INDEX('Disaggregation Data'!$R$315:$R$616,MATCH(LEFT(X485,255),LEFT('Disaggregation Data'!$J$315:$J$616,255),0))=0,"",INDEX('Disaggregation Data'!$R$315:$R$616,MATCH(LEFT(X485,255),LEFT('Disaggregation Data'!J$315:$J$616,255),0))),"")</f>
        <v/>
      </c>
      <c r="K485" s="486"/>
      <c r="L485" s="486"/>
      <c r="M485" s="486"/>
      <c r="N485" s="486"/>
      <c r="O485" s="486"/>
      <c r="P485" s="429"/>
      <c r="Q485" s="429"/>
      <c r="R485" s="429"/>
      <c r="S485" s="429"/>
      <c r="T485" s="429"/>
      <c r="U485" s="433" t="str">
        <f t="array" ref="U485">IFERROR(IF(INDEX('Disaggregation Data'!$O$315:$O$616,MATCH(LEFT(X485,255),LEFT('Disaggregation Data'!$J$315:$J$616,255),0))=0,"",INDEX('Disaggregation Data'!$O$315:$O$616,MATCH(LEFT(X485,255),LEFT('Disaggregation Data'!J$315:$J$616,255),0))),"")</f>
        <v/>
      </c>
      <c r="V485" s="447" t="str">
        <f t="array" ref="V485">IFERROR(IF(INDEX('Disaggregation Data'!$P$315:$P$616,MATCH(LEFT(X485,255),LEFT('Disaggregation Data'!$J$315:$J$616,255),0))=0,"",INDEX('Disaggregation Data'!$P$315:$P$616,MATCH(LEFT(X485,255),LEFT('Disaggregation Data'!J$315:$J$616,255),0))),"")</f>
        <v/>
      </c>
      <c r="W485" s="527"/>
      <c r="X485" s="527" t="str">
        <f t="shared" si="34"/>
        <v/>
      </c>
      <c r="Y485" s="527">
        <f t="shared" si="35"/>
        <v>18</v>
      </c>
      <c r="Z485" s="527" t="str">
        <f t="shared" si="36"/>
        <v/>
      </c>
      <c r="AA485" s="527" t="b">
        <f t="shared" si="37"/>
        <v>0</v>
      </c>
      <c r="AB485" s="527" t="s">
        <v>1948</v>
      </c>
      <c r="AC485" s="527" t="str">
        <f t="array" ref="AC485">IFERROR(IF(INDEX('Disaggregation Records'!$G$95:$G$183,MATCH(LEFT(Z485,255),LEFT('Disaggregation Records'!$D$95:$D$183,255),0))=0,"",INDEX('Disaggregation Records'!$G$95:$G$183,MATCH(LEFT(Z485,255),LEFT('Disaggregation Records'!$D$95:$D$183,255),0))),"")</f>
        <v/>
      </c>
      <c r="AD485" s="527" t="s">
        <v>735</v>
      </c>
      <c r="AE485" s="393"/>
      <c r="AF485" s="134"/>
      <c r="AG485" s="134"/>
    </row>
    <row r="486" spans="1:33" ht="47.1" customHeight="1" x14ac:dyDescent="0.25">
      <c r="A486" s="409">
        <v>16</v>
      </c>
      <c r="B486" s="427" t="str">
        <f>IFERROR(VLOOKUP(A486,'Coverage Indicators - Section D'!$A$10:$Y$42,25,FALSE),"")</f>
        <v/>
      </c>
      <c r="C486" s="522" t="str">
        <f t="array" ref="C486">IFERROR(IF(INDEX('Disaggregation Records'!$E$95:$E$183,MATCH(LEFT(Z486,255),LEFT('Disaggregation Records'!$D$95:$D$183,255),0))=0,"",INDEX('Disaggregation Records'!$E$95:$E$183,MATCH(LEFT(Z486,255),LEFT('Disaggregation Records'!$D$95:$D$183,255),0))),"")</f>
        <v/>
      </c>
      <c r="D486" s="522" t="str">
        <f t="array" ref="D486">IFERROR(IF(INDEX('Disaggregation Records'!$F$95:$F$183,MATCH(LEFT(Z486,255),LEFT('Disaggregation Records'!$D$95:$D$183,255),0))=0,"",INDEX('Disaggregation Records'!$F$95:$F$183,MATCH(LEFT(Z486,255),LEFT('Disaggregation Records'!$D$95:$D$183,255),0))),"")</f>
        <v/>
      </c>
      <c r="E486" s="429" t="str">
        <f t="array" ref="E486">IFERROR(IF(INDEX('Disaggregation Data'!$K$315:$K$616,MATCH(LEFT(X486,255),LEFT('Disaggregation Data'!$J$315:$J$616,255),0))=0,"",INDEX('Disaggregation Data'!$K$315:$K$616,MATCH(LEFT(X486,255),LEFT('Disaggregation Data'!J$315:$J$616,255),0))),"")</f>
        <v/>
      </c>
      <c r="F486" s="430" t="str">
        <f t="array" ref="F486">IFERROR(IF(INDEX('Disaggregation Data'!$L$315:$L$616,MATCH(LEFT(X486,255),LEFT('Disaggregation Data'!$J$315:$J$616,255),0))=0,"",INDEX('Disaggregation Data'!$L$315:$L$616,MATCH(LEFT(X486,255),LEFT('Disaggregation Data'!J$315:$J$616,255),0))),"")</f>
        <v/>
      </c>
      <c r="G486" s="495" t="str">
        <f t="shared" si="38"/>
        <v/>
      </c>
      <c r="H486" s="433" t="str">
        <f t="array" ref="H486">IFERROR(IF(INDEX('Disaggregation Data'!$N$315:$N$616,MATCH(LEFT(X486,255),LEFT('Disaggregation Data'!$J$315:$J$616,255),0))=0,"",INDEX('Disaggregation Data'!$N$315:$N$616,MATCH(LEFT(X486,255),LEFT('Disaggregation Data'!J$315:$J$616,255),0))),"")</f>
        <v/>
      </c>
      <c r="I486" s="433" t="str">
        <f t="array" ref="I486">IFERROR(IF(INDEX('Disaggregation Data'!$Q$315:$Q$616,MATCH(LEFT(X486,255),LEFT('Disaggregation Data'!$J$315:$J$616,255),0))=0,"",INDEX('Disaggregation Data'!$Q$315:$Q$616,MATCH(LEFT(X486,255),LEFT('Disaggregation Data'!J$315:$J$616,255),0))),"")</f>
        <v/>
      </c>
      <c r="J486" s="447" t="str">
        <f t="array" ref="J486">IFERROR(IF(INDEX('Disaggregation Data'!$R$315:$R$616,MATCH(LEFT(X486,255),LEFT('Disaggregation Data'!$J$315:$J$616,255),0))=0,"",INDEX('Disaggregation Data'!$R$315:$R$616,MATCH(LEFT(X486,255),LEFT('Disaggregation Data'!J$315:$J$616,255),0))),"")</f>
        <v/>
      </c>
      <c r="K486" s="486"/>
      <c r="L486" s="486"/>
      <c r="M486" s="486"/>
      <c r="N486" s="486"/>
      <c r="O486" s="486"/>
      <c r="P486" s="429"/>
      <c r="Q486" s="429"/>
      <c r="R486" s="429"/>
      <c r="S486" s="429"/>
      <c r="T486" s="429"/>
      <c r="U486" s="433" t="str">
        <f t="array" ref="U486">IFERROR(IF(INDEX('Disaggregation Data'!$O$315:$O$616,MATCH(LEFT(X486,255),LEFT('Disaggregation Data'!$J$315:$J$616,255),0))=0,"",INDEX('Disaggregation Data'!$O$315:$O$616,MATCH(LEFT(X486,255),LEFT('Disaggregation Data'!J$315:$J$616,255),0))),"")</f>
        <v/>
      </c>
      <c r="V486" s="447" t="str">
        <f t="array" ref="V486">IFERROR(IF(INDEX('Disaggregation Data'!$P$315:$P$616,MATCH(LEFT(X486,255),LEFT('Disaggregation Data'!$J$315:$J$616,255),0))=0,"",INDEX('Disaggregation Data'!$P$315:$P$616,MATCH(LEFT(X486,255),LEFT('Disaggregation Data'!J$315:$J$616,255),0))),"")</f>
        <v/>
      </c>
      <c r="W486" s="527"/>
      <c r="X486" s="527" t="str">
        <f t="shared" si="34"/>
        <v/>
      </c>
      <c r="Y486" s="527">
        <f t="shared" si="35"/>
        <v>19</v>
      </c>
      <c r="Z486" s="527" t="str">
        <f t="shared" si="36"/>
        <v/>
      </c>
      <c r="AA486" s="527" t="b">
        <f t="shared" si="37"/>
        <v>0</v>
      </c>
      <c r="AB486" s="527" t="s">
        <v>1949</v>
      </c>
      <c r="AC486" s="527" t="str">
        <f t="array" ref="AC486">IFERROR(IF(INDEX('Disaggregation Records'!$G$95:$G$183,MATCH(LEFT(Z486,255),LEFT('Disaggregation Records'!$D$95:$D$183,255),0))=0,"",INDEX('Disaggregation Records'!$G$95:$G$183,MATCH(LEFT(Z486,255),LEFT('Disaggregation Records'!$D$95:$D$183,255),0))),"")</f>
        <v/>
      </c>
      <c r="AD486" s="527" t="s">
        <v>735</v>
      </c>
      <c r="AE486" s="393"/>
      <c r="AF486" s="134"/>
      <c r="AG486" s="134"/>
    </row>
    <row r="487" spans="1:33" ht="47.1" customHeight="1" x14ac:dyDescent="0.25">
      <c r="A487" s="409">
        <v>17</v>
      </c>
      <c r="B487" s="427" t="str">
        <f>IFERROR(VLOOKUP(A487,'Coverage Indicators - Section D'!$A$10:$Y$42,25,FALSE),"")</f>
        <v/>
      </c>
      <c r="C487" s="522" t="str">
        <f t="array" ref="C487">IFERROR(IF(INDEX('Disaggregation Records'!$E$95:$E$183,MATCH(LEFT(Z487,255),LEFT('Disaggregation Records'!$D$95:$D$183,255),0))=0,"",INDEX('Disaggregation Records'!$E$95:$E$183,MATCH(LEFT(Z487,255),LEFT('Disaggregation Records'!$D$95:$D$183,255),0))),"")</f>
        <v/>
      </c>
      <c r="D487" s="522" t="str">
        <f t="array" ref="D487">IFERROR(IF(INDEX('Disaggregation Records'!$F$95:$F$183,MATCH(LEFT(Z487,255),LEFT('Disaggregation Records'!$D$95:$D$183,255),0))=0,"",INDEX('Disaggregation Records'!$F$95:$F$183,MATCH(LEFT(Z487,255),LEFT('Disaggregation Records'!$D$95:$D$183,255),0))),"")</f>
        <v/>
      </c>
      <c r="E487" s="429" t="str">
        <f t="array" ref="E487">IFERROR(IF(INDEX('Disaggregation Data'!$K$315:$K$616,MATCH(LEFT(X487,255),LEFT('Disaggregation Data'!$J$315:$J$616,255),0))=0,"",INDEX('Disaggregation Data'!$K$315:$K$616,MATCH(LEFT(X487,255),LEFT('Disaggregation Data'!J$315:$J$616,255),0))),"")</f>
        <v/>
      </c>
      <c r="F487" s="430" t="str">
        <f t="array" ref="F487">IFERROR(IF(INDEX('Disaggregation Data'!$L$315:$L$616,MATCH(LEFT(X487,255),LEFT('Disaggregation Data'!$J$315:$J$616,255),0))=0,"",INDEX('Disaggregation Data'!$L$315:$L$616,MATCH(LEFT(X487,255),LEFT('Disaggregation Data'!J$315:$J$616,255),0))),"")</f>
        <v/>
      </c>
      <c r="G487" s="495" t="str">
        <f t="shared" si="38"/>
        <v/>
      </c>
      <c r="H487" s="433" t="str">
        <f t="array" ref="H487">IFERROR(IF(INDEX('Disaggregation Data'!$N$315:$N$616,MATCH(LEFT(X487,255),LEFT('Disaggregation Data'!$J$315:$J$616,255),0))=0,"",INDEX('Disaggregation Data'!$N$315:$N$616,MATCH(LEFT(X487,255),LEFT('Disaggregation Data'!J$315:$J$616,255),0))),"")</f>
        <v/>
      </c>
      <c r="I487" s="433" t="str">
        <f t="array" ref="I487">IFERROR(IF(INDEX('Disaggregation Data'!$Q$315:$Q$616,MATCH(LEFT(X487,255),LEFT('Disaggregation Data'!$J$315:$J$616,255),0))=0,"",INDEX('Disaggregation Data'!$Q$315:$Q$616,MATCH(LEFT(X487,255),LEFT('Disaggregation Data'!J$315:$J$616,255),0))),"")</f>
        <v/>
      </c>
      <c r="J487" s="447" t="str">
        <f t="array" ref="J487">IFERROR(IF(INDEX('Disaggregation Data'!$R$315:$R$616,MATCH(LEFT(X487,255),LEFT('Disaggregation Data'!$J$315:$J$616,255),0))=0,"",INDEX('Disaggregation Data'!$R$315:$R$616,MATCH(LEFT(X487,255),LEFT('Disaggregation Data'!J$315:$J$616,255),0))),"")</f>
        <v/>
      </c>
      <c r="K487" s="486"/>
      <c r="L487" s="486"/>
      <c r="M487" s="486"/>
      <c r="N487" s="486"/>
      <c r="O487" s="486"/>
      <c r="P487" s="429"/>
      <c r="Q487" s="429"/>
      <c r="R487" s="429"/>
      <c r="S487" s="429"/>
      <c r="T487" s="429"/>
      <c r="U487" s="433" t="str">
        <f t="array" ref="U487">IFERROR(IF(INDEX('Disaggregation Data'!$O$315:$O$616,MATCH(LEFT(X487,255),LEFT('Disaggregation Data'!$J$315:$J$616,255),0))=0,"",INDEX('Disaggregation Data'!$O$315:$O$616,MATCH(LEFT(X487,255),LEFT('Disaggregation Data'!J$315:$J$616,255),0))),"")</f>
        <v/>
      </c>
      <c r="V487" s="447" t="str">
        <f t="array" ref="V487">IFERROR(IF(INDEX('Disaggregation Data'!$P$315:$P$616,MATCH(LEFT(X487,255),LEFT('Disaggregation Data'!$J$315:$J$616,255),0))=0,"",INDEX('Disaggregation Data'!$P$315:$P$616,MATCH(LEFT(X487,255),LEFT('Disaggregation Data'!J$315:$J$616,255),0))),"")</f>
        <v/>
      </c>
      <c r="W487" s="527"/>
      <c r="X487" s="527" t="str">
        <f t="shared" si="34"/>
        <v/>
      </c>
      <c r="Y487" s="527">
        <f t="shared" si="35"/>
        <v>20</v>
      </c>
      <c r="Z487" s="527" t="str">
        <f t="shared" si="36"/>
        <v/>
      </c>
      <c r="AA487" s="527" t="b">
        <f t="shared" si="37"/>
        <v>0</v>
      </c>
      <c r="AB487" s="527" t="s">
        <v>1950</v>
      </c>
      <c r="AC487" s="527" t="str">
        <f t="array" ref="AC487">IFERROR(IF(INDEX('Disaggregation Records'!$G$95:$G$183,MATCH(LEFT(Z487,255),LEFT('Disaggregation Records'!$D$95:$D$183,255),0))=0,"",INDEX('Disaggregation Records'!$G$95:$G$183,MATCH(LEFT(Z487,255),LEFT('Disaggregation Records'!$D$95:$D$183,255),0))),"")</f>
        <v/>
      </c>
      <c r="AD487" s="527" t="s">
        <v>736</v>
      </c>
      <c r="AE487" s="393"/>
      <c r="AF487" s="134"/>
      <c r="AG487" s="134"/>
    </row>
    <row r="488" spans="1:33" ht="47.1" customHeight="1" x14ac:dyDescent="0.25">
      <c r="A488" s="409">
        <v>17</v>
      </c>
      <c r="B488" s="427" t="str">
        <f>IFERROR(VLOOKUP(A488,'Coverage Indicators - Section D'!$A$10:$Y$42,25,FALSE),"")</f>
        <v/>
      </c>
      <c r="C488" s="522" t="str">
        <f t="array" ref="C488">IFERROR(IF(INDEX('Disaggregation Records'!$E$95:$E$183,MATCH(LEFT(Z488,255),LEFT('Disaggregation Records'!$D$95:$D$183,255),0))=0,"",INDEX('Disaggregation Records'!$E$95:$E$183,MATCH(LEFT(Z488,255),LEFT('Disaggregation Records'!$D$95:$D$183,255),0))),"")</f>
        <v/>
      </c>
      <c r="D488" s="522" t="str">
        <f t="array" ref="D488">IFERROR(IF(INDEX('Disaggregation Records'!$F$95:$F$183,MATCH(LEFT(Z488,255),LEFT('Disaggregation Records'!$D$95:$D$183,255),0))=0,"",INDEX('Disaggregation Records'!$F$95:$F$183,MATCH(LEFT(Z488,255),LEFT('Disaggregation Records'!$D$95:$D$183,255),0))),"")</f>
        <v/>
      </c>
      <c r="E488" s="429" t="str">
        <f t="array" ref="E488">IFERROR(IF(INDEX('Disaggregation Data'!$K$315:$K$616,MATCH(LEFT(X488,255),LEFT('Disaggregation Data'!$J$315:$J$616,255),0))=0,"",INDEX('Disaggregation Data'!$K$315:$K$616,MATCH(LEFT(X488,255),LEFT('Disaggregation Data'!J$315:$J$616,255),0))),"")</f>
        <v/>
      </c>
      <c r="F488" s="430" t="str">
        <f t="array" ref="F488">IFERROR(IF(INDEX('Disaggregation Data'!$L$315:$L$616,MATCH(LEFT(X488,255),LEFT('Disaggregation Data'!$J$315:$J$616,255),0))=0,"",INDEX('Disaggregation Data'!$L$315:$L$616,MATCH(LEFT(X488,255),LEFT('Disaggregation Data'!J$315:$J$616,255),0))),"")</f>
        <v/>
      </c>
      <c r="G488" s="495" t="str">
        <f t="shared" si="38"/>
        <v/>
      </c>
      <c r="H488" s="433" t="str">
        <f t="array" ref="H488">IFERROR(IF(INDEX('Disaggregation Data'!$N$315:$N$616,MATCH(LEFT(X488,255),LEFT('Disaggregation Data'!$J$315:$J$616,255),0))=0,"",INDEX('Disaggregation Data'!$N$315:$N$616,MATCH(LEFT(X488,255),LEFT('Disaggregation Data'!J$315:$J$616,255),0))),"")</f>
        <v/>
      </c>
      <c r="I488" s="433" t="str">
        <f t="array" ref="I488">IFERROR(IF(INDEX('Disaggregation Data'!$Q$315:$Q$616,MATCH(LEFT(X488,255),LEFT('Disaggregation Data'!$J$315:$J$616,255),0))=0,"",INDEX('Disaggregation Data'!$Q$315:$Q$616,MATCH(LEFT(X488,255),LEFT('Disaggregation Data'!J$315:$J$616,255),0))),"")</f>
        <v/>
      </c>
      <c r="J488" s="447" t="str">
        <f t="array" ref="J488">IFERROR(IF(INDEX('Disaggregation Data'!$R$315:$R$616,MATCH(LEFT(X488,255),LEFT('Disaggregation Data'!$J$315:$J$616,255),0))=0,"",INDEX('Disaggregation Data'!$R$315:$R$616,MATCH(LEFT(X488,255),LEFT('Disaggregation Data'!J$315:$J$616,255),0))),"")</f>
        <v/>
      </c>
      <c r="K488" s="486"/>
      <c r="L488" s="486"/>
      <c r="M488" s="486"/>
      <c r="N488" s="486"/>
      <c r="O488" s="486"/>
      <c r="P488" s="429"/>
      <c r="Q488" s="429"/>
      <c r="R488" s="429"/>
      <c r="S488" s="429"/>
      <c r="T488" s="429"/>
      <c r="U488" s="433" t="str">
        <f t="array" ref="U488">IFERROR(IF(INDEX('Disaggregation Data'!$O$315:$O$616,MATCH(LEFT(X488,255),LEFT('Disaggregation Data'!$J$315:$J$616,255),0))=0,"",INDEX('Disaggregation Data'!$O$315:$O$616,MATCH(LEFT(X488,255),LEFT('Disaggregation Data'!J$315:$J$616,255),0))),"")</f>
        <v/>
      </c>
      <c r="V488" s="447" t="str">
        <f t="array" ref="V488">IFERROR(IF(INDEX('Disaggregation Data'!$P$315:$P$616,MATCH(LEFT(X488,255),LEFT('Disaggregation Data'!$J$315:$J$616,255),0))=0,"",INDEX('Disaggregation Data'!$P$315:$P$616,MATCH(LEFT(X488,255),LEFT('Disaggregation Data'!J$315:$J$616,255),0))),"")</f>
        <v/>
      </c>
      <c r="W488" s="527"/>
      <c r="X488" s="527" t="str">
        <f t="shared" si="34"/>
        <v/>
      </c>
      <c r="Y488" s="527">
        <f t="shared" si="35"/>
        <v>21</v>
      </c>
      <c r="Z488" s="527" t="str">
        <f t="shared" si="36"/>
        <v/>
      </c>
      <c r="AA488" s="527" t="b">
        <f t="shared" si="37"/>
        <v>0</v>
      </c>
      <c r="AB488" s="527" t="s">
        <v>1951</v>
      </c>
      <c r="AC488" s="527" t="str">
        <f t="array" ref="AC488">IFERROR(IF(INDEX('Disaggregation Records'!$G$95:$G$183,MATCH(LEFT(Z488,255),LEFT('Disaggregation Records'!$D$95:$D$183,255),0))=0,"",INDEX('Disaggregation Records'!$G$95:$G$183,MATCH(LEFT(Z488,255),LEFT('Disaggregation Records'!$D$95:$D$183,255),0))),"")</f>
        <v/>
      </c>
      <c r="AD488" s="527" t="s">
        <v>736</v>
      </c>
      <c r="AE488" s="393"/>
      <c r="AF488" s="134"/>
      <c r="AG488" s="134"/>
    </row>
    <row r="489" spans="1:33" ht="47.1" customHeight="1" x14ac:dyDescent="0.25">
      <c r="A489" s="409">
        <v>17</v>
      </c>
      <c r="B489" s="427" t="str">
        <f>IFERROR(VLOOKUP(A489,'Coverage Indicators - Section D'!$A$10:$Y$42,25,FALSE),"")</f>
        <v/>
      </c>
      <c r="C489" s="522" t="str">
        <f t="array" ref="C489">IFERROR(IF(INDEX('Disaggregation Records'!$E$95:$E$183,MATCH(LEFT(Z489,255),LEFT('Disaggregation Records'!$D$95:$D$183,255),0))=0,"",INDEX('Disaggregation Records'!$E$95:$E$183,MATCH(LEFT(Z489,255),LEFT('Disaggregation Records'!$D$95:$D$183,255),0))),"")</f>
        <v/>
      </c>
      <c r="D489" s="522" t="str">
        <f t="array" ref="D489">IFERROR(IF(INDEX('Disaggregation Records'!$F$95:$F$183,MATCH(LEFT(Z489,255),LEFT('Disaggregation Records'!$D$95:$D$183,255),0))=0,"",INDEX('Disaggregation Records'!$F$95:$F$183,MATCH(LEFT(Z489,255),LEFT('Disaggregation Records'!$D$95:$D$183,255),0))),"")</f>
        <v/>
      </c>
      <c r="E489" s="429" t="str">
        <f t="array" ref="E489">IFERROR(IF(INDEX('Disaggregation Data'!$K$315:$K$616,MATCH(LEFT(X489,255),LEFT('Disaggregation Data'!$J$315:$J$616,255),0))=0,"",INDEX('Disaggregation Data'!$K$315:$K$616,MATCH(LEFT(X489,255),LEFT('Disaggregation Data'!J$315:$J$616,255),0))),"")</f>
        <v/>
      </c>
      <c r="F489" s="430" t="str">
        <f t="array" ref="F489">IFERROR(IF(INDEX('Disaggregation Data'!$L$315:$L$616,MATCH(LEFT(X489,255),LEFT('Disaggregation Data'!$J$315:$J$616,255),0))=0,"",INDEX('Disaggregation Data'!$L$315:$L$616,MATCH(LEFT(X489,255),LEFT('Disaggregation Data'!J$315:$J$616,255),0))),"")</f>
        <v/>
      </c>
      <c r="G489" s="495" t="str">
        <f t="shared" si="38"/>
        <v/>
      </c>
      <c r="H489" s="433" t="str">
        <f t="array" ref="H489">IFERROR(IF(INDEX('Disaggregation Data'!$N$315:$N$616,MATCH(LEFT(X489,255),LEFT('Disaggregation Data'!$J$315:$J$616,255),0))=0,"",INDEX('Disaggregation Data'!$N$315:$N$616,MATCH(LEFT(X489,255),LEFT('Disaggregation Data'!J$315:$J$616,255),0))),"")</f>
        <v/>
      </c>
      <c r="I489" s="433" t="str">
        <f t="array" ref="I489">IFERROR(IF(INDEX('Disaggregation Data'!$Q$315:$Q$616,MATCH(LEFT(X489,255),LEFT('Disaggregation Data'!$J$315:$J$616,255),0))=0,"",INDEX('Disaggregation Data'!$Q$315:$Q$616,MATCH(LEFT(X489,255),LEFT('Disaggregation Data'!J$315:$J$616,255),0))),"")</f>
        <v/>
      </c>
      <c r="J489" s="447" t="str">
        <f t="array" ref="J489">IFERROR(IF(INDEX('Disaggregation Data'!$R$315:$R$616,MATCH(LEFT(X489,255),LEFT('Disaggregation Data'!$J$315:$J$616,255),0))=0,"",INDEX('Disaggregation Data'!$R$315:$R$616,MATCH(LEFT(X489,255),LEFT('Disaggregation Data'!J$315:$J$616,255),0))),"")</f>
        <v/>
      </c>
      <c r="K489" s="486"/>
      <c r="L489" s="486"/>
      <c r="M489" s="486"/>
      <c r="N489" s="486"/>
      <c r="O489" s="486"/>
      <c r="P489" s="429"/>
      <c r="Q489" s="429"/>
      <c r="R489" s="429"/>
      <c r="S489" s="429"/>
      <c r="T489" s="429"/>
      <c r="U489" s="433" t="str">
        <f t="array" ref="U489">IFERROR(IF(INDEX('Disaggregation Data'!$O$315:$O$616,MATCH(LEFT(X489,255),LEFT('Disaggregation Data'!$J$315:$J$616,255),0))=0,"",INDEX('Disaggregation Data'!$O$315:$O$616,MATCH(LEFT(X489,255),LEFT('Disaggregation Data'!J$315:$J$616,255),0))),"")</f>
        <v/>
      </c>
      <c r="V489" s="447" t="str">
        <f t="array" ref="V489">IFERROR(IF(INDEX('Disaggregation Data'!$P$315:$P$616,MATCH(LEFT(X489,255),LEFT('Disaggregation Data'!$J$315:$J$616,255),0))=0,"",INDEX('Disaggregation Data'!$P$315:$P$616,MATCH(LEFT(X489,255),LEFT('Disaggregation Data'!J$315:$J$616,255),0))),"")</f>
        <v/>
      </c>
      <c r="W489" s="527"/>
      <c r="X489" s="527" t="str">
        <f t="shared" si="34"/>
        <v/>
      </c>
      <c r="Y489" s="527">
        <f t="shared" si="35"/>
        <v>22</v>
      </c>
      <c r="Z489" s="527" t="str">
        <f t="shared" si="36"/>
        <v/>
      </c>
      <c r="AA489" s="527" t="b">
        <f t="shared" si="37"/>
        <v>0</v>
      </c>
      <c r="AB489" s="527" t="s">
        <v>1952</v>
      </c>
      <c r="AC489" s="527" t="str">
        <f t="array" ref="AC489">IFERROR(IF(INDEX('Disaggregation Records'!$G$95:$G$183,MATCH(LEFT(Z489,255),LEFT('Disaggregation Records'!$D$95:$D$183,255),0))=0,"",INDEX('Disaggregation Records'!$G$95:$G$183,MATCH(LEFT(Z489,255),LEFT('Disaggregation Records'!$D$95:$D$183,255),0))),"")</f>
        <v/>
      </c>
      <c r="AD489" s="527" t="s">
        <v>736</v>
      </c>
      <c r="AE489" s="393"/>
      <c r="AF489" s="134"/>
      <c r="AG489" s="134"/>
    </row>
    <row r="490" spans="1:33" ht="47.1" customHeight="1" x14ac:dyDescent="0.25">
      <c r="A490" s="409">
        <v>17</v>
      </c>
      <c r="B490" s="427" t="str">
        <f>IFERROR(VLOOKUP(A490,'Coverage Indicators - Section D'!$A$10:$Y$42,25,FALSE),"")</f>
        <v/>
      </c>
      <c r="C490" s="522" t="str">
        <f t="array" ref="C490">IFERROR(IF(INDEX('Disaggregation Records'!$E$95:$E$183,MATCH(LEFT(Z490,255),LEFT('Disaggregation Records'!$D$95:$D$183,255),0))=0,"",INDEX('Disaggregation Records'!$E$95:$E$183,MATCH(LEFT(Z490,255),LEFT('Disaggregation Records'!$D$95:$D$183,255),0))),"")</f>
        <v/>
      </c>
      <c r="D490" s="522" t="str">
        <f t="array" ref="D490">IFERROR(IF(INDEX('Disaggregation Records'!$F$95:$F$183,MATCH(LEFT(Z490,255),LEFT('Disaggregation Records'!$D$95:$D$183,255),0))=0,"",INDEX('Disaggregation Records'!$F$95:$F$183,MATCH(LEFT(Z490,255),LEFT('Disaggregation Records'!$D$95:$D$183,255),0))),"")</f>
        <v/>
      </c>
      <c r="E490" s="429" t="str">
        <f t="array" ref="E490">IFERROR(IF(INDEX('Disaggregation Data'!$K$315:$K$616,MATCH(LEFT(X490,255),LEFT('Disaggregation Data'!$J$315:$J$616,255),0))=0,"",INDEX('Disaggregation Data'!$K$315:$K$616,MATCH(LEFT(X490,255),LEFT('Disaggregation Data'!J$315:$J$616,255),0))),"")</f>
        <v/>
      </c>
      <c r="F490" s="430" t="str">
        <f t="array" ref="F490">IFERROR(IF(INDEX('Disaggregation Data'!$L$315:$L$616,MATCH(LEFT(X490,255),LEFT('Disaggregation Data'!$J$315:$J$616,255),0))=0,"",INDEX('Disaggregation Data'!$L$315:$L$616,MATCH(LEFT(X490,255),LEFT('Disaggregation Data'!J$315:$J$616,255),0))),"")</f>
        <v/>
      </c>
      <c r="G490" s="495" t="str">
        <f t="shared" si="38"/>
        <v/>
      </c>
      <c r="H490" s="433" t="str">
        <f t="array" ref="H490">IFERROR(IF(INDEX('Disaggregation Data'!$N$315:$N$616,MATCH(LEFT(X490,255),LEFT('Disaggregation Data'!$J$315:$J$616,255),0))=0,"",INDEX('Disaggregation Data'!$N$315:$N$616,MATCH(LEFT(X490,255),LEFT('Disaggregation Data'!J$315:$J$616,255),0))),"")</f>
        <v/>
      </c>
      <c r="I490" s="433" t="str">
        <f t="array" ref="I490">IFERROR(IF(INDEX('Disaggregation Data'!$Q$315:$Q$616,MATCH(LEFT(X490,255),LEFT('Disaggregation Data'!$J$315:$J$616,255),0))=0,"",INDEX('Disaggregation Data'!$Q$315:$Q$616,MATCH(LEFT(X490,255),LEFT('Disaggregation Data'!J$315:$J$616,255),0))),"")</f>
        <v/>
      </c>
      <c r="J490" s="447" t="str">
        <f t="array" ref="J490">IFERROR(IF(INDEX('Disaggregation Data'!$R$315:$R$616,MATCH(LEFT(X490,255),LEFT('Disaggregation Data'!$J$315:$J$616,255),0))=0,"",INDEX('Disaggregation Data'!$R$315:$R$616,MATCH(LEFT(X490,255),LEFT('Disaggregation Data'!J$315:$J$616,255),0))),"")</f>
        <v/>
      </c>
      <c r="K490" s="486"/>
      <c r="L490" s="486"/>
      <c r="M490" s="486"/>
      <c r="N490" s="486"/>
      <c r="O490" s="486"/>
      <c r="P490" s="429"/>
      <c r="Q490" s="429"/>
      <c r="R490" s="429"/>
      <c r="S490" s="429"/>
      <c r="T490" s="429"/>
      <c r="U490" s="433" t="str">
        <f t="array" ref="U490">IFERROR(IF(INDEX('Disaggregation Data'!$O$315:$O$616,MATCH(LEFT(X490,255),LEFT('Disaggregation Data'!$J$315:$J$616,255),0))=0,"",INDEX('Disaggregation Data'!$O$315:$O$616,MATCH(LEFT(X490,255),LEFT('Disaggregation Data'!J$315:$J$616,255),0))),"")</f>
        <v/>
      </c>
      <c r="V490" s="447" t="str">
        <f t="array" ref="V490">IFERROR(IF(INDEX('Disaggregation Data'!$P$315:$P$616,MATCH(LEFT(X490,255),LEFT('Disaggregation Data'!$J$315:$J$616,255),0))=0,"",INDEX('Disaggregation Data'!$P$315:$P$616,MATCH(LEFT(X490,255),LEFT('Disaggregation Data'!J$315:$J$616,255),0))),"")</f>
        <v/>
      </c>
      <c r="W490" s="527"/>
      <c r="X490" s="527" t="str">
        <f t="shared" si="34"/>
        <v/>
      </c>
      <c r="Y490" s="527">
        <f t="shared" si="35"/>
        <v>23</v>
      </c>
      <c r="Z490" s="527" t="str">
        <f t="shared" si="36"/>
        <v/>
      </c>
      <c r="AA490" s="527" t="b">
        <f t="shared" si="37"/>
        <v>0</v>
      </c>
      <c r="AB490" s="527" t="s">
        <v>1953</v>
      </c>
      <c r="AC490" s="527" t="str">
        <f t="array" ref="AC490">IFERROR(IF(INDEX('Disaggregation Records'!$G$95:$G$183,MATCH(LEFT(Z490,255),LEFT('Disaggregation Records'!$D$95:$D$183,255),0))=0,"",INDEX('Disaggregation Records'!$G$95:$G$183,MATCH(LEFT(Z490,255),LEFT('Disaggregation Records'!$D$95:$D$183,255),0))),"")</f>
        <v/>
      </c>
      <c r="AD490" s="527" t="s">
        <v>736</v>
      </c>
      <c r="AE490" s="393"/>
      <c r="AF490" s="134"/>
      <c r="AG490" s="134"/>
    </row>
    <row r="491" spans="1:33" ht="47.1" customHeight="1" x14ac:dyDescent="0.25">
      <c r="A491" s="409">
        <v>17</v>
      </c>
      <c r="B491" s="427" t="str">
        <f>IFERROR(VLOOKUP(A491,'Coverage Indicators - Section D'!$A$10:$Y$42,25,FALSE),"")</f>
        <v/>
      </c>
      <c r="C491" s="522" t="str">
        <f t="array" ref="C491">IFERROR(IF(INDEX('Disaggregation Records'!$E$95:$E$183,MATCH(LEFT(Z491,255),LEFT('Disaggregation Records'!$D$95:$D$183,255),0))=0,"",INDEX('Disaggregation Records'!$E$95:$E$183,MATCH(LEFT(Z491,255),LEFT('Disaggregation Records'!$D$95:$D$183,255),0))),"")</f>
        <v/>
      </c>
      <c r="D491" s="522" t="str">
        <f t="array" ref="D491">IFERROR(IF(INDEX('Disaggregation Records'!$F$95:$F$183,MATCH(LEFT(Z491,255),LEFT('Disaggregation Records'!$D$95:$D$183,255),0))=0,"",INDEX('Disaggregation Records'!$F$95:$F$183,MATCH(LEFT(Z491,255),LEFT('Disaggregation Records'!$D$95:$D$183,255),0))),"")</f>
        <v/>
      </c>
      <c r="E491" s="429" t="str">
        <f t="array" ref="E491">IFERROR(IF(INDEX('Disaggregation Data'!$K$315:$K$616,MATCH(LEFT(X491,255),LEFT('Disaggregation Data'!$J$315:$J$616,255),0))=0,"",INDEX('Disaggregation Data'!$K$315:$K$616,MATCH(LEFT(X491,255),LEFT('Disaggregation Data'!J$315:$J$616,255),0))),"")</f>
        <v/>
      </c>
      <c r="F491" s="430" t="str">
        <f t="array" ref="F491">IFERROR(IF(INDEX('Disaggregation Data'!$L$315:$L$616,MATCH(LEFT(X491,255),LEFT('Disaggregation Data'!$J$315:$J$616,255),0))=0,"",INDEX('Disaggregation Data'!$L$315:$L$616,MATCH(LEFT(X491,255),LEFT('Disaggregation Data'!J$315:$J$616,255),0))),"")</f>
        <v/>
      </c>
      <c r="G491" s="495" t="str">
        <f t="shared" si="38"/>
        <v/>
      </c>
      <c r="H491" s="433" t="str">
        <f t="array" ref="H491">IFERROR(IF(INDEX('Disaggregation Data'!$N$315:$N$616,MATCH(LEFT(X491,255),LEFT('Disaggregation Data'!$J$315:$J$616,255),0))=0,"",INDEX('Disaggregation Data'!$N$315:$N$616,MATCH(LEFT(X491,255),LEFT('Disaggregation Data'!J$315:$J$616,255),0))),"")</f>
        <v/>
      </c>
      <c r="I491" s="433" t="str">
        <f t="array" ref="I491">IFERROR(IF(INDEX('Disaggregation Data'!$Q$315:$Q$616,MATCH(LEFT(X491,255),LEFT('Disaggregation Data'!$J$315:$J$616,255),0))=0,"",INDEX('Disaggregation Data'!$Q$315:$Q$616,MATCH(LEFT(X491,255),LEFT('Disaggregation Data'!J$315:$J$616,255),0))),"")</f>
        <v/>
      </c>
      <c r="J491" s="447" t="str">
        <f t="array" ref="J491">IFERROR(IF(INDEX('Disaggregation Data'!$R$315:$R$616,MATCH(LEFT(X491,255),LEFT('Disaggregation Data'!$J$315:$J$616,255),0))=0,"",INDEX('Disaggregation Data'!$R$315:$R$616,MATCH(LEFT(X491,255),LEFT('Disaggregation Data'!J$315:$J$616,255),0))),"")</f>
        <v/>
      </c>
      <c r="K491" s="486"/>
      <c r="L491" s="486"/>
      <c r="M491" s="486"/>
      <c r="N491" s="486"/>
      <c r="O491" s="486"/>
      <c r="P491" s="429"/>
      <c r="Q491" s="429"/>
      <c r="R491" s="429"/>
      <c r="S491" s="429"/>
      <c r="T491" s="429"/>
      <c r="U491" s="433" t="str">
        <f t="array" ref="U491">IFERROR(IF(INDEX('Disaggregation Data'!$O$315:$O$616,MATCH(LEFT(X491,255),LEFT('Disaggregation Data'!$J$315:$J$616,255),0))=0,"",INDEX('Disaggregation Data'!$O$315:$O$616,MATCH(LEFT(X491,255),LEFT('Disaggregation Data'!J$315:$J$616,255),0))),"")</f>
        <v/>
      </c>
      <c r="V491" s="447" t="str">
        <f t="array" ref="V491">IFERROR(IF(INDEX('Disaggregation Data'!$P$315:$P$616,MATCH(LEFT(X491,255),LEFT('Disaggregation Data'!$J$315:$J$616,255),0))=0,"",INDEX('Disaggregation Data'!$P$315:$P$616,MATCH(LEFT(X491,255),LEFT('Disaggregation Data'!J$315:$J$616,255),0))),"")</f>
        <v/>
      </c>
      <c r="W491" s="527"/>
      <c r="X491" s="527" t="str">
        <f t="shared" si="34"/>
        <v/>
      </c>
      <c r="Y491" s="527">
        <f t="shared" si="35"/>
        <v>24</v>
      </c>
      <c r="Z491" s="527" t="str">
        <f t="shared" si="36"/>
        <v/>
      </c>
      <c r="AA491" s="527" t="b">
        <f t="shared" si="37"/>
        <v>0</v>
      </c>
      <c r="AB491" s="527" t="s">
        <v>1954</v>
      </c>
      <c r="AC491" s="527" t="str">
        <f t="array" ref="AC491">IFERROR(IF(INDEX('Disaggregation Records'!$G$95:$G$183,MATCH(LEFT(Z491,255),LEFT('Disaggregation Records'!$D$95:$D$183,255),0))=0,"",INDEX('Disaggregation Records'!$G$95:$G$183,MATCH(LEFT(Z491,255),LEFT('Disaggregation Records'!$D$95:$D$183,255),0))),"")</f>
        <v/>
      </c>
      <c r="AD491" s="527" t="s">
        <v>736</v>
      </c>
      <c r="AE491" s="393"/>
      <c r="AF491" s="134"/>
      <c r="AG491" s="134"/>
    </row>
    <row r="492" spans="1:33" ht="47.1" customHeight="1" x14ac:dyDescent="0.25">
      <c r="A492" s="409">
        <v>17</v>
      </c>
      <c r="B492" s="427" t="str">
        <f>IFERROR(VLOOKUP(A492,'Coverage Indicators - Section D'!$A$10:$Y$42,25,FALSE),"")</f>
        <v/>
      </c>
      <c r="C492" s="522" t="str">
        <f t="array" ref="C492">IFERROR(IF(INDEX('Disaggregation Records'!$E$95:$E$183,MATCH(LEFT(Z492,255),LEFT('Disaggregation Records'!$D$95:$D$183,255),0))=0,"",INDEX('Disaggregation Records'!$E$95:$E$183,MATCH(LEFT(Z492,255),LEFT('Disaggregation Records'!$D$95:$D$183,255),0))),"")</f>
        <v/>
      </c>
      <c r="D492" s="522" t="str">
        <f t="array" ref="D492">IFERROR(IF(INDEX('Disaggregation Records'!$F$95:$F$183,MATCH(LEFT(Z492,255),LEFT('Disaggregation Records'!$D$95:$D$183,255),0))=0,"",INDEX('Disaggregation Records'!$F$95:$F$183,MATCH(LEFT(Z492,255),LEFT('Disaggregation Records'!$D$95:$D$183,255),0))),"")</f>
        <v/>
      </c>
      <c r="E492" s="429" t="str">
        <f t="array" ref="E492">IFERROR(IF(INDEX('Disaggregation Data'!$K$315:$K$616,MATCH(LEFT(X492,255),LEFT('Disaggregation Data'!$J$315:$J$616,255),0))=0,"",INDEX('Disaggregation Data'!$K$315:$K$616,MATCH(LEFT(X492,255),LEFT('Disaggregation Data'!J$315:$J$616,255),0))),"")</f>
        <v/>
      </c>
      <c r="F492" s="430" t="str">
        <f t="array" ref="F492">IFERROR(IF(INDEX('Disaggregation Data'!$L$315:$L$616,MATCH(LEFT(X492,255),LEFT('Disaggregation Data'!$J$315:$J$616,255),0))=0,"",INDEX('Disaggregation Data'!$L$315:$L$616,MATCH(LEFT(X492,255),LEFT('Disaggregation Data'!J$315:$J$616,255),0))),"")</f>
        <v/>
      </c>
      <c r="G492" s="495" t="str">
        <f t="shared" si="38"/>
        <v/>
      </c>
      <c r="H492" s="433" t="str">
        <f t="array" ref="H492">IFERROR(IF(INDEX('Disaggregation Data'!$N$315:$N$616,MATCH(LEFT(X492,255),LEFT('Disaggregation Data'!$J$315:$J$616,255),0))=0,"",INDEX('Disaggregation Data'!$N$315:$N$616,MATCH(LEFT(X492,255),LEFT('Disaggregation Data'!J$315:$J$616,255),0))),"")</f>
        <v/>
      </c>
      <c r="I492" s="433" t="str">
        <f t="array" ref="I492">IFERROR(IF(INDEX('Disaggregation Data'!$Q$315:$Q$616,MATCH(LEFT(X492,255),LEFT('Disaggregation Data'!$J$315:$J$616,255),0))=0,"",INDEX('Disaggregation Data'!$Q$315:$Q$616,MATCH(LEFT(X492,255),LEFT('Disaggregation Data'!J$315:$J$616,255),0))),"")</f>
        <v/>
      </c>
      <c r="J492" s="447" t="str">
        <f t="array" ref="J492">IFERROR(IF(INDEX('Disaggregation Data'!$R$315:$R$616,MATCH(LEFT(X492,255),LEFT('Disaggregation Data'!$J$315:$J$616,255),0))=0,"",INDEX('Disaggregation Data'!$R$315:$R$616,MATCH(LEFT(X492,255),LEFT('Disaggregation Data'!J$315:$J$616,255),0))),"")</f>
        <v/>
      </c>
      <c r="K492" s="486"/>
      <c r="L492" s="486"/>
      <c r="M492" s="486"/>
      <c r="N492" s="486"/>
      <c r="O492" s="486"/>
      <c r="P492" s="429"/>
      <c r="Q492" s="429"/>
      <c r="R492" s="429"/>
      <c r="S492" s="429"/>
      <c r="T492" s="429"/>
      <c r="U492" s="433" t="str">
        <f t="array" ref="U492">IFERROR(IF(INDEX('Disaggregation Data'!$O$315:$O$616,MATCH(LEFT(X492,255),LEFT('Disaggregation Data'!$J$315:$J$616,255),0))=0,"",INDEX('Disaggregation Data'!$O$315:$O$616,MATCH(LEFT(X492,255),LEFT('Disaggregation Data'!J$315:$J$616,255),0))),"")</f>
        <v/>
      </c>
      <c r="V492" s="447" t="str">
        <f t="array" ref="V492">IFERROR(IF(INDEX('Disaggregation Data'!$P$315:$P$616,MATCH(LEFT(X492,255),LEFT('Disaggregation Data'!$J$315:$J$616,255),0))=0,"",INDEX('Disaggregation Data'!$P$315:$P$616,MATCH(LEFT(X492,255),LEFT('Disaggregation Data'!J$315:$J$616,255),0))),"")</f>
        <v/>
      </c>
      <c r="W492" s="527"/>
      <c r="X492" s="527" t="str">
        <f t="shared" si="34"/>
        <v/>
      </c>
      <c r="Y492" s="527">
        <f t="shared" si="35"/>
        <v>25</v>
      </c>
      <c r="Z492" s="527" t="str">
        <f t="shared" si="36"/>
        <v/>
      </c>
      <c r="AA492" s="527" t="b">
        <f t="shared" si="37"/>
        <v>0</v>
      </c>
      <c r="AB492" s="527" t="s">
        <v>1955</v>
      </c>
      <c r="AC492" s="527" t="str">
        <f t="array" ref="AC492">IFERROR(IF(INDEX('Disaggregation Records'!$G$95:$G$183,MATCH(LEFT(Z492,255),LEFT('Disaggregation Records'!$D$95:$D$183,255),0))=0,"",INDEX('Disaggregation Records'!$G$95:$G$183,MATCH(LEFT(Z492,255),LEFT('Disaggregation Records'!$D$95:$D$183,255),0))),"")</f>
        <v/>
      </c>
      <c r="AD492" s="527" t="s">
        <v>736</v>
      </c>
      <c r="AE492" s="393"/>
      <c r="AF492" s="134"/>
      <c r="AG492" s="134"/>
    </row>
    <row r="493" spans="1:33" ht="47.1" customHeight="1" x14ac:dyDescent="0.25">
      <c r="A493" s="409">
        <v>17</v>
      </c>
      <c r="B493" s="427" t="str">
        <f>IFERROR(VLOOKUP(A493,'Coverage Indicators - Section D'!$A$10:$Y$42,25,FALSE),"")</f>
        <v/>
      </c>
      <c r="C493" s="522" t="str">
        <f t="array" ref="C493">IFERROR(IF(INDEX('Disaggregation Records'!$E$95:$E$183,MATCH(LEFT(Z493,255),LEFT('Disaggregation Records'!$D$95:$D$183,255),0))=0,"",INDEX('Disaggregation Records'!$E$95:$E$183,MATCH(LEFT(Z493,255),LEFT('Disaggregation Records'!$D$95:$D$183,255),0))),"")</f>
        <v/>
      </c>
      <c r="D493" s="522" t="str">
        <f t="array" ref="D493">IFERROR(IF(INDEX('Disaggregation Records'!$F$95:$F$183,MATCH(LEFT(Z493,255),LEFT('Disaggregation Records'!$D$95:$D$183,255),0))=0,"",INDEX('Disaggregation Records'!$F$95:$F$183,MATCH(LEFT(Z493,255),LEFT('Disaggregation Records'!$D$95:$D$183,255),0))),"")</f>
        <v/>
      </c>
      <c r="E493" s="429" t="str">
        <f t="array" ref="E493">IFERROR(IF(INDEX('Disaggregation Data'!$K$315:$K$616,MATCH(LEFT(X493,255),LEFT('Disaggregation Data'!$J$315:$J$616,255),0))=0,"",INDEX('Disaggregation Data'!$K$315:$K$616,MATCH(LEFT(X493,255),LEFT('Disaggregation Data'!J$315:$J$616,255),0))),"")</f>
        <v/>
      </c>
      <c r="F493" s="430" t="str">
        <f t="array" ref="F493">IFERROR(IF(INDEX('Disaggregation Data'!$L$315:$L$616,MATCH(LEFT(X493,255),LEFT('Disaggregation Data'!$J$315:$J$616,255),0))=0,"",INDEX('Disaggregation Data'!$L$315:$L$616,MATCH(LEFT(X493,255),LEFT('Disaggregation Data'!J$315:$J$616,255),0))),"")</f>
        <v/>
      </c>
      <c r="G493" s="495" t="str">
        <f t="shared" si="38"/>
        <v/>
      </c>
      <c r="H493" s="433" t="str">
        <f t="array" ref="H493">IFERROR(IF(INDEX('Disaggregation Data'!$N$315:$N$616,MATCH(LEFT(X493,255),LEFT('Disaggregation Data'!$J$315:$J$616,255),0))=0,"",INDEX('Disaggregation Data'!$N$315:$N$616,MATCH(LEFT(X493,255),LEFT('Disaggregation Data'!J$315:$J$616,255),0))),"")</f>
        <v/>
      </c>
      <c r="I493" s="433" t="str">
        <f t="array" ref="I493">IFERROR(IF(INDEX('Disaggregation Data'!$Q$315:$Q$616,MATCH(LEFT(X493,255),LEFT('Disaggregation Data'!$J$315:$J$616,255),0))=0,"",INDEX('Disaggregation Data'!$Q$315:$Q$616,MATCH(LEFT(X493,255),LEFT('Disaggregation Data'!J$315:$J$616,255),0))),"")</f>
        <v/>
      </c>
      <c r="J493" s="447" t="str">
        <f t="array" ref="J493">IFERROR(IF(INDEX('Disaggregation Data'!$R$315:$R$616,MATCH(LEFT(X493,255),LEFT('Disaggregation Data'!$J$315:$J$616,255),0))=0,"",INDEX('Disaggregation Data'!$R$315:$R$616,MATCH(LEFT(X493,255),LEFT('Disaggregation Data'!J$315:$J$616,255),0))),"")</f>
        <v/>
      </c>
      <c r="K493" s="486"/>
      <c r="L493" s="486"/>
      <c r="M493" s="486"/>
      <c r="N493" s="486"/>
      <c r="O493" s="486"/>
      <c r="P493" s="429"/>
      <c r="Q493" s="429"/>
      <c r="R493" s="429"/>
      <c r="S493" s="429"/>
      <c r="T493" s="429"/>
      <c r="U493" s="433" t="str">
        <f t="array" ref="U493">IFERROR(IF(INDEX('Disaggregation Data'!$O$315:$O$616,MATCH(LEFT(X493,255),LEFT('Disaggregation Data'!$J$315:$J$616,255),0))=0,"",INDEX('Disaggregation Data'!$O$315:$O$616,MATCH(LEFT(X493,255),LEFT('Disaggregation Data'!J$315:$J$616,255),0))),"")</f>
        <v/>
      </c>
      <c r="V493" s="447" t="str">
        <f t="array" ref="V493">IFERROR(IF(INDEX('Disaggregation Data'!$P$315:$P$616,MATCH(LEFT(X493,255),LEFT('Disaggregation Data'!$J$315:$J$616,255),0))=0,"",INDEX('Disaggregation Data'!$P$315:$P$616,MATCH(LEFT(X493,255),LEFT('Disaggregation Data'!J$315:$J$616,255),0))),"")</f>
        <v/>
      </c>
      <c r="W493" s="527"/>
      <c r="X493" s="527" t="str">
        <f t="shared" si="34"/>
        <v/>
      </c>
      <c r="Y493" s="527">
        <f t="shared" si="35"/>
        <v>26</v>
      </c>
      <c r="Z493" s="527" t="str">
        <f t="shared" si="36"/>
        <v/>
      </c>
      <c r="AA493" s="527" t="b">
        <f t="shared" si="37"/>
        <v>0</v>
      </c>
      <c r="AB493" s="527" t="s">
        <v>1956</v>
      </c>
      <c r="AC493" s="527" t="str">
        <f t="array" ref="AC493">IFERROR(IF(INDEX('Disaggregation Records'!$G$95:$G$183,MATCH(LEFT(Z493,255),LEFT('Disaggregation Records'!$D$95:$D$183,255),0))=0,"",INDEX('Disaggregation Records'!$G$95:$G$183,MATCH(LEFT(Z493,255),LEFT('Disaggregation Records'!$D$95:$D$183,255),0))),"")</f>
        <v/>
      </c>
      <c r="AD493" s="527" t="s">
        <v>736</v>
      </c>
      <c r="AE493" s="393"/>
      <c r="AF493" s="134"/>
      <c r="AG493" s="134"/>
    </row>
    <row r="494" spans="1:33" ht="47.1" customHeight="1" x14ac:dyDescent="0.25">
      <c r="A494" s="409">
        <v>17</v>
      </c>
      <c r="B494" s="427" t="str">
        <f>IFERROR(VLOOKUP(A494,'Coverage Indicators - Section D'!$A$10:$Y$42,25,FALSE),"")</f>
        <v/>
      </c>
      <c r="C494" s="522" t="str">
        <f t="array" ref="C494">IFERROR(IF(INDEX('Disaggregation Records'!$E$95:$E$183,MATCH(LEFT(Z494,255),LEFT('Disaggregation Records'!$D$95:$D$183,255),0))=0,"",INDEX('Disaggregation Records'!$E$95:$E$183,MATCH(LEFT(Z494,255),LEFT('Disaggregation Records'!$D$95:$D$183,255),0))),"")</f>
        <v/>
      </c>
      <c r="D494" s="522" t="str">
        <f t="array" ref="D494">IFERROR(IF(INDEX('Disaggregation Records'!$F$95:$F$183,MATCH(LEFT(Z494,255),LEFT('Disaggregation Records'!$D$95:$D$183,255),0))=0,"",INDEX('Disaggregation Records'!$F$95:$F$183,MATCH(LEFT(Z494,255),LEFT('Disaggregation Records'!$D$95:$D$183,255),0))),"")</f>
        <v/>
      </c>
      <c r="E494" s="429" t="str">
        <f t="array" ref="E494">IFERROR(IF(INDEX('Disaggregation Data'!$K$315:$K$616,MATCH(LEFT(X494,255),LEFT('Disaggregation Data'!$J$315:$J$616,255),0))=0,"",INDEX('Disaggregation Data'!$K$315:$K$616,MATCH(LEFT(X494,255),LEFT('Disaggregation Data'!J$315:$J$616,255),0))),"")</f>
        <v/>
      </c>
      <c r="F494" s="430" t="str">
        <f t="array" ref="F494">IFERROR(IF(INDEX('Disaggregation Data'!$L$315:$L$616,MATCH(LEFT(X494,255),LEFT('Disaggregation Data'!$J$315:$J$616,255),0))=0,"",INDEX('Disaggregation Data'!$L$315:$L$616,MATCH(LEFT(X494,255),LEFT('Disaggregation Data'!J$315:$J$616,255),0))),"")</f>
        <v/>
      </c>
      <c r="G494" s="495" t="str">
        <f t="shared" si="38"/>
        <v/>
      </c>
      <c r="H494" s="433" t="str">
        <f t="array" ref="H494">IFERROR(IF(INDEX('Disaggregation Data'!$N$315:$N$616,MATCH(LEFT(X494,255),LEFT('Disaggregation Data'!$J$315:$J$616,255),0))=0,"",INDEX('Disaggregation Data'!$N$315:$N$616,MATCH(LEFT(X494,255),LEFT('Disaggregation Data'!J$315:$J$616,255),0))),"")</f>
        <v/>
      </c>
      <c r="I494" s="433" t="str">
        <f t="array" ref="I494">IFERROR(IF(INDEX('Disaggregation Data'!$Q$315:$Q$616,MATCH(LEFT(X494,255),LEFT('Disaggregation Data'!$J$315:$J$616,255),0))=0,"",INDEX('Disaggregation Data'!$Q$315:$Q$616,MATCH(LEFT(X494,255),LEFT('Disaggregation Data'!J$315:$J$616,255),0))),"")</f>
        <v/>
      </c>
      <c r="J494" s="447" t="str">
        <f t="array" ref="J494">IFERROR(IF(INDEX('Disaggregation Data'!$R$315:$R$616,MATCH(LEFT(X494,255),LEFT('Disaggregation Data'!$J$315:$J$616,255),0))=0,"",INDEX('Disaggregation Data'!$R$315:$R$616,MATCH(LEFT(X494,255),LEFT('Disaggregation Data'!J$315:$J$616,255),0))),"")</f>
        <v/>
      </c>
      <c r="K494" s="486"/>
      <c r="L494" s="486"/>
      <c r="M494" s="486"/>
      <c r="N494" s="486"/>
      <c r="O494" s="486"/>
      <c r="P494" s="429"/>
      <c r="Q494" s="429"/>
      <c r="R494" s="429"/>
      <c r="S494" s="429"/>
      <c r="T494" s="429"/>
      <c r="U494" s="433" t="str">
        <f t="array" ref="U494">IFERROR(IF(INDEX('Disaggregation Data'!$O$315:$O$616,MATCH(LEFT(X494,255),LEFT('Disaggregation Data'!$J$315:$J$616,255),0))=0,"",INDEX('Disaggregation Data'!$O$315:$O$616,MATCH(LEFT(X494,255),LEFT('Disaggregation Data'!J$315:$J$616,255),0))),"")</f>
        <v/>
      </c>
      <c r="V494" s="447" t="str">
        <f t="array" ref="V494">IFERROR(IF(INDEX('Disaggregation Data'!$P$315:$P$616,MATCH(LEFT(X494,255),LEFT('Disaggregation Data'!$J$315:$J$616,255),0))=0,"",INDEX('Disaggregation Data'!$P$315:$P$616,MATCH(LEFT(X494,255),LEFT('Disaggregation Data'!J$315:$J$616,255),0))),"")</f>
        <v/>
      </c>
      <c r="W494" s="527"/>
      <c r="X494" s="527" t="str">
        <f t="shared" si="34"/>
        <v/>
      </c>
      <c r="Y494" s="527">
        <f t="shared" si="35"/>
        <v>27</v>
      </c>
      <c r="Z494" s="527" t="str">
        <f t="shared" si="36"/>
        <v/>
      </c>
      <c r="AA494" s="527" t="b">
        <f t="shared" si="37"/>
        <v>0</v>
      </c>
      <c r="AB494" s="527" t="s">
        <v>1957</v>
      </c>
      <c r="AC494" s="527" t="str">
        <f t="array" ref="AC494">IFERROR(IF(INDEX('Disaggregation Records'!$G$95:$G$183,MATCH(LEFT(Z494,255),LEFT('Disaggregation Records'!$D$95:$D$183,255),0))=0,"",INDEX('Disaggregation Records'!$G$95:$G$183,MATCH(LEFT(Z494,255),LEFT('Disaggregation Records'!$D$95:$D$183,255),0))),"")</f>
        <v/>
      </c>
      <c r="AD494" s="527" t="s">
        <v>736</v>
      </c>
      <c r="AE494" s="393"/>
      <c r="AF494" s="134"/>
      <c r="AG494" s="134"/>
    </row>
    <row r="495" spans="1:33" ht="47.1" customHeight="1" x14ac:dyDescent="0.25">
      <c r="A495" s="409">
        <v>17</v>
      </c>
      <c r="B495" s="427" t="str">
        <f>IFERROR(VLOOKUP(A495,'Coverage Indicators - Section D'!$A$10:$Y$42,25,FALSE),"")</f>
        <v/>
      </c>
      <c r="C495" s="522" t="str">
        <f t="array" ref="C495">IFERROR(IF(INDEX('Disaggregation Records'!$E$95:$E$183,MATCH(LEFT(Z495,255),LEFT('Disaggregation Records'!$D$95:$D$183,255),0))=0,"",INDEX('Disaggregation Records'!$E$95:$E$183,MATCH(LEFT(Z495,255),LEFT('Disaggregation Records'!$D$95:$D$183,255),0))),"")</f>
        <v/>
      </c>
      <c r="D495" s="522" t="str">
        <f t="array" ref="D495">IFERROR(IF(INDEX('Disaggregation Records'!$F$95:$F$183,MATCH(LEFT(Z495,255),LEFT('Disaggregation Records'!$D$95:$D$183,255),0))=0,"",INDEX('Disaggregation Records'!$F$95:$F$183,MATCH(LEFT(Z495,255),LEFT('Disaggregation Records'!$D$95:$D$183,255),0))),"")</f>
        <v/>
      </c>
      <c r="E495" s="429" t="str">
        <f t="array" ref="E495">IFERROR(IF(INDEX('Disaggregation Data'!$K$315:$K$616,MATCH(LEFT(X495,255),LEFT('Disaggregation Data'!$J$315:$J$616,255),0))=0,"",INDEX('Disaggregation Data'!$K$315:$K$616,MATCH(LEFT(X495,255),LEFT('Disaggregation Data'!J$315:$J$616,255),0))),"")</f>
        <v/>
      </c>
      <c r="F495" s="430" t="str">
        <f t="array" ref="F495">IFERROR(IF(INDEX('Disaggregation Data'!$L$315:$L$616,MATCH(LEFT(X495,255),LEFT('Disaggregation Data'!$J$315:$J$616,255),0))=0,"",INDEX('Disaggregation Data'!$L$315:$L$616,MATCH(LEFT(X495,255),LEFT('Disaggregation Data'!J$315:$J$616,255),0))),"")</f>
        <v/>
      </c>
      <c r="G495" s="495" t="str">
        <f t="shared" si="38"/>
        <v/>
      </c>
      <c r="H495" s="433" t="str">
        <f t="array" ref="H495">IFERROR(IF(INDEX('Disaggregation Data'!$N$315:$N$616,MATCH(LEFT(X495,255),LEFT('Disaggregation Data'!$J$315:$J$616,255),0))=0,"",INDEX('Disaggregation Data'!$N$315:$N$616,MATCH(LEFT(X495,255),LEFT('Disaggregation Data'!J$315:$J$616,255),0))),"")</f>
        <v/>
      </c>
      <c r="I495" s="433" t="str">
        <f t="array" ref="I495">IFERROR(IF(INDEX('Disaggregation Data'!$Q$315:$Q$616,MATCH(LEFT(X495,255),LEFT('Disaggregation Data'!$J$315:$J$616,255),0))=0,"",INDEX('Disaggregation Data'!$Q$315:$Q$616,MATCH(LEFT(X495,255),LEFT('Disaggregation Data'!J$315:$J$616,255),0))),"")</f>
        <v/>
      </c>
      <c r="J495" s="447" t="str">
        <f t="array" ref="J495">IFERROR(IF(INDEX('Disaggregation Data'!$R$315:$R$616,MATCH(LEFT(X495,255),LEFT('Disaggregation Data'!$J$315:$J$616,255),0))=0,"",INDEX('Disaggregation Data'!$R$315:$R$616,MATCH(LEFT(X495,255),LEFT('Disaggregation Data'!J$315:$J$616,255),0))),"")</f>
        <v/>
      </c>
      <c r="K495" s="486"/>
      <c r="L495" s="486"/>
      <c r="M495" s="486"/>
      <c r="N495" s="486"/>
      <c r="O495" s="486"/>
      <c r="P495" s="429"/>
      <c r="Q495" s="429"/>
      <c r="R495" s="429"/>
      <c r="S495" s="429"/>
      <c r="T495" s="429"/>
      <c r="U495" s="433" t="str">
        <f t="array" ref="U495">IFERROR(IF(INDEX('Disaggregation Data'!$O$315:$O$616,MATCH(LEFT(X495,255),LEFT('Disaggregation Data'!$J$315:$J$616,255),0))=0,"",INDEX('Disaggregation Data'!$O$315:$O$616,MATCH(LEFT(X495,255),LEFT('Disaggregation Data'!J$315:$J$616,255),0))),"")</f>
        <v/>
      </c>
      <c r="V495" s="447" t="str">
        <f t="array" ref="V495">IFERROR(IF(INDEX('Disaggregation Data'!$P$315:$P$616,MATCH(LEFT(X495,255),LEFT('Disaggregation Data'!$J$315:$J$616,255),0))=0,"",INDEX('Disaggregation Data'!$P$315:$P$616,MATCH(LEFT(X495,255),LEFT('Disaggregation Data'!J$315:$J$616,255),0))),"")</f>
        <v/>
      </c>
      <c r="W495" s="527"/>
      <c r="X495" s="527" t="str">
        <f t="shared" si="34"/>
        <v/>
      </c>
      <c r="Y495" s="527">
        <f t="shared" si="35"/>
        <v>28</v>
      </c>
      <c r="Z495" s="527" t="str">
        <f t="shared" si="36"/>
        <v/>
      </c>
      <c r="AA495" s="527" t="b">
        <f t="shared" si="37"/>
        <v>0</v>
      </c>
      <c r="AB495" s="527" t="s">
        <v>1958</v>
      </c>
      <c r="AC495" s="527" t="str">
        <f t="array" ref="AC495">IFERROR(IF(INDEX('Disaggregation Records'!$G$95:$G$183,MATCH(LEFT(Z495,255),LEFT('Disaggregation Records'!$D$95:$D$183,255),0))=0,"",INDEX('Disaggregation Records'!$G$95:$G$183,MATCH(LEFT(Z495,255),LEFT('Disaggregation Records'!$D$95:$D$183,255),0))),"")</f>
        <v/>
      </c>
      <c r="AD495" s="527" t="s">
        <v>736</v>
      </c>
      <c r="AE495" s="393"/>
      <c r="AF495" s="134"/>
      <c r="AG495" s="134"/>
    </row>
    <row r="496" spans="1:33" ht="47.1" customHeight="1" x14ac:dyDescent="0.25">
      <c r="A496" s="409">
        <v>17</v>
      </c>
      <c r="B496" s="427" t="str">
        <f>IFERROR(VLOOKUP(A496,'Coverage Indicators - Section D'!$A$10:$Y$42,25,FALSE),"")</f>
        <v/>
      </c>
      <c r="C496" s="522" t="str">
        <f t="array" ref="C496">IFERROR(IF(INDEX('Disaggregation Records'!$E$95:$E$183,MATCH(LEFT(Z496,255),LEFT('Disaggregation Records'!$D$95:$D$183,255),0))=0,"",INDEX('Disaggregation Records'!$E$95:$E$183,MATCH(LEFT(Z496,255),LEFT('Disaggregation Records'!$D$95:$D$183,255),0))),"")</f>
        <v/>
      </c>
      <c r="D496" s="522" t="str">
        <f t="array" ref="D496">IFERROR(IF(INDEX('Disaggregation Records'!$F$95:$F$183,MATCH(LEFT(Z496,255),LEFT('Disaggregation Records'!$D$95:$D$183,255),0))=0,"",INDEX('Disaggregation Records'!$F$95:$F$183,MATCH(LEFT(Z496,255),LEFT('Disaggregation Records'!$D$95:$D$183,255),0))),"")</f>
        <v/>
      </c>
      <c r="E496" s="429" t="str">
        <f t="array" ref="E496">IFERROR(IF(INDEX('Disaggregation Data'!$K$315:$K$616,MATCH(LEFT(X496,255),LEFT('Disaggregation Data'!$J$315:$J$616,255),0))=0,"",INDEX('Disaggregation Data'!$K$315:$K$616,MATCH(LEFT(X496,255),LEFT('Disaggregation Data'!J$315:$J$616,255),0))),"")</f>
        <v/>
      </c>
      <c r="F496" s="430" t="str">
        <f t="array" ref="F496">IFERROR(IF(INDEX('Disaggregation Data'!$L$315:$L$616,MATCH(LEFT(X496,255),LEFT('Disaggregation Data'!$J$315:$J$616,255),0))=0,"",INDEX('Disaggregation Data'!$L$315:$L$616,MATCH(LEFT(X496,255),LEFT('Disaggregation Data'!J$315:$J$616,255),0))),"")</f>
        <v/>
      </c>
      <c r="G496" s="495" t="str">
        <f t="shared" si="38"/>
        <v/>
      </c>
      <c r="H496" s="433" t="str">
        <f t="array" ref="H496">IFERROR(IF(INDEX('Disaggregation Data'!$N$315:$N$616,MATCH(LEFT(X496,255),LEFT('Disaggregation Data'!$J$315:$J$616,255),0))=0,"",INDEX('Disaggregation Data'!$N$315:$N$616,MATCH(LEFT(X496,255),LEFT('Disaggregation Data'!J$315:$J$616,255),0))),"")</f>
        <v/>
      </c>
      <c r="I496" s="433" t="str">
        <f t="array" ref="I496">IFERROR(IF(INDEX('Disaggregation Data'!$Q$315:$Q$616,MATCH(LEFT(X496,255),LEFT('Disaggregation Data'!$J$315:$J$616,255),0))=0,"",INDEX('Disaggregation Data'!$Q$315:$Q$616,MATCH(LEFT(X496,255),LEFT('Disaggregation Data'!J$315:$J$616,255),0))),"")</f>
        <v/>
      </c>
      <c r="J496" s="447" t="str">
        <f t="array" ref="J496">IFERROR(IF(INDEX('Disaggregation Data'!$R$315:$R$616,MATCH(LEFT(X496,255),LEFT('Disaggregation Data'!$J$315:$J$616,255),0))=0,"",INDEX('Disaggregation Data'!$R$315:$R$616,MATCH(LEFT(X496,255),LEFT('Disaggregation Data'!J$315:$J$616,255),0))),"")</f>
        <v/>
      </c>
      <c r="K496" s="486"/>
      <c r="L496" s="486"/>
      <c r="M496" s="486"/>
      <c r="N496" s="486"/>
      <c r="O496" s="486"/>
      <c r="P496" s="429"/>
      <c r="Q496" s="429"/>
      <c r="R496" s="429"/>
      <c r="S496" s="429"/>
      <c r="T496" s="429"/>
      <c r="U496" s="433" t="str">
        <f t="array" ref="U496">IFERROR(IF(INDEX('Disaggregation Data'!$O$315:$O$616,MATCH(LEFT(X496,255),LEFT('Disaggregation Data'!$J$315:$J$616,255),0))=0,"",INDEX('Disaggregation Data'!$O$315:$O$616,MATCH(LEFT(X496,255),LEFT('Disaggregation Data'!J$315:$J$616,255),0))),"")</f>
        <v/>
      </c>
      <c r="V496" s="447" t="str">
        <f t="array" ref="V496">IFERROR(IF(INDEX('Disaggregation Data'!$P$315:$P$616,MATCH(LEFT(X496,255),LEFT('Disaggregation Data'!$J$315:$J$616,255),0))=0,"",INDEX('Disaggregation Data'!$P$315:$P$616,MATCH(LEFT(X496,255),LEFT('Disaggregation Data'!J$315:$J$616,255),0))),"")</f>
        <v/>
      </c>
      <c r="W496" s="527"/>
      <c r="X496" s="527" t="str">
        <f t="shared" si="34"/>
        <v/>
      </c>
      <c r="Y496" s="527">
        <f t="shared" si="35"/>
        <v>29</v>
      </c>
      <c r="Z496" s="527" t="str">
        <f t="shared" si="36"/>
        <v/>
      </c>
      <c r="AA496" s="527" t="b">
        <f t="shared" si="37"/>
        <v>0</v>
      </c>
      <c r="AB496" s="527" t="s">
        <v>1959</v>
      </c>
      <c r="AC496" s="527" t="str">
        <f t="array" ref="AC496">IFERROR(IF(INDEX('Disaggregation Records'!$G$95:$G$183,MATCH(LEFT(Z496,255),LEFT('Disaggregation Records'!$D$95:$D$183,255),0))=0,"",INDEX('Disaggregation Records'!$G$95:$G$183,MATCH(LEFT(Z496,255),LEFT('Disaggregation Records'!$D$95:$D$183,255),0))),"")</f>
        <v/>
      </c>
      <c r="AD496" s="527" t="s">
        <v>736</v>
      </c>
      <c r="AE496" s="393"/>
      <c r="AF496" s="134"/>
      <c r="AG496" s="134"/>
    </row>
    <row r="497" spans="1:33" ht="47.1" customHeight="1" x14ac:dyDescent="0.25">
      <c r="A497" s="409">
        <v>18</v>
      </c>
      <c r="B497" s="427" t="str">
        <f>IFERROR(VLOOKUP(A497,'Coverage Indicators - Section D'!$A$10:$Y$42,25,FALSE),"")</f>
        <v/>
      </c>
      <c r="C497" s="522" t="str">
        <f t="array" ref="C497">IFERROR(IF(INDEX('Disaggregation Records'!$E$95:$E$183,MATCH(LEFT(Z497,255),LEFT('Disaggregation Records'!$D$95:$D$183,255),0))=0,"",INDEX('Disaggregation Records'!$E$95:$E$183,MATCH(LEFT(Z497,255),LEFT('Disaggregation Records'!$D$95:$D$183,255),0))),"")</f>
        <v/>
      </c>
      <c r="D497" s="522" t="str">
        <f t="array" ref="D497">IFERROR(IF(INDEX('Disaggregation Records'!$F$95:$F$183,MATCH(LEFT(Z497,255),LEFT('Disaggregation Records'!$D$95:$D$183,255),0))=0,"",INDEX('Disaggregation Records'!$F$95:$F$183,MATCH(LEFT(Z497,255),LEFT('Disaggregation Records'!$D$95:$D$183,255),0))),"")</f>
        <v/>
      </c>
      <c r="E497" s="429" t="str">
        <f t="array" ref="E497">IFERROR(IF(INDEX('Disaggregation Data'!$K$315:$K$616,MATCH(LEFT(X497,255),LEFT('Disaggregation Data'!$J$315:$J$616,255),0))=0,"",INDEX('Disaggregation Data'!$K$315:$K$616,MATCH(LEFT(X497,255),LEFT('Disaggregation Data'!J$315:$J$616,255),0))),"")</f>
        <v/>
      </c>
      <c r="F497" s="430" t="str">
        <f t="array" ref="F497">IFERROR(IF(INDEX('Disaggregation Data'!$L$315:$L$616,MATCH(LEFT(X497,255),LEFT('Disaggregation Data'!$J$315:$J$616,255),0))=0,"",INDEX('Disaggregation Data'!$L$315:$L$616,MATCH(LEFT(X497,255),LEFT('Disaggregation Data'!J$315:$J$616,255),0))),"")</f>
        <v/>
      </c>
      <c r="G497" s="495" t="str">
        <f t="shared" si="38"/>
        <v/>
      </c>
      <c r="H497" s="433" t="str">
        <f t="array" ref="H497">IFERROR(IF(INDEX('Disaggregation Data'!$N$315:$N$616,MATCH(LEFT(X497,255),LEFT('Disaggregation Data'!$J$315:$J$616,255),0))=0,"",INDEX('Disaggregation Data'!$N$315:$N$616,MATCH(LEFT(X497,255),LEFT('Disaggregation Data'!J$315:$J$616,255),0))),"")</f>
        <v/>
      </c>
      <c r="I497" s="433" t="str">
        <f t="array" ref="I497">IFERROR(IF(INDEX('Disaggregation Data'!$Q$315:$Q$616,MATCH(LEFT(X497,255),LEFT('Disaggregation Data'!$J$315:$J$616,255),0))=0,"",INDEX('Disaggregation Data'!$Q$315:$Q$616,MATCH(LEFT(X497,255),LEFT('Disaggregation Data'!J$315:$J$616,255),0))),"")</f>
        <v/>
      </c>
      <c r="J497" s="447" t="str">
        <f t="array" ref="J497">IFERROR(IF(INDEX('Disaggregation Data'!$R$315:$R$616,MATCH(LEFT(X497,255),LEFT('Disaggregation Data'!$J$315:$J$616,255),0))=0,"",INDEX('Disaggregation Data'!$R$315:$R$616,MATCH(LEFT(X497,255),LEFT('Disaggregation Data'!J$315:$J$616,255),0))),"")</f>
        <v/>
      </c>
      <c r="K497" s="486"/>
      <c r="L497" s="486"/>
      <c r="M497" s="486"/>
      <c r="N497" s="486"/>
      <c r="O497" s="486"/>
      <c r="P497" s="429"/>
      <c r="Q497" s="429"/>
      <c r="R497" s="429"/>
      <c r="S497" s="429"/>
      <c r="T497" s="429"/>
      <c r="U497" s="433" t="str">
        <f t="array" ref="U497">IFERROR(IF(INDEX('Disaggregation Data'!$O$315:$O$616,MATCH(LEFT(X497,255),LEFT('Disaggregation Data'!$J$315:$J$616,255),0))=0,"",INDEX('Disaggregation Data'!$O$315:$O$616,MATCH(LEFT(X497,255),LEFT('Disaggregation Data'!J$315:$J$616,255),0))),"")</f>
        <v/>
      </c>
      <c r="V497" s="447" t="str">
        <f t="array" ref="V497">IFERROR(IF(INDEX('Disaggregation Data'!$P$315:$P$616,MATCH(LEFT(X497,255),LEFT('Disaggregation Data'!$J$315:$J$616,255),0))=0,"",INDEX('Disaggregation Data'!$P$315:$P$616,MATCH(LEFT(X497,255),LEFT('Disaggregation Data'!J$315:$J$616,255),0))),"")</f>
        <v/>
      </c>
      <c r="W497" s="527"/>
      <c r="X497" s="527" t="str">
        <f t="shared" si="34"/>
        <v/>
      </c>
      <c r="Y497" s="527">
        <f t="shared" si="35"/>
        <v>30</v>
      </c>
      <c r="Z497" s="527" t="str">
        <f t="shared" si="36"/>
        <v/>
      </c>
      <c r="AA497" s="527" t="b">
        <f t="shared" si="37"/>
        <v>0</v>
      </c>
      <c r="AB497" s="527" t="s">
        <v>1960</v>
      </c>
      <c r="AC497" s="527" t="str">
        <f t="array" ref="AC497">IFERROR(IF(INDEX('Disaggregation Records'!$G$95:$G$183,MATCH(LEFT(Z497,255),LEFT('Disaggregation Records'!$D$95:$D$183,255),0))=0,"",INDEX('Disaggregation Records'!$G$95:$G$183,MATCH(LEFT(Z497,255),LEFT('Disaggregation Records'!$D$95:$D$183,255),0))),"")</f>
        <v/>
      </c>
      <c r="AD497" s="527" t="s">
        <v>737</v>
      </c>
      <c r="AE497" s="393"/>
      <c r="AF497" s="134"/>
      <c r="AG497" s="134"/>
    </row>
    <row r="498" spans="1:33" ht="47.1" customHeight="1" x14ac:dyDescent="0.25">
      <c r="A498" s="409">
        <v>18</v>
      </c>
      <c r="B498" s="427" t="str">
        <f>IFERROR(VLOOKUP(A498,'Coverage Indicators - Section D'!$A$10:$Y$42,25,FALSE),"")</f>
        <v/>
      </c>
      <c r="C498" s="522" t="str">
        <f t="array" ref="C498">IFERROR(IF(INDEX('Disaggregation Records'!$E$95:$E$183,MATCH(LEFT(Z498,255),LEFT('Disaggregation Records'!$D$95:$D$183,255),0))=0,"",INDEX('Disaggregation Records'!$E$95:$E$183,MATCH(LEFT(Z498,255),LEFT('Disaggregation Records'!$D$95:$D$183,255),0))),"")</f>
        <v/>
      </c>
      <c r="D498" s="522" t="str">
        <f t="array" ref="D498">IFERROR(IF(INDEX('Disaggregation Records'!$F$95:$F$183,MATCH(LEFT(Z498,255),LEFT('Disaggregation Records'!$D$95:$D$183,255),0))=0,"",INDEX('Disaggregation Records'!$F$95:$F$183,MATCH(LEFT(Z498,255),LEFT('Disaggregation Records'!$D$95:$D$183,255),0))),"")</f>
        <v/>
      </c>
      <c r="E498" s="429" t="str">
        <f t="array" ref="E498">IFERROR(IF(INDEX('Disaggregation Data'!$K$315:$K$616,MATCH(LEFT(X498,255),LEFT('Disaggregation Data'!$J$315:$J$616,255),0))=0,"",INDEX('Disaggregation Data'!$K$315:$K$616,MATCH(LEFT(X498,255),LEFT('Disaggregation Data'!J$315:$J$616,255),0))),"")</f>
        <v/>
      </c>
      <c r="F498" s="430" t="str">
        <f t="array" ref="F498">IFERROR(IF(INDEX('Disaggregation Data'!$L$315:$L$616,MATCH(LEFT(X498,255),LEFT('Disaggregation Data'!$J$315:$J$616,255),0))=0,"",INDEX('Disaggregation Data'!$L$315:$L$616,MATCH(LEFT(X498,255),LEFT('Disaggregation Data'!J$315:$J$616,255),0))),"")</f>
        <v/>
      </c>
      <c r="G498" s="495" t="str">
        <f t="shared" si="38"/>
        <v/>
      </c>
      <c r="H498" s="433" t="str">
        <f t="array" ref="H498">IFERROR(IF(INDEX('Disaggregation Data'!$N$315:$N$616,MATCH(LEFT(X498,255),LEFT('Disaggregation Data'!$J$315:$J$616,255),0))=0,"",INDEX('Disaggregation Data'!$N$315:$N$616,MATCH(LEFT(X498,255),LEFT('Disaggregation Data'!J$315:$J$616,255),0))),"")</f>
        <v/>
      </c>
      <c r="I498" s="433" t="str">
        <f t="array" ref="I498">IFERROR(IF(INDEX('Disaggregation Data'!$Q$315:$Q$616,MATCH(LEFT(X498,255),LEFT('Disaggregation Data'!$J$315:$J$616,255),0))=0,"",INDEX('Disaggregation Data'!$Q$315:$Q$616,MATCH(LEFT(X498,255),LEFT('Disaggregation Data'!J$315:$J$616,255),0))),"")</f>
        <v/>
      </c>
      <c r="J498" s="447" t="str">
        <f t="array" ref="J498">IFERROR(IF(INDEX('Disaggregation Data'!$R$315:$R$616,MATCH(LEFT(X498,255),LEFT('Disaggregation Data'!$J$315:$J$616,255),0))=0,"",INDEX('Disaggregation Data'!$R$315:$R$616,MATCH(LEFT(X498,255),LEFT('Disaggregation Data'!J$315:$J$616,255),0))),"")</f>
        <v/>
      </c>
      <c r="K498" s="486"/>
      <c r="L498" s="486"/>
      <c r="M498" s="486"/>
      <c r="N498" s="486"/>
      <c r="O498" s="486"/>
      <c r="P498" s="429"/>
      <c r="Q498" s="429"/>
      <c r="R498" s="429"/>
      <c r="S498" s="429"/>
      <c r="T498" s="429"/>
      <c r="U498" s="433" t="str">
        <f t="array" ref="U498">IFERROR(IF(INDEX('Disaggregation Data'!$O$315:$O$616,MATCH(LEFT(X498,255),LEFT('Disaggregation Data'!$J$315:$J$616,255),0))=0,"",INDEX('Disaggregation Data'!$O$315:$O$616,MATCH(LEFT(X498,255),LEFT('Disaggregation Data'!J$315:$J$616,255),0))),"")</f>
        <v/>
      </c>
      <c r="V498" s="447" t="str">
        <f t="array" ref="V498">IFERROR(IF(INDEX('Disaggregation Data'!$P$315:$P$616,MATCH(LEFT(X498,255),LEFT('Disaggregation Data'!$J$315:$J$616,255),0))=0,"",INDEX('Disaggregation Data'!$P$315:$P$616,MATCH(LEFT(X498,255),LEFT('Disaggregation Data'!J$315:$J$616,255),0))),"")</f>
        <v/>
      </c>
      <c r="W498" s="527"/>
      <c r="X498" s="527" t="str">
        <f t="shared" si="34"/>
        <v/>
      </c>
      <c r="Y498" s="527">
        <f t="shared" si="35"/>
        <v>31</v>
      </c>
      <c r="Z498" s="527" t="str">
        <f t="shared" si="36"/>
        <v/>
      </c>
      <c r="AA498" s="527" t="b">
        <f t="shared" si="37"/>
        <v>0</v>
      </c>
      <c r="AB498" s="527" t="s">
        <v>1961</v>
      </c>
      <c r="AC498" s="527" t="str">
        <f t="array" ref="AC498">IFERROR(IF(INDEX('Disaggregation Records'!$G$95:$G$183,MATCH(LEFT(Z498,255),LEFT('Disaggregation Records'!$D$95:$D$183,255),0))=0,"",INDEX('Disaggregation Records'!$G$95:$G$183,MATCH(LEFT(Z498,255),LEFT('Disaggregation Records'!$D$95:$D$183,255),0))),"")</f>
        <v/>
      </c>
      <c r="AD498" s="527" t="s">
        <v>737</v>
      </c>
      <c r="AE498" s="393"/>
      <c r="AF498" s="134"/>
      <c r="AG498" s="134"/>
    </row>
    <row r="499" spans="1:33" ht="47.1" customHeight="1" x14ac:dyDescent="0.25">
      <c r="A499" s="409">
        <v>18</v>
      </c>
      <c r="B499" s="427" t="str">
        <f>IFERROR(VLOOKUP(A499,'Coverage Indicators - Section D'!$A$10:$Y$42,25,FALSE),"")</f>
        <v/>
      </c>
      <c r="C499" s="522" t="str">
        <f t="array" ref="C499">IFERROR(IF(INDEX('Disaggregation Records'!$E$95:$E$183,MATCH(LEFT(Z499,255),LEFT('Disaggregation Records'!$D$95:$D$183,255),0))=0,"",INDEX('Disaggregation Records'!$E$95:$E$183,MATCH(LEFT(Z499,255),LEFT('Disaggregation Records'!$D$95:$D$183,255),0))),"")</f>
        <v/>
      </c>
      <c r="D499" s="522" t="str">
        <f t="array" ref="D499">IFERROR(IF(INDEX('Disaggregation Records'!$F$95:$F$183,MATCH(LEFT(Z499,255),LEFT('Disaggregation Records'!$D$95:$D$183,255),0))=0,"",INDEX('Disaggregation Records'!$F$95:$F$183,MATCH(LEFT(Z499,255),LEFT('Disaggregation Records'!$D$95:$D$183,255),0))),"")</f>
        <v/>
      </c>
      <c r="E499" s="429" t="str">
        <f t="array" ref="E499">IFERROR(IF(INDEX('Disaggregation Data'!$K$315:$K$616,MATCH(LEFT(X499,255),LEFT('Disaggregation Data'!$J$315:$J$616,255),0))=0,"",INDEX('Disaggregation Data'!$K$315:$K$616,MATCH(LEFT(X499,255),LEFT('Disaggregation Data'!J$315:$J$616,255),0))),"")</f>
        <v/>
      </c>
      <c r="F499" s="430" t="str">
        <f t="array" ref="F499">IFERROR(IF(INDEX('Disaggregation Data'!$L$315:$L$616,MATCH(LEFT(X499,255),LEFT('Disaggregation Data'!$J$315:$J$616,255),0))=0,"",INDEX('Disaggregation Data'!$L$315:$L$616,MATCH(LEFT(X499,255),LEFT('Disaggregation Data'!J$315:$J$616,255),0))),"")</f>
        <v/>
      </c>
      <c r="G499" s="495" t="str">
        <f t="shared" si="38"/>
        <v/>
      </c>
      <c r="H499" s="433" t="str">
        <f t="array" ref="H499">IFERROR(IF(INDEX('Disaggregation Data'!$N$315:$N$616,MATCH(LEFT(X499,255),LEFT('Disaggregation Data'!$J$315:$J$616,255),0))=0,"",INDEX('Disaggregation Data'!$N$315:$N$616,MATCH(LEFT(X499,255),LEFT('Disaggregation Data'!J$315:$J$616,255),0))),"")</f>
        <v/>
      </c>
      <c r="I499" s="433" t="str">
        <f t="array" ref="I499">IFERROR(IF(INDEX('Disaggregation Data'!$Q$315:$Q$616,MATCH(LEFT(X499,255),LEFT('Disaggregation Data'!$J$315:$J$616,255),0))=0,"",INDEX('Disaggregation Data'!$Q$315:$Q$616,MATCH(LEFT(X499,255),LEFT('Disaggregation Data'!J$315:$J$616,255),0))),"")</f>
        <v/>
      </c>
      <c r="J499" s="447" t="str">
        <f t="array" ref="J499">IFERROR(IF(INDEX('Disaggregation Data'!$R$315:$R$616,MATCH(LEFT(X499,255),LEFT('Disaggregation Data'!$J$315:$J$616,255),0))=0,"",INDEX('Disaggregation Data'!$R$315:$R$616,MATCH(LEFT(X499,255),LEFT('Disaggregation Data'!J$315:$J$616,255),0))),"")</f>
        <v/>
      </c>
      <c r="K499" s="486"/>
      <c r="L499" s="486"/>
      <c r="M499" s="486"/>
      <c r="N499" s="486"/>
      <c r="O499" s="486"/>
      <c r="P499" s="429"/>
      <c r="Q499" s="429"/>
      <c r="R499" s="429"/>
      <c r="S499" s="429"/>
      <c r="T499" s="429"/>
      <c r="U499" s="433" t="str">
        <f t="array" ref="U499">IFERROR(IF(INDEX('Disaggregation Data'!$O$315:$O$616,MATCH(LEFT(X499,255),LEFT('Disaggregation Data'!$J$315:$J$616,255),0))=0,"",INDEX('Disaggregation Data'!$O$315:$O$616,MATCH(LEFT(X499,255),LEFT('Disaggregation Data'!J$315:$J$616,255),0))),"")</f>
        <v/>
      </c>
      <c r="V499" s="447" t="str">
        <f t="array" ref="V499">IFERROR(IF(INDEX('Disaggregation Data'!$P$315:$P$616,MATCH(LEFT(X499,255),LEFT('Disaggregation Data'!$J$315:$J$616,255),0))=0,"",INDEX('Disaggregation Data'!$P$315:$P$616,MATCH(LEFT(X499,255),LEFT('Disaggregation Data'!J$315:$J$616,255),0))),"")</f>
        <v/>
      </c>
      <c r="W499" s="527"/>
      <c r="X499" s="527" t="str">
        <f t="shared" si="34"/>
        <v/>
      </c>
      <c r="Y499" s="527">
        <f t="shared" si="35"/>
        <v>32</v>
      </c>
      <c r="Z499" s="527" t="str">
        <f t="shared" si="36"/>
        <v/>
      </c>
      <c r="AA499" s="527" t="b">
        <f t="shared" si="37"/>
        <v>0</v>
      </c>
      <c r="AB499" s="527" t="s">
        <v>1962</v>
      </c>
      <c r="AC499" s="527" t="str">
        <f t="array" ref="AC499">IFERROR(IF(INDEX('Disaggregation Records'!$G$95:$G$183,MATCH(LEFT(Z499,255),LEFT('Disaggregation Records'!$D$95:$D$183,255),0))=0,"",INDEX('Disaggregation Records'!$G$95:$G$183,MATCH(LEFT(Z499,255),LEFT('Disaggregation Records'!$D$95:$D$183,255),0))),"")</f>
        <v/>
      </c>
      <c r="AD499" s="527" t="s">
        <v>737</v>
      </c>
      <c r="AE499" s="393"/>
      <c r="AF499" s="134"/>
      <c r="AG499" s="134"/>
    </row>
    <row r="500" spans="1:33" ht="47.1" customHeight="1" x14ac:dyDescent="0.25">
      <c r="A500" s="409">
        <v>18</v>
      </c>
      <c r="B500" s="427" t="str">
        <f>IFERROR(VLOOKUP(A500,'Coverage Indicators - Section D'!$A$10:$Y$42,25,FALSE),"")</f>
        <v/>
      </c>
      <c r="C500" s="522" t="str">
        <f t="array" ref="C500">IFERROR(IF(INDEX('Disaggregation Records'!$E$95:$E$183,MATCH(LEFT(Z500,255),LEFT('Disaggregation Records'!$D$95:$D$183,255),0))=0,"",INDEX('Disaggregation Records'!$E$95:$E$183,MATCH(LEFT(Z500,255),LEFT('Disaggregation Records'!$D$95:$D$183,255),0))),"")</f>
        <v/>
      </c>
      <c r="D500" s="522" t="str">
        <f t="array" ref="D500">IFERROR(IF(INDEX('Disaggregation Records'!$F$95:$F$183,MATCH(LEFT(Z500,255),LEFT('Disaggregation Records'!$D$95:$D$183,255),0))=0,"",INDEX('Disaggregation Records'!$F$95:$F$183,MATCH(LEFT(Z500,255),LEFT('Disaggregation Records'!$D$95:$D$183,255),0))),"")</f>
        <v/>
      </c>
      <c r="E500" s="429" t="str">
        <f t="array" ref="E500">IFERROR(IF(INDEX('Disaggregation Data'!$K$315:$K$616,MATCH(LEFT(X500,255),LEFT('Disaggregation Data'!$J$315:$J$616,255),0))=0,"",INDEX('Disaggregation Data'!$K$315:$K$616,MATCH(LEFT(X500,255),LEFT('Disaggregation Data'!J$315:$J$616,255),0))),"")</f>
        <v/>
      </c>
      <c r="F500" s="430" t="str">
        <f t="array" ref="F500">IFERROR(IF(INDEX('Disaggregation Data'!$L$315:$L$616,MATCH(LEFT(X500,255),LEFT('Disaggregation Data'!$J$315:$J$616,255),0))=0,"",INDEX('Disaggregation Data'!$L$315:$L$616,MATCH(LEFT(X500,255),LEFT('Disaggregation Data'!J$315:$J$616,255),0))),"")</f>
        <v/>
      </c>
      <c r="G500" s="495" t="str">
        <f t="shared" si="38"/>
        <v/>
      </c>
      <c r="H500" s="433" t="str">
        <f t="array" ref="H500">IFERROR(IF(INDEX('Disaggregation Data'!$N$315:$N$616,MATCH(LEFT(X500,255),LEFT('Disaggregation Data'!$J$315:$J$616,255),0))=0,"",INDEX('Disaggregation Data'!$N$315:$N$616,MATCH(LEFT(X500,255),LEFT('Disaggregation Data'!J$315:$J$616,255),0))),"")</f>
        <v/>
      </c>
      <c r="I500" s="433" t="str">
        <f t="array" ref="I500">IFERROR(IF(INDEX('Disaggregation Data'!$Q$315:$Q$616,MATCH(LEFT(X500,255),LEFT('Disaggregation Data'!$J$315:$J$616,255),0))=0,"",INDEX('Disaggregation Data'!$Q$315:$Q$616,MATCH(LEFT(X500,255),LEFT('Disaggregation Data'!J$315:$J$616,255),0))),"")</f>
        <v/>
      </c>
      <c r="J500" s="447" t="str">
        <f t="array" ref="J500">IFERROR(IF(INDEX('Disaggregation Data'!$R$315:$R$616,MATCH(LEFT(X500,255),LEFT('Disaggregation Data'!$J$315:$J$616,255),0))=0,"",INDEX('Disaggregation Data'!$R$315:$R$616,MATCH(LEFT(X500,255),LEFT('Disaggregation Data'!J$315:$J$616,255),0))),"")</f>
        <v/>
      </c>
      <c r="K500" s="486"/>
      <c r="L500" s="486"/>
      <c r="M500" s="486"/>
      <c r="N500" s="486"/>
      <c r="O500" s="486"/>
      <c r="P500" s="429"/>
      <c r="Q500" s="429"/>
      <c r="R500" s="429"/>
      <c r="S500" s="429"/>
      <c r="T500" s="429"/>
      <c r="U500" s="433" t="str">
        <f t="array" ref="U500">IFERROR(IF(INDEX('Disaggregation Data'!$O$315:$O$616,MATCH(LEFT(X500,255),LEFT('Disaggregation Data'!$J$315:$J$616,255),0))=0,"",INDEX('Disaggregation Data'!$O$315:$O$616,MATCH(LEFT(X500,255),LEFT('Disaggregation Data'!J$315:$J$616,255),0))),"")</f>
        <v/>
      </c>
      <c r="V500" s="447" t="str">
        <f t="array" ref="V500">IFERROR(IF(INDEX('Disaggregation Data'!$P$315:$P$616,MATCH(LEFT(X500,255),LEFT('Disaggregation Data'!$J$315:$J$616,255),0))=0,"",INDEX('Disaggregation Data'!$P$315:$P$616,MATCH(LEFT(X500,255),LEFT('Disaggregation Data'!J$315:$J$616,255),0))),"")</f>
        <v/>
      </c>
      <c r="W500" s="527"/>
      <c r="X500" s="527" t="str">
        <f t="shared" si="34"/>
        <v/>
      </c>
      <c r="Y500" s="527">
        <f t="shared" si="35"/>
        <v>33</v>
      </c>
      <c r="Z500" s="527" t="str">
        <f t="shared" si="36"/>
        <v/>
      </c>
      <c r="AA500" s="527" t="b">
        <f t="shared" si="37"/>
        <v>0</v>
      </c>
      <c r="AB500" s="527" t="s">
        <v>1963</v>
      </c>
      <c r="AC500" s="527" t="str">
        <f t="array" ref="AC500">IFERROR(IF(INDEX('Disaggregation Records'!$G$95:$G$183,MATCH(LEFT(Z500,255),LEFT('Disaggregation Records'!$D$95:$D$183,255),0))=0,"",INDEX('Disaggregation Records'!$G$95:$G$183,MATCH(LEFT(Z500,255),LEFT('Disaggregation Records'!$D$95:$D$183,255),0))),"")</f>
        <v/>
      </c>
      <c r="AD500" s="527" t="s">
        <v>737</v>
      </c>
      <c r="AE500" s="393"/>
      <c r="AF500" s="134"/>
      <c r="AG500" s="134"/>
    </row>
    <row r="501" spans="1:33" ht="47.1" customHeight="1" x14ac:dyDescent="0.25">
      <c r="A501" s="409">
        <v>18</v>
      </c>
      <c r="B501" s="427" t="str">
        <f>IFERROR(VLOOKUP(A501,'Coverage Indicators - Section D'!$A$10:$Y$42,25,FALSE),"")</f>
        <v/>
      </c>
      <c r="C501" s="522" t="str">
        <f t="array" ref="C501">IFERROR(IF(INDEX('Disaggregation Records'!$E$95:$E$183,MATCH(LEFT(Z501,255),LEFT('Disaggregation Records'!$D$95:$D$183,255),0))=0,"",INDEX('Disaggregation Records'!$E$95:$E$183,MATCH(LEFT(Z501,255),LEFT('Disaggregation Records'!$D$95:$D$183,255),0))),"")</f>
        <v/>
      </c>
      <c r="D501" s="522" t="str">
        <f t="array" ref="D501">IFERROR(IF(INDEX('Disaggregation Records'!$F$95:$F$183,MATCH(LEFT(Z501,255),LEFT('Disaggregation Records'!$D$95:$D$183,255),0))=0,"",INDEX('Disaggregation Records'!$F$95:$F$183,MATCH(LEFT(Z501,255),LEFT('Disaggregation Records'!$D$95:$D$183,255),0))),"")</f>
        <v/>
      </c>
      <c r="E501" s="429" t="str">
        <f t="array" ref="E501">IFERROR(IF(INDEX('Disaggregation Data'!$K$315:$K$616,MATCH(LEFT(X501,255),LEFT('Disaggregation Data'!$J$315:$J$616,255),0))=0,"",INDEX('Disaggregation Data'!$K$315:$K$616,MATCH(LEFT(X501,255),LEFT('Disaggregation Data'!J$315:$J$616,255),0))),"")</f>
        <v/>
      </c>
      <c r="F501" s="430" t="str">
        <f t="array" ref="F501">IFERROR(IF(INDEX('Disaggregation Data'!$L$315:$L$616,MATCH(LEFT(X501,255),LEFT('Disaggregation Data'!$J$315:$J$616,255),0))=0,"",INDEX('Disaggregation Data'!$L$315:$L$616,MATCH(LEFT(X501,255),LEFT('Disaggregation Data'!J$315:$J$616,255),0))),"")</f>
        <v/>
      </c>
      <c r="G501" s="495" t="str">
        <f t="shared" si="38"/>
        <v/>
      </c>
      <c r="H501" s="433" t="str">
        <f t="array" ref="H501">IFERROR(IF(INDEX('Disaggregation Data'!$N$315:$N$616,MATCH(LEFT(X501,255),LEFT('Disaggregation Data'!$J$315:$J$616,255),0))=0,"",INDEX('Disaggregation Data'!$N$315:$N$616,MATCH(LEFT(X501,255),LEFT('Disaggregation Data'!J$315:$J$616,255),0))),"")</f>
        <v/>
      </c>
      <c r="I501" s="433" t="str">
        <f t="array" ref="I501">IFERROR(IF(INDEX('Disaggregation Data'!$Q$315:$Q$616,MATCH(LEFT(X501,255),LEFT('Disaggregation Data'!$J$315:$J$616,255),0))=0,"",INDEX('Disaggregation Data'!$Q$315:$Q$616,MATCH(LEFT(X501,255),LEFT('Disaggregation Data'!J$315:$J$616,255),0))),"")</f>
        <v/>
      </c>
      <c r="J501" s="447" t="str">
        <f t="array" ref="J501">IFERROR(IF(INDEX('Disaggregation Data'!$R$315:$R$616,MATCH(LEFT(X501,255),LEFT('Disaggregation Data'!$J$315:$J$616,255),0))=0,"",INDEX('Disaggregation Data'!$R$315:$R$616,MATCH(LEFT(X501,255),LEFT('Disaggregation Data'!J$315:$J$616,255),0))),"")</f>
        <v/>
      </c>
      <c r="K501" s="486"/>
      <c r="L501" s="486"/>
      <c r="M501" s="486"/>
      <c r="N501" s="486"/>
      <c r="O501" s="486"/>
      <c r="P501" s="429"/>
      <c r="Q501" s="429"/>
      <c r="R501" s="429"/>
      <c r="S501" s="429"/>
      <c r="T501" s="429"/>
      <c r="U501" s="433" t="str">
        <f t="array" ref="U501">IFERROR(IF(INDEX('Disaggregation Data'!$O$315:$O$616,MATCH(LEFT(X501,255),LEFT('Disaggregation Data'!$J$315:$J$616,255),0))=0,"",INDEX('Disaggregation Data'!$O$315:$O$616,MATCH(LEFT(X501,255),LEFT('Disaggregation Data'!J$315:$J$616,255),0))),"")</f>
        <v/>
      </c>
      <c r="V501" s="447" t="str">
        <f t="array" ref="V501">IFERROR(IF(INDEX('Disaggregation Data'!$P$315:$P$616,MATCH(LEFT(X501,255),LEFT('Disaggregation Data'!$J$315:$J$616,255),0))=0,"",INDEX('Disaggregation Data'!$P$315:$P$616,MATCH(LEFT(X501,255),LEFT('Disaggregation Data'!J$315:$J$616,255),0))),"")</f>
        <v/>
      </c>
      <c r="W501" s="527"/>
      <c r="X501" s="527" t="str">
        <f t="shared" si="34"/>
        <v/>
      </c>
      <c r="Y501" s="527">
        <f t="shared" si="35"/>
        <v>34</v>
      </c>
      <c r="Z501" s="527" t="str">
        <f t="shared" si="36"/>
        <v/>
      </c>
      <c r="AA501" s="527" t="b">
        <f t="shared" si="37"/>
        <v>0</v>
      </c>
      <c r="AB501" s="527" t="s">
        <v>1964</v>
      </c>
      <c r="AC501" s="527" t="str">
        <f t="array" ref="AC501">IFERROR(IF(INDEX('Disaggregation Records'!$G$95:$G$183,MATCH(LEFT(Z501,255),LEFT('Disaggregation Records'!$D$95:$D$183,255),0))=0,"",INDEX('Disaggregation Records'!$G$95:$G$183,MATCH(LEFT(Z501,255),LEFT('Disaggregation Records'!$D$95:$D$183,255),0))),"")</f>
        <v/>
      </c>
      <c r="AD501" s="527" t="s">
        <v>737</v>
      </c>
      <c r="AE501" s="393"/>
      <c r="AF501" s="134"/>
      <c r="AG501" s="134"/>
    </row>
    <row r="502" spans="1:33" ht="47.1" customHeight="1" x14ac:dyDescent="0.25">
      <c r="A502" s="409">
        <v>18</v>
      </c>
      <c r="B502" s="427" t="str">
        <f>IFERROR(VLOOKUP(A502,'Coverage Indicators - Section D'!$A$10:$Y$42,25,FALSE),"")</f>
        <v/>
      </c>
      <c r="C502" s="522" t="str">
        <f t="array" ref="C502">IFERROR(IF(INDEX('Disaggregation Records'!$E$95:$E$183,MATCH(LEFT(Z502,255),LEFT('Disaggregation Records'!$D$95:$D$183,255),0))=0,"",INDEX('Disaggregation Records'!$E$95:$E$183,MATCH(LEFT(Z502,255),LEFT('Disaggregation Records'!$D$95:$D$183,255),0))),"")</f>
        <v/>
      </c>
      <c r="D502" s="522" t="str">
        <f t="array" ref="D502">IFERROR(IF(INDEX('Disaggregation Records'!$F$95:$F$183,MATCH(LEFT(Z502,255),LEFT('Disaggregation Records'!$D$95:$D$183,255),0))=0,"",INDEX('Disaggregation Records'!$F$95:$F$183,MATCH(LEFT(Z502,255),LEFT('Disaggregation Records'!$D$95:$D$183,255),0))),"")</f>
        <v/>
      </c>
      <c r="E502" s="429" t="str">
        <f t="array" ref="E502">IFERROR(IF(INDEX('Disaggregation Data'!$K$315:$K$616,MATCH(LEFT(X502,255),LEFT('Disaggregation Data'!$J$315:$J$616,255),0))=0,"",INDEX('Disaggregation Data'!$K$315:$K$616,MATCH(LEFT(X502,255),LEFT('Disaggregation Data'!J$315:$J$616,255),0))),"")</f>
        <v/>
      </c>
      <c r="F502" s="430" t="str">
        <f t="array" ref="F502">IFERROR(IF(INDEX('Disaggregation Data'!$L$315:$L$616,MATCH(LEFT(X502,255),LEFT('Disaggregation Data'!$J$315:$J$616,255),0))=0,"",INDEX('Disaggregation Data'!$L$315:$L$616,MATCH(LEFT(X502,255),LEFT('Disaggregation Data'!J$315:$J$616,255),0))),"")</f>
        <v/>
      </c>
      <c r="G502" s="495" t="str">
        <f t="shared" si="38"/>
        <v/>
      </c>
      <c r="H502" s="433" t="str">
        <f t="array" ref="H502">IFERROR(IF(INDEX('Disaggregation Data'!$N$315:$N$616,MATCH(LEFT(X502,255),LEFT('Disaggregation Data'!$J$315:$J$616,255),0))=0,"",INDEX('Disaggregation Data'!$N$315:$N$616,MATCH(LEFT(X502,255),LEFT('Disaggregation Data'!J$315:$J$616,255),0))),"")</f>
        <v/>
      </c>
      <c r="I502" s="433" t="str">
        <f t="array" ref="I502">IFERROR(IF(INDEX('Disaggregation Data'!$Q$315:$Q$616,MATCH(LEFT(X502,255),LEFT('Disaggregation Data'!$J$315:$J$616,255),0))=0,"",INDEX('Disaggregation Data'!$Q$315:$Q$616,MATCH(LEFT(X502,255),LEFT('Disaggregation Data'!J$315:$J$616,255),0))),"")</f>
        <v/>
      </c>
      <c r="J502" s="447" t="str">
        <f t="array" ref="J502">IFERROR(IF(INDEX('Disaggregation Data'!$R$315:$R$616,MATCH(LEFT(X502,255),LEFT('Disaggregation Data'!$J$315:$J$616,255),0))=0,"",INDEX('Disaggregation Data'!$R$315:$R$616,MATCH(LEFT(X502,255),LEFT('Disaggregation Data'!J$315:$J$616,255),0))),"")</f>
        <v/>
      </c>
      <c r="K502" s="486"/>
      <c r="L502" s="486"/>
      <c r="M502" s="486"/>
      <c r="N502" s="486"/>
      <c r="O502" s="486"/>
      <c r="P502" s="429"/>
      <c r="Q502" s="429"/>
      <c r="R502" s="429"/>
      <c r="S502" s="429"/>
      <c r="T502" s="429"/>
      <c r="U502" s="433" t="str">
        <f t="array" ref="U502">IFERROR(IF(INDEX('Disaggregation Data'!$O$315:$O$616,MATCH(LEFT(X502,255),LEFT('Disaggregation Data'!$J$315:$J$616,255),0))=0,"",INDEX('Disaggregation Data'!$O$315:$O$616,MATCH(LEFT(X502,255),LEFT('Disaggregation Data'!J$315:$J$616,255),0))),"")</f>
        <v/>
      </c>
      <c r="V502" s="447" t="str">
        <f t="array" ref="V502">IFERROR(IF(INDEX('Disaggregation Data'!$P$315:$P$616,MATCH(LEFT(X502,255),LEFT('Disaggregation Data'!$J$315:$J$616,255),0))=0,"",INDEX('Disaggregation Data'!$P$315:$P$616,MATCH(LEFT(X502,255),LEFT('Disaggregation Data'!J$315:$J$616,255),0))),"")</f>
        <v/>
      </c>
      <c r="W502" s="527"/>
      <c r="X502" s="527" t="str">
        <f t="shared" si="34"/>
        <v/>
      </c>
      <c r="Y502" s="527">
        <f t="shared" si="35"/>
        <v>35</v>
      </c>
      <c r="Z502" s="527" t="str">
        <f t="shared" si="36"/>
        <v/>
      </c>
      <c r="AA502" s="527" t="b">
        <f t="shared" si="37"/>
        <v>0</v>
      </c>
      <c r="AB502" s="527" t="s">
        <v>1965</v>
      </c>
      <c r="AC502" s="527" t="str">
        <f t="array" ref="AC502">IFERROR(IF(INDEX('Disaggregation Records'!$G$95:$G$183,MATCH(LEFT(Z502,255),LEFT('Disaggregation Records'!$D$95:$D$183,255),0))=0,"",INDEX('Disaggregation Records'!$G$95:$G$183,MATCH(LEFT(Z502,255),LEFT('Disaggregation Records'!$D$95:$D$183,255),0))),"")</f>
        <v/>
      </c>
      <c r="AD502" s="527" t="s">
        <v>737</v>
      </c>
      <c r="AE502" s="393"/>
      <c r="AF502" s="134"/>
      <c r="AG502" s="134"/>
    </row>
    <row r="503" spans="1:33" ht="47.1" customHeight="1" x14ac:dyDescent="0.25">
      <c r="A503" s="409">
        <v>18</v>
      </c>
      <c r="B503" s="427" t="str">
        <f>IFERROR(VLOOKUP(A503,'Coverage Indicators - Section D'!$A$10:$Y$42,25,FALSE),"")</f>
        <v/>
      </c>
      <c r="C503" s="522" t="str">
        <f t="array" ref="C503">IFERROR(IF(INDEX('Disaggregation Records'!$E$95:$E$183,MATCH(LEFT(Z503,255),LEFT('Disaggregation Records'!$D$95:$D$183,255),0))=0,"",INDEX('Disaggregation Records'!$E$95:$E$183,MATCH(LEFT(Z503,255),LEFT('Disaggregation Records'!$D$95:$D$183,255),0))),"")</f>
        <v/>
      </c>
      <c r="D503" s="522" t="str">
        <f t="array" ref="D503">IFERROR(IF(INDEX('Disaggregation Records'!$F$95:$F$183,MATCH(LEFT(Z503,255),LEFT('Disaggregation Records'!$D$95:$D$183,255),0))=0,"",INDEX('Disaggregation Records'!$F$95:$F$183,MATCH(LEFT(Z503,255),LEFT('Disaggregation Records'!$D$95:$D$183,255),0))),"")</f>
        <v/>
      </c>
      <c r="E503" s="429" t="str">
        <f t="array" ref="E503">IFERROR(IF(INDEX('Disaggregation Data'!$K$315:$K$616,MATCH(LEFT(X503,255),LEFT('Disaggregation Data'!$J$315:$J$616,255),0))=0,"",INDEX('Disaggregation Data'!$K$315:$K$616,MATCH(LEFT(X503,255),LEFT('Disaggregation Data'!J$315:$J$616,255),0))),"")</f>
        <v/>
      </c>
      <c r="F503" s="430" t="str">
        <f t="array" ref="F503">IFERROR(IF(INDEX('Disaggregation Data'!$L$315:$L$616,MATCH(LEFT(X503,255),LEFT('Disaggregation Data'!$J$315:$J$616,255),0))=0,"",INDEX('Disaggregation Data'!$L$315:$L$616,MATCH(LEFT(X503,255),LEFT('Disaggregation Data'!J$315:$J$616,255),0))),"")</f>
        <v/>
      </c>
      <c r="G503" s="495" t="str">
        <f t="shared" si="38"/>
        <v/>
      </c>
      <c r="H503" s="433" t="str">
        <f t="array" ref="H503">IFERROR(IF(INDEX('Disaggregation Data'!$N$315:$N$616,MATCH(LEFT(X503,255),LEFT('Disaggregation Data'!$J$315:$J$616,255),0))=0,"",INDEX('Disaggregation Data'!$N$315:$N$616,MATCH(LEFT(X503,255),LEFT('Disaggregation Data'!J$315:$J$616,255),0))),"")</f>
        <v/>
      </c>
      <c r="I503" s="433" t="str">
        <f t="array" ref="I503">IFERROR(IF(INDEX('Disaggregation Data'!$Q$315:$Q$616,MATCH(LEFT(X503,255),LEFT('Disaggregation Data'!$J$315:$J$616,255),0))=0,"",INDEX('Disaggregation Data'!$Q$315:$Q$616,MATCH(LEFT(X503,255),LEFT('Disaggregation Data'!J$315:$J$616,255),0))),"")</f>
        <v/>
      </c>
      <c r="J503" s="447" t="str">
        <f t="array" ref="J503">IFERROR(IF(INDEX('Disaggregation Data'!$R$315:$R$616,MATCH(LEFT(X503,255),LEFT('Disaggregation Data'!$J$315:$J$616,255),0))=0,"",INDEX('Disaggregation Data'!$R$315:$R$616,MATCH(LEFT(X503,255),LEFT('Disaggregation Data'!J$315:$J$616,255),0))),"")</f>
        <v/>
      </c>
      <c r="K503" s="486"/>
      <c r="L503" s="486"/>
      <c r="M503" s="486"/>
      <c r="N503" s="486"/>
      <c r="O503" s="486"/>
      <c r="P503" s="429"/>
      <c r="Q503" s="429"/>
      <c r="R503" s="429"/>
      <c r="S503" s="429"/>
      <c r="T503" s="429"/>
      <c r="U503" s="433" t="str">
        <f t="array" ref="U503">IFERROR(IF(INDEX('Disaggregation Data'!$O$315:$O$616,MATCH(LEFT(X503,255),LEFT('Disaggregation Data'!$J$315:$J$616,255),0))=0,"",INDEX('Disaggregation Data'!$O$315:$O$616,MATCH(LEFT(X503,255),LEFT('Disaggregation Data'!J$315:$J$616,255),0))),"")</f>
        <v/>
      </c>
      <c r="V503" s="447" t="str">
        <f t="array" ref="V503">IFERROR(IF(INDEX('Disaggregation Data'!$P$315:$P$616,MATCH(LEFT(X503,255),LEFT('Disaggregation Data'!$J$315:$J$616,255),0))=0,"",INDEX('Disaggregation Data'!$P$315:$P$616,MATCH(LEFT(X503,255),LEFT('Disaggregation Data'!J$315:$J$616,255),0))),"")</f>
        <v/>
      </c>
      <c r="W503" s="527"/>
      <c r="X503" s="527" t="str">
        <f t="shared" si="34"/>
        <v/>
      </c>
      <c r="Y503" s="527">
        <f t="shared" si="35"/>
        <v>36</v>
      </c>
      <c r="Z503" s="527" t="str">
        <f t="shared" si="36"/>
        <v/>
      </c>
      <c r="AA503" s="527" t="b">
        <f t="shared" si="37"/>
        <v>0</v>
      </c>
      <c r="AB503" s="527" t="s">
        <v>1966</v>
      </c>
      <c r="AC503" s="527" t="str">
        <f t="array" ref="AC503">IFERROR(IF(INDEX('Disaggregation Records'!$G$95:$G$183,MATCH(LEFT(Z503,255),LEFT('Disaggregation Records'!$D$95:$D$183,255),0))=0,"",INDEX('Disaggregation Records'!$G$95:$G$183,MATCH(LEFT(Z503,255),LEFT('Disaggregation Records'!$D$95:$D$183,255),0))),"")</f>
        <v/>
      </c>
      <c r="AD503" s="527" t="s">
        <v>737</v>
      </c>
      <c r="AE503" s="393"/>
      <c r="AF503" s="134"/>
      <c r="AG503" s="134"/>
    </row>
    <row r="504" spans="1:33" ht="47.1" customHeight="1" x14ac:dyDescent="0.25">
      <c r="A504" s="409">
        <v>18</v>
      </c>
      <c r="B504" s="427" t="str">
        <f>IFERROR(VLOOKUP(A504,'Coverage Indicators - Section D'!$A$10:$Y$42,25,FALSE),"")</f>
        <v/>
      </c>
      <c r="C504" s="522" t="str">
        <f t="array" ref="C504">IFERROR(IF(INDEX('Disaggregation Records'!$E$95:$E$183,MATCH(LEFT(Z504,255),LEFT('Disaggregation Records'!$D$95:$D$183,255),0))=0,"",INDEX('Disaggregation Records'!$E$95:$E$183,MATCH(LEFT(Z504,255),LEFT('Disaggregation Records'!$D$95:$D$183,255),0))),"")</f>
        <v/>
      </c>
      <c r="D504" s="522" t="str">
        <f t="array" ref="D504">IFERROR(IF(INDEX('Disaggregation Records'!$F$95:$F$183,MATCH(LEFT(Z504,255),LEFT('Disaggregation Records'!$D$95:$D$183,255),0))=0,"",INDEX('Disaggregation Records'!$F$95:$F$183,MATCH(LEFT(Z504,255),LEFT('Disaggregation Records'!$D$95:$D$183,255),0))),"")</f>
        <v/>
      </c>
      <c r="E504" s="429" t="str">
        <f t="array" ref="E504">IFERROR(IF(INDEX('Disaggregation Data'!$K$315:$K$616,MATCH(LEFT(X504,255),LEFT('Disaggregation Data'!$J$315:$J$616,255),0))=0,"",INDEX('Disaggregation Data'!$K$315:$K$616,MATCH(LEFT(X504,255),LEFT('Disaggregation Data'!J$315:$J$616,255),0))),"")</f>
        <v/>
      </c>
      <c r="F504" s="430" t="str">
        <f t="array" ref="F504">IFERROR(IF(INDEX('Disaggregation Data'!$L$315:$L$616,MATCH(LEFT(X504,255),LEFT('Disaggregation Data'!$J$315:$J$616,255),0))=0,"",INDEX('Disaggregation Data'!$L$315:$L$616,MATCH(LEFT(X504,255),LEFT('Disaggregation Data'!J$315:$J$616,255),0))),"")</f>
        <v/>
      </c>
      <c r="G504" s="495" t="str">
        <f t="shared" si="38"/>
        <v/>
      </c>
      <c r="H504" s="433" t="str">
        <f t="array" ref="H504">IFERROR(IF(INDEX('Disaggregation Data'!$N$315:$N$616,MATCH(LEFT(X504,255),LEFT('Disaggregation Data'!$J$315:$J$616,255),0))=0,"",INDEX('Disaggregation Data'!$N$315:$N$616,MATCH(LEFT(X504,255),LEFT('Disaggregation Data'!J$315:$J$616,255),0))),"")</f>
        <v/>
      </c>
      <c r="I504" s="433" t="str">
        <f t="array" ref="I504">IFERROR(IF(INDEX('Disaggregation Data'!$Q$315:$Q$616,MATCH(LEFT(X504,255),LEFT('Disaggregation Data'!$J$315:$J$616,255),0))=0,"",INDEX('Disaggregation Data'!$Q$315:$Q$616,MATCH(LEFT(X504,255),LEFT('Disaggregation Data'!J$315:$J$616,255),0))),"")</f>
        <v/>
      </c>
      <c r="J504" s="447" t="str">
        <f t="array" ref="J504">IFERROR(IF(INDEX('Disaggregation Data'!$R$315:$R$616,MATCH(LEFT(X504,255),LEFT('Disaggregation Data'!$J$315:$J$616,255),0))=0,"",INDEX('Disaggregation Data'!$R$315:$R$616,MATCH(LEFT(X504,255),LEFT('Disaggregation Data'!J$315:$J$616,255),0))),"")</f>
        <v/>
      </c>
      <c r="K504" s="486"/>
      <c r="L504" s="486"/>
      <c r="M504" s="486"/>
      <c r="N504" s="486"/>
      <c r="O504" s="486"/>
      <c r="P504" s="429"/>
      <c r="Q504" s="429"/>
      <c r="R504" s="429"/>
      <c r="S504" s="429"/>
      <c r="T504" s="429"/>
      <c r="U504" s="433" t="str">
        <f t="array" ref="U504">IFERROR(IF(INDEX('Disaggregation Data'!$O$315:$O$616,MATCH(LEFT(X504,255),LEFT('Disaggregation Data'!$J$315:$J$616,255),0))=0,"",INDEX('Disaggregation Data'!$O$315:$O$616,MATCH(LEFT(X504,255),LEFT('Disaggregation Data'!J$315:$J$616,255),0))),"")</f>
        <v/>
      </c>
      <c r="V504" s="447" t="str">
        <f t="array" ref="V504">IFERROR(IF(INDEX('Disaggregation Data'!$P$315:$P$616,MATCH(LEFT(X504,255),LEFT('Disaggregation Data'!$J$315:$J$616,255),0))=0,"",INDEX('Disaggregation Data'!$P$315:$P$616,MATCH(LEFT(X504,255),LEFT('Disaggregation Data'!J$315:$J$616,255),0))),"")</f>
        <v/>
      </c>
      <c r="W504" s="527"/>
      <c r="X504" s="527" t="str">
        <f t="shared" si="34"/>
        <v/>
      </c>
      <c r="Y504" s="527">
        <f t="shared" si="35"/>
        <v>37</v>
      </c>
      <c r="Z504" s="527" t="str">
        <f t="shared" si="36"/>
        <v/>
      </c>
      <c r="AA504" s="527" t="b">
        <f t="shared" si="37"/>
        <v>0</v>
      </c>
      <c r="AB504" s="527" t="s">
        <v>1967</v>
      </c>
      <c r="AC504" s="527" t="str">
        <f t="array" ref="AC504">IFERROR(IF(INDEX('Disaggregation Records'!$G$95:$G$183,MATCH(LEFT(Z504,255),LEFT('Disaggregation Records'!$D$95:$D$183,255),0))=0,"",INDEX('Disaggregation Records'!$G$95:$G$183,MATCH(LEFT(Z504,255),LEFT('Disaggregation Records'!$D$95:$D$183,255),0))),"")</f>
        <v/>
      </c>
      <c r="AD504" s="527" t="s">
        <v>737</v>
      </c>
      <c r="AE504" s="393"/>
      <c r="AF504" s="134"/>
      <c r="AG504" s="134"/>
    </row>
    <row r="505" spans="1:33" ht="47.1" customHeight="1" x14ac:dyDescent="0.25">
      <c r="A505" s="409">
        <v>18</v>
      </c>
      <c r="B505" s="427" t="str">
        <f>IFERROR(VLOOKUP(A505,'Coverage Indicators - Section D'!$A$10:$Y$42,25,FALSE),"")</f>
        <v/>
      </c>
      <c r="C505" s="522" t="str">
        <f t="array" ref="C505">IFERROR(IF(INDEX('Disaggregation Records'!$E$95:$E$183,MATCH(LEFT(Z505,255),LEFT('Disaggregation Records'!$D$95:$D$183,255),0))=0,"",INDEX('Disaggregation Records'!$E$95:$E$183,MATCH(LEFT(Z505,255),LEFT('Disaggregation Records'!$D$95:$D$183,255),0))),"")</f>
        <v/>
      </c>
      <c r="D505" s="522" t="str">
        <f t="array" ref="D505">IFERROR(IF(INDEX('Disaggregation Records'!$F$95:$F$183,MATCH(LEFT(Z505,255),LEFT('Disaggregation Records'!$D$95:$D$183,255),0))=0,"",INDEX('Disaggregation Records'!$F$95:$F$183,MATCH(LEFT(Z505,255),LEFT('Disaggregation Records'!$D$95:$D$183,255),0))),"")</f>
        <v/>
      </c>
      <c r="E505" s="429" t="str">
        <f t="array" ref="E505">IFERROR(IF(INDEX('Disaggregation Data'!$K$315:$K$616,MATCH(LEFT(X505,255),LEFT('Disaggregation Data'!$J$315:$J$616,255),0))=0,"",INDEX('Disaggregation Data'!$K$315:$K$616,MATCH(LEFT(X505,255),LEFT('Disaggregation Data'!J$315:$J$616,255),0))),"")</f>
        <v/>
      </c>
      <c r="F505" s="430" t="str">
        <f t="array" ref="F505">IFERROR(IF(INDEX('Disaggregation Data'!$L$315:$L$616,MATCH(LEFT(X505,255),LEFT('Disaggregation Data'!$J$315:$J$616,255),0))=0,"",INDEX('Disaggregation Data'!$L$315:$L$616,MATCH(LEFT(X505,255),LEFT('Disaggregation Data'!J$315:$J$616,255),0))),"")</f>
        <v/>
      </c>
      <c r="G505" s="495" t="str">
        <f t="shared" si="38"/>
        <v/>
      </c>
      <c r="H505" s="433" t="str">
        <f t="array" ref="H505">IFERROR(IF(INDEX('Disaggregation Data'!$N$315:$N$616,MATCH(LEFT(X505,255),LEFT('Disaggregation Data'!$J$315:$J$616,255),0))=0,"",INDEX('Disaggregation Data'!$N$315:$N$616,MATCH(LEFT(X505,255),LEFT('Disaggregation Data'!J$315:$J$616,255),0))),"")</f>
        <v/>
      </c>
      <c r="I505" s="433" t="str">
        <f t="array" ref="I505">IFERROR(IF(INDEX('Disaggregation Data'!$Q$315:$Q$616,MATCH(LEFT(X505,255),LEFT('Disaggregation Data'!$J$315:$J$616,255),0))=0,"",INDEX('Disaggregation Data'!$Q$315:$Q$616,MATCH(LEFT(X505,255),LEFT('Disaggregation Data'!J$315:$J$616,255),0))),"")</f>
        <v/>
      </c>
      <c r="J505" s="447" t="str">
        <f t="array" ref="J505">IFERROR(IF(INDEX('Disaggregation Data'!$R$315:$R$616,MATCH(LEFT(X505,255),LEFT('Disaggregation Data'!$J$315:$J$616,255),0))=0,"",INDEX('Disaggregation Data'!$R$315:$R$616,MATCH(LEFT(X505,255),LEFT('Disaggregation Data'!J$315:$J$616,255),0))),"")</f>
        <v/>
      </c>
      <c r="K505" s="486"/>
      <c r="L505" s="486"/>
      <c r="M505" s="486"/>
      <c r="N505" s="486"/>
      <c r="O505" s="486"/>
      <c r="P505" s="429"/>
      <c r="Q505" s="429"/>
      <c r="R505" s="429"/>
      <c r="S505" s="429"/>
      <c r="T505" s="429"/>
      <c r="U505" s="433" t="str">
        <f t="array" ref="U505">IFERROR(IF(INDEX('Disaggregation Data'!$O$315:$O$616,MATCH(LEFT(X505,255),LEFT('Disaggregation Data'!$J$315:$J$616,255),0))=0,"",INDEX('Disaggregation Data'!$O$315:$O$616,MATCH(LEFT(X505,255),LEFT('Disaggregation Data'!J$315:$J$616,255),0))),"")</f>
        <v/>
      </c>
      <c r="V505" s="447" t="str">
        <f t="array" ref="V505">IFERROR(IF(INDEX('Disaggregation Data'!$P$315:$P$616,MATCH(LEFT(X505,255),LEFT('Disaggregation Data'!$J$315:$J$616,255),0))=0,"",INDEX('Disaggregation Data'!$P$315:$P$616,MATCH(LEFT(X505,255),LEFT('Disaggregation Data'!J$315:$J$616,255),0))),"")</f>
        <v/>
      </c>
      <c r="W505" s="527"/>
      <c r="X505" s="527" t="str">
        <f t="shared" si="34"/>
        <v/>
      </c>
      <c r="Y505" s="527">
        <f t="shared" si="35"/>
        <v>38</v>
      </c>
      <c r="Z505" s="527" t="str">
        <f t="shared" si="36"/>
        <v/>
      </c>
      <c r="AA505" s="527" t="b">
        <f t="shared" si="37"/>
        <v>0</v>
      </c>
      <c r="AB505" s="527" t="s">
        <v>1968</v>
      </c>
      <c r="AC505" s="527" t="str">
        <f t="array" ref="AC505">IFERROR(IF(INDEX('Disaggregation Records'!$G$95:$G$183,MATCH(LEFT(Z505,255),LEFT('Disaggregation Records'!$D$95:$D$183,255),0))=0,"",INDEX('Disaggregation Records'!$G$95:$G$183,MATCH(LEFT(Z505,255),LEFT('Disaggregation Records'!$D$95:$D$183,255),0))),"")</f>
        <v/>
      </c>
      <c r="AD505" s="527" t="s">
        <v>737</v>
      </c>
      <c r="AE505" s="393"/>
      <c r="AF505" s="134"/>
      <c r="AG505" s="134"/>
    </row>
    <row r="506" spans="1:33" ht="47.1" customHeight="1" x14ac:dyDescent="0.25">
      <c r="A506" s="409">
        <v>18</v>
      </c>
      <c r="B506" s="427" t="str">
        <f>IFERROR(VLOOKUP(A506,'Coverage Indicators - Section D'!$A$10:$Y$42,25,FALSE),"")</f>
        <v/>
      </c>
      <c r="C506" s="522" t="str">
        <f t="array" ref="C506">IFERROR(IF(INDEX('Disaggregation Records'!$E$95:$E$183,MATCH(LEFT(Z506,255),LEFT('Disaggregation Records'!$D$95:$D$183,255),0))=0,"",INDEX('Disaggregation Records'!$E$95:$E$183,MATCH(LEFT(Z506,255),LEFT('Disaggregation Records'!$D$95:$D$183,255),0))),"")</f>
        <v/>
      </c>
      <c r="D506" s="522" t="str">
        <f t="array" ref="D506">IFERROR(IF(INDEX('Disaggregation Records'!$F$95:$F$183,MATCH(LEFT(Z506,255),LEFT('Disaggregation Records'!$D$95:$D$183,255),0))=0,"",INDEX('Disaggregation Records'!$F$95:$F$183,MATCH(LEFT(Z506,255),LEFT('Disaggregation Records'!$D$95:$D$183,255),0))),"")</f>
        <v/>
      </c>
      <c r="E506" s="429" t="str">
        <f t="array" ref="E506">IFERROR(IF(INDEX('Disaggregation Data'!$K$315:$K$616,MATCH(LEFT(X506,255),LEFT('Disaggregation Data'!$J$315:$J$616,255),0))=0,"",INDEX('Disaggregation Data'!$K$315:$K$616,MATCH(LEFT(X506,255),LEFT('Disaggregation Data'!J$315:$J$616,255),0))),"")</f>
        <v/>
      </c>
      <c r="F506" s="430" t="str">
        <f t="array" ref="F506">IFERROR(IF(INDEX('Disaggregation Data'!$L$315:$L$616,MATCH(LEFT(X506,255),LEFT('Disaggregation Data'!$J$315:$J$616,255),0))=0,"",INDEX('Disaggregation Data'!$L$315:$L$616,MATCH(LEFT(X506,255),LEFT('Disaggregation Data'!J$315:$J$616,255),0))),"")</f>
        <v/>
      </c>
      <c r="G506" s="495" t="str">
        <f t="shared" si="38"/>
        <v/>
      </c>
      <c r="H506" s="433" t="str">
        <f t="array" ref="H506">IFERROR(IF(INDEX('Disaggregation Data'!$N$315:$N$616,MATCH(LEFT(X506,255),LEFT('Disaggregation Data'!$J$315:$J$616,255),0))=0,"",INDEX('Disaggregation Data'!$N$315:$N$616,MATCH(LEFT(X506,255),LEFT('Disaggregation Data'!J$315:$J$616,255),0))),"")</f>
        <v/>
      </c>
      <c r="I506" s="433" t="str">
        <f t="array" ref="I506">IFERROR(IF(INDEX('Disaggregation Data'!$Q$315:$Q$616,MATCH(LEFT(X506,255),LEFT('Disaggregation Data'!$J$315:$J$616,255),0))=0,"",INDEX('Disaggregation Data'!$Q$315:$Q$616,MATCH(LEFT(X506,255),LEFT('Disaggregation Data'!J$315:$J$616,255),0))),"")</f>
        <v/>
      </c>
      <c r="J506" s="447" t="str">
        <f t="array" ref="J506">IFERROR(IF(INDEX('Disaggregation Data'!$R$315:$R$616,MATCH(LEFT(X506,255),LEFT('Disaggregation Data'!$J$315:$J$616,255),0))=0,"",INDEX('Disaggregation Data'!$R$315:$R$616,MATCH(LEFT(X506,255),LEFT('Disaggregation Data'!J$315:$J$616,255),0))),"")</f>
        <v/>
      </c>
      <c r="K506" s="486"/>
      <c r="L506" s="486"/>
      <c r="M506" s="486"/>
      <c r="N506" s="486"/>
      <c r="O506" s="486"/>
      <c r="P506" s="429"/>
      <c r="Q506" s="429"/>
      <c r="R506" s="429"/>
      <c r="S506" s="429"/>
      <c r="T506" s="429"/>
      <c r="U506" s="433" t="str">
        <f t="array" ref="U506">IFERROR(IF(INDEX('Disaggregation Data'!$O$315:$O$616,MATCH(LEFT(X506,255),LEFT('Disaggregation Data'!$J$315:$J$616,255),0))=0,"",INDEX('Disaggregation Data'!$O$315:$O$616,MATCH(LEFT(X506,255),LEFT('Disaggregation Data'!J$315:$J$616,255),0))),"")</f>
        <v/>
      </c>
      <c r="V506" s="447" t="str">
        <f t="array" ref="V506">IFERROR(IF(INDEX('Disaggregation Data'!$P$315:$P$616,MATCH(LEFT(X506,255),LEFT('Disaggregation Data'!$J$315:$J$616,255),0))=0,"",INDEX('Disaggregation Data'!$P$315:$P$616,MATCH(LEFT(X506,255),LEFT('Disaggregation Data'!J$315:$J$616,255),0))),"")</f>
        <v/>
      </c>
      <c r="W506" s="527"/>
      <c r="X506" s="527" t="str">
        <f t="shared" si="34"/>
        <v/>
      </c>
      <c r="Y506" s="527">
        <f t="shared" si="35"/>
        <v>39</v>
      </c>
      <c r="Z506" s="527" t="str">
        <f t="shared" si="36"/>
        <v/>
      </c>
      <c r="AA506" s="527" t="b">
        <f t="shared" si="37"/>
        <v>0</v>
      </c>
      <c r="AB506" s="527" t="s">
        <v>1969</v>
      </c>
      <c r="AC506" s="527" t="str">
        <f t="array" ref="AC506">IFERROR(IF(INDEX('Disaggregation Records'!$G$95:$G$183,MATCH(LEFT(Z506,255),LEFT('Disaggregation Records'!$D$95:$D$183,255),0))=0,"",INDEX('Disaggregation Records'!$G$95:$G$183,MATCH(LEFT(Z506,255),LEFT('Disaggregation Records'!$D$95:$D$183,255),0))),"")</f>
        <v/>
      </c>
      <c r="AD506" s="527" t="s">
        <v>737</v>
      </c>
      <c r="AE506" s="393"/>
      <c r="AF506" s="134"/>
      <c r="AG506" s="134"/>
    </row>
    <row r="507" spans="1:33" ht="47.1" customHeight="1" x14ac:dyDescent="0.25">
      <c r="A507" s="409">
        <v>19</v>
      </c>
      <c r="B507" s="427" t="str">
        <f>IFERROR(VLOOKUP(A507,'Coverage Indicators - Section D'!$A$10:$Y$42,25,FALSE),"")</f>
        <v/>
      </c>
      <c r="C507" s="522" t="str">
        <f t="array" ref="C507">IFERROR(IF(INDEX('Disaggregation Records'!$E$95:$E$183,MATCH(LEFT(Z507,255),LEFT('Disaggregation Records'!$D$95:$D$183,255),0))=0,"",INDEX('Disaggregation Records'!$E$95:$E$183,MATCH(LEFT(Z507,255),LEFT('Disaggregation Records'!$D$95:$D$183,255),0))),"")</f>
        <v/>
      </c>
      <c r="D507" s="522" t="str">
        <f t="array" ref="D507">IFERROR(IF(INDEX('Disaggregation Records'!$F$95:$F$183,MATCH(LEFT(Z507,255),LEFT('Disaggregation Records'!$D$95:$D$183,255),0))=0,"",INDEX('Disaggregation Records'!$F$95:$F$183,MATCH(LEFT(Z507,255),LEFT('Disaggregation Records'!$D$95:$D$183,255),0))),"")</f>
        <v/>
      </c>
      <c r="E507" s="429" t="str">
        <f t="array" ref="E507">IFERROR(IF(INDEX('Disaggregation Data'!$K$315:$K$616,MATCH(LEFT(X507,255),LEFT('Disaggregation Data'!$J$315:$J$616,255),0))=0,"",INDEX('Disaggregation Data'!$K$315:$K$616,MATCH(LEFT(X507,255),LEFT('Disaggregation Data'!J$315:$J$616,255),0))),"")</f>
        <v/>
      </c>
      <c r="F507" s="430" t="str">
        <f t="array" ref="F507">IFERROR(IF(INDEX('Disaggregation Data'!$L$315:$L$616,MATCH(LEFT(X507,255),LEFT('Disaggregation Data'!$J$315:$J$616,255),0))=0,"",INDEX('Disaggregation Data'!$L$315:$L$616,MATCH(LEFT(X507,255),LEFT('Disaggregation Data'!J$315:$J$616,255),0))),"")</f>
        <v/>
      </c>
      <c r="G507" s="495" t="str">
        <f t="shared" si="38"/>
        <v/>
      </c>
      <c r="H507" s="433" t="str">
        <f t="array" ref="H507">IFERROR(IF(INDEX('Disaggregation Data'!$N$315:$N$616,MATCH(LEFT(X507,255),LEFT('Disaggregation Data'!$J$315:$J$616,255),0))=0,"",INDEX('Disaggregation Data'!$N$315:$N$616,MATCH(LEFT(X507,255),LEFT('Disaggregation Data'!J$315:$J$616,255),0))),"")</f>
        <v/>
      </c>
      <c r="I507" s="433" t="str">
        <f t="array" ref="I507">IFERROR(IF(INDEX('Disaggregation Data'!$Q$315:$Q$616,MATCH(LEFT(X507,255),LEFT('Disaggregation Data'!$J$315:$J$616,255),0))=0,"",INDEX('Disaggregation Data'!$Q$315:$Q$616,MATCH(LEFT(X507,255),LEFT('Disaggregation Data'!J$315:$J$616,255),0))),"")</f>
        <v/>
      </c>
      <c r="J507" s="447" t="str">
        <f t="array" ref="J507">IFERROR(IF(INDEX('Disaggregation Data'!$R$315:$R$616,MATCH(LEFT(X507,255),LEFT('Disaggregation Data'!$J$315:$J$616,255),0))=0,"",INDEX('Disaggregation Data'!$R$315:$R$616,MATCH(LEFT(X507,255),LEFT('Disaggregation Data'!J$315:$J$616,255),0))),"")</f>
        <v/>
      </c>
      <c r="K507" s="486"/>
      <c r="L507" s="486"/>
      <c r="M507" s="486"/>
      <c r="N507" s="486"/>
      <c r="O507" s="486"/>
      <c r="P507" s="429"/>
      <c r="Q507" s="429"/>
      <c r="R507" s="429"/>
      <c r="S507" s="429"/>
      <c r="T507" s="429"/>
      <c r="U507" s="433" t="str">
        <f t="array" ref="U507">IFERROR(IF(INDEX('Disaggregation Data'!$O$315:$O$616,MATCH(LEFT(X507,255),LEFT('Disaggregation Data'!$J$315:$J$616,255),0))=0,"",INDEX('Disaggregation Data'!$O$315:$O$616,MATCH(LEFT(X507,255),LEFT('Disaggregation Data'!J$315:$J$616,255),0))),"")</f>
        <v/>
      </c>
      <c r="V507" s="447" t="str">
        <f t="array" ref="V507">IFERROR(IF(INDEX('Disaggregation Data'!$P$315:$P$616,MATCH(LEFT(X507,255),LEFT('Disaggregation Data'!$J$315:$J$616,255),0))=0,"",INDEX('Disaggregation Data'!$P$315:$P$616,MATCH(LEFT(X507,255),LEFT('Disaggregation Data'!J$315:$J$616,255),0))),"")</f>
        <v/>
      </c>
      <c r="W507" s="527"/>
      <c r="X507" s="527" t="str">
        <f t="shared" si="34"/>
        <v/>
      </c>
      <c r="Y507" s="527">
        <f t="shared" si="35"/>
        <v>40</v>
      </c>
      <c r="Z507" s="527" t="str">
        <f t="shared" si="36"/>
        <v/>
      </c>
      <c r="AA507" s="527" t="b">
        <f t="shared" si="37"/>
        <v>0</v>
      </c>
      <c r="AB507" s="527" t="s">
        <v>1970</v>
      </c>
      <c r="AC507" s="527" t="str">
        <f t="array" ref="AC507">IFERROR(IF(INDEX('Disaggregation Records'!$G$95:$G$183,MATCH(LEFT(Z507,255),LEFT('Disaggregation Records'!$D$95:$D$183,255),0))=0,"",INDEX('Disaggregation Records'!$G$95:$G$183,MATCH(LEFT(Z507,255),LEFT('Disaggregation Records'!$D$95:$D$183,255),0))),"")</f>
        <v/>
      </c>
      <c r="AD507" s="527" t="s">
        <v>738</v>
      </c>
      <c r="AE507" s="393"/>
      <c r="AF507" s="134"/>
      <c r="AG507" s="134"/>
    </row>
    <row r="508" spans="1:33" ht="47.1" customHeight="1" x14ac:dyDescent="0.25">
      <c r="A508" s="409">
        <v>19</v>
      </c>
      <c r="B508" s="427" t="str">
        <f>IFERROR(VLOOKUP(A508,'Coverage Indicators - Section D'!$A$10:$Y$42,25,FALSE),"")</f>
        <v/>
      </c>
      <c r="C508" s="522" t="str">
        <f t="array" ref="C508">IFERROR(IF(INDEX('Disaggregation Records'!$E$95:$E$183,MATCH(LEFT(Z508,255),LEFT('Disaggregation Records'!$D$95:$D$183,255),0))=0,"",INDEX('Disaggregation Records'!$E$95:$E$183,MATCH(LEFT(Z508,255),LEFT('Disaggregation Records'!$D$95:$D$183,255),0))),"")</f>
        <v/>
      </c>
      <c r="D508" s="522" t="str">
        <f t="array" ref="D508">IFERROR(IF(INDEX('Disaggregation Records'!$F$95:$F$183,MATCH(LEFT(Z508,255),LEFT('Disaggregation Records'!$D$95:$D$183,255),0))=0,"",INDEX('Disaggregation Records'!$F$95:$F$183,MATCH(LEFT(Z508,255),LEFT('Disaggregation Records'!$D$95:$D$183,255),0))),"")</f>
        <v/>
      </c>
      <c r="E508" s="429" t="str">
        <f t="array" ref="E508">IFERROR(IF(INDEX('Disaggregation Data'!$K$315:$K$616,MATCH(LEFT(X508,255),LEFT('Disaggregation Data'!$J$315:$J$616,255),0))=0,"",INDEX('Disaggregation Data'!$K$315:$K$616,MATCH(LEFT(X508,255),LEFT('Disaggregation Data'!J$315:$J$616,255),0))),"")</f>
        <v/>
      </c>
      <c r="F508" s="430" t="str">
        <f t="array" ref="F508">IFERROR(IF(INDEX('Disaggregation Data'!$L$315:$L$616,MATCH(LEFT(X508,255),LEFT('Disaggregation Data'!$J$315:$J$616,255),0))=0,"",INDEX('Disaggregation Data'!$L$315:$L$616,MATCH(LEFT(X508,255),LEFT('Disaggregation Data'!J$315:$J$616,255),0))),"")</f>
        <v/>
      </c>
      <c r="G508" s="495" t="str">
        <f t="shared" si="38"/>
        <v/>
      </c>
      <c r="H508" s="433" t="str">
        <f t="array" ref="H508">IFERROR(IF(INDEX('Disaggregation Data'!$N$315:$N$616,MATCH(LEFT(X508,255),LEFT('Disaggregation Data'!$J$315:$J$616,255),0))=0,"",INDEX('Disaggregation Data'!$N$315:$N$616,MATCH(LEFT(X508,255),LEFT('Disaggregation Data'!J$315:$J$616,255),0))),"")</f>
        <v/>
      </c>
      <c r="I508" s="433" t="str">
        <f t="array" ref="I508">IFERROR(IF(INDEX('Disaggregation Data'!$Q$315:$Q$616,MATCH(LEFT(X508,255),LEFT('Disaggregation Data'!$J$315:$J$616,255),0))=0,"",INDEX('Disaggregation Data'!$Q$315:$Q$616,MATCH(LEFT(X508,255),LEFT('Disaggregation Data'!J$315:$J$616,255),0))),"")</f>
        <v/>
      </c>
      <c r="J508" s="447" t="str">
        <f t="array" ref="J508">IFERROR(IF(INDEX('Disaggregation Data'!$R$315:$R$616,MATCH(LEFT(X508,255),LEFT('Disaggregation Data'!$J$315:$J$616,255),0))=0,"",INDEX('Disaggregation Data'!$R$315:$R$616,MATCH(LEFT(X508,255),LEFT('Disaggregation Data'!J$315:$J$616,255),0))),"")</f>
        <v/>
      </c>
      <c r="K508" s="486"/>
      <c r="L508" s="486"/>
      <c r="M508" s="486"/>
      <c r="N508" s="486"/>
      <c r="O508" s="486"/>
      <c r="P508" s="429"/>
      <c r="Q508" s="429"/>
      <c r="R508" s="429"/>
      <c r="S508" s="429"/>
      <c r="T508" s="429"/>
      <c r="U508" s="433" t="str">
        <f t="array" ref="U508">IFERROR(IF(INDEX('Disaggregation Data'!$O$315:$O$616,MATCH(LEFT(X508,255),LEFT('Disaggregation Data'!$J$315:$J$616,255),0))=0,"",INDEX('Disaggregation Data'!$O$315:$O$616,MATCH(LEFT(X508,255),LEFT('Disaggregation Data'!J$315:$J$616,255),0))),"")</f>
        <v/>
      </c>
      <c r="V508" s="447" t="str">
        <f t="array" ref="V508">IFERROR(IF(INDEX('Disaggregation Data'!$P$315:$P$616,MATCH(LEFT(X508,255),LEFT('Disaggregation Data'!$J$315:$J$616,255),0))=0,"",INDEX('Disaggregation Data'!$P$315:$P$616,MATCH(LEFT(X508,255),LEFT('Disaggregation Data'!J$315:$J$616,255),0))),"")</f>
        <v/>
      </c>
      <c r="W508" s="527"/>
      <c r="X508" s="527" t="str">
        <f t="shared" si="34"/>
        <v/>
      </c>
      <c r="Y508" s="527">
        <f t="shared" si="35"/>
        <v>41</v>
      </c>
      <c r="Z508" s="527" t="str">
        <f t="shared" si="36"/>
        <v/>
      </c>
      <c r="AA508" s="527" t="b">
        <f t="shared" si="37"/>
        <v>0</v>
      </c>
      <c r="AB508" s="527" t="s">
        <v>1971</v>
      </c>
      <c r="AC508" s="527" t="str">
        <f t="array" ref="AC508">IFERROR(IF(INDEX('Disaggregation Records'!$G$95:$G$183,MATCH(LEFT(Z508,255),LEFT('Disaggregation Records'!$D$95:$D$183,255),0))=0,"",INDEX('Disaggregation Records'!$G$95:$G$183,MATCH(LEFT(Z508,255),LEFT('Disaggregation Records'!$D$95:$D$183,255),0))),"")</f>
        <v/>
      </c>
      <c r="AD508" s="527" t="s">
        <v>738</v>
      </c>
      <c r="AE508" s="393"/>
      <c r="AF508" s="134"/>
      <c r="AG508" s="134"/>
    </row>
    <row r="509" spans="1:33" ht="47.1" customHeight="1" x14ac:dyDescent="0.25">
      <c r="A509" s="409">
        <v>19</v>
      </c>
      <c r="B509" s="427" t="str">
        <f>IFERROR(VLOOKUP(A509,'Coverage Indicators - Section D'!$A$10:$Y$42,25,FALSE),"")</f>
        <v/>
      </c>
      <c r="C509" s="522" t="str">
        <f t="array" ref="C509">IFERROR(IF(INDEX('Disaggregation Records'!$E$95:$E$183,MATCH(LEFT(Z509,255),LEFT('Disaggregation Records'!$D$95:$D$183,255),0))=0,"",INDEX('Disaggregation Records'!$E$95:$E$183,MATCH(LEFT(Z509,255),LEFT('Disaggregation Records'!$D$95:$D$183,255),0))),"")</f>
        <v/>
      </c>
      <c r="D509" s="522" t="str">
        <f t="array" ref="D509">IFERROR(IF(INDEX('Disaggregation Records'!$F$95:$F$183,MATCH(LEFT(Z509,255),LEFT('Disaggregation Records'!$D$95:$D$183,255),0))=0,"",INDEX('Disaggregation Records'!$F$95:$F$183,MATCH(LEFT(Z509,255),LEFT('Disaggregation Records'!$D$95:$D$183,255),0))),"")</f>
        <v/>
      </c>
      <c r="E509" s="429" t="str">
        <f t="array" ref="E509">IFERROR(IF(INDEX('Disaggregation Data'!$K$315:$K$616,MATCH(LEFT(X509,255),LEFT('Disaggregation Data'!$J$315:$J$616,255),0))=0,"",INDEX('Disaggregation Data'!$K$315:$K$616,MATCH(LEFT(X509,255),LEFT('Disaggregation Data'!J$315:$J$616,255),0))),"")</f>
        <v/>
      </c>
      <c r="F509" s="430" t="str">
        <f t="array" ref="F509">IFERROR(IF(INDEX('Disaggregation Data'!$L$315:$L$616,MATCH(LEFT(X509,255),LEFT('Disaggregation Data'!$J$315:$J$616,255),0))=0,"",INDEX('Disaggregation Data'!$L$315:$L$616,MATCH(LEFT(X509,255),LEFT('Disaggregation Data'!J$315:$J$616,255),0))),"")</f>
        <v/>
      </c>
      <c r="G509" s="495" t="str">
        <f t="shared" si="38"/>
        <v/>
      </c>
      <c r="H509" s="433" t="str">
        <f t="array" ref="H509">IFERROR(IF(INDEX('Disaggregation Data'!$N$315:$N$616,MATCH(LEFT(X509,255),LEFT('Disaggregation Data'!$J$315:$J$616,255),0))=0,"",INDEX('Disaggregation Data'!$N$315:$N$616,MATCH(LEFT(X509,255),LEFT('Disaggregation Data'!J$315:$J$616,255),0))),"")</f>
        <v/>
      </c>
      <c r="I509" s="433" t="str">
        <f t="array" ref="I509">IFERROR(IF(INDEX('Disaggregation Data'!$Q$315:$Q$616,MATCH(LEFT(X509,255),LEFT('Disaggregation Data'!$J$315:$J$616,255),0))=0,"",INDEX('Disaggregation Data'!$Q$315:$Q$616,MATCH(LEFT(X509,255),LEFT('Disaggregation Data'!J$315:$J$616,255),0))),"")</f>
        <v/>
      </c>
      <c r="J509" s="447" t="str">
        <f t="array" ref="J509">IFERROR(IF(INDEX('Disaggregation Data'!$R$315:$R$616,MATCH(LEFT(X509,255),LEFT('Disaggregation Data'!$J$315:$J$616,255),0))=0,"",INDEX('Disaggregation Data'!$R$315:$R$616,MATCH(LEFT(X509,255),LEFT('Disaggregation Data'!J$315:$J$616,255),0))),"")</f>
        <v/>
      </c>
      <c r="K509" s="486"/>
      <c r="L509" s="486"/>
      <c r="M509" s="486"/>
      <c r="N509" s="486"/>
      <c r="O509" s="486"/>
      <c r="P509" s="429"/>
      <c r="Q509" s="429"/>
      <c r="R509" s="429"/>
      <c r="S509" s="429"/>
      <c r="T509" s="429"/>
      <c r="U509" s="433" t="str">
        <f t="array" ref="U509">IFERROR(IF(INDEX('Disaggregation Data'!$O$315:$O$616,MATCH(LEFT(X509,255),LEFT('Disaggregation Data'!$J$315:$J$616,255),0))=0,"",INDEX('Disaggregation Data'!$O$315:$O$616,MATCH(LEFT(X509,255),LEFT('Disaggregation Data'!J$315:$J$616,255),0))),"")</f>
        <v/>
      </c>
      <c r="V509" s="447" t="str">
        <f t="array" ref="V509">IFERROR(IF(INDEX('Disaggregation Data'!$P$315:$P$616,MATCH(LEFT(X509,255),LEFT('Disaggregation Data'!$J$315:$J$616,255),0))=0,"",INDEX('Disaggregation Data'!$P$315:$P$616,MATCH(LEFT(X509,255),LEFT('Disaggregation Data'!J$315:$J$616,255),0))),"")</f>
        <v/>
      </c>
      <c r="W509" s="527"/>
      <c r="X509" s="527" t="str">
        <f t="shared" si="34"/>
        <v/>
      </c>
      <c r="Y509" s="527">
        <f t="shared" si="35"/>
        <v>42</v>
      </c>
      <c r="Z509" s="527" t="str">
        <f t="shared" si="36"/>
        <v/>
      </c>
      <c r="AA509" s="527" t="b">
        <f t="shared" si="37"/>
        <v>0</v>
      </c>
      <c r="AB509" s="527" t="s">
        <v>1972</v>
      </c>
      <c r="AC509" s="527" t="str">
        <f t="array" ref="AC509">IFERROR(IF(INDEX('Disaggregation Records'!$G$95:$G$183,MATCH(LEFT(Z509,255),LEFT('Disaggregation Records'!$D$95:$D$183,255),0))=0,"",INDEX('Disaggregation Records'!$G$95:$G$183,MATCH(LEFT(Z509,255),LEFT('Disaggregation Records'!$D$95:$D$183,255),0))),"")</f>
        <v/>
      </c>
      <c r="AD509" s="527" t="s">
        <v>738</v>
      </c>
      <c r="AE509" s="393"/>
      <c r="AF509" s="134"/>
      <c r="AG509" s="134"/>
    </row>
    <row r="510" spans="1:33" ht="47.1" customHeight="1" x14ac:dyDescent="0.25">
      <c r="A510" s="409">
        <v>19</v>
      </c>
      <c r="B510" s="427" t="str">
        <f>IFERROR(VLOOKUP(A510,'Coverage Indicators - Section D'!$A$10:$Y$42,25,FALSE),"")</f>
        <v/>
      </c>
      <c r="C510" s="522" t="str">
        <f t="array" ref="C510">IFERROR(IF(INDEX('Disaggregation Records'!$E$95:$E$183,MATCH(LEFT(Z510,255),LEFT('Disaggregation Records'!$D$95:$D$183,255),0))=0,"",INDEX('Disaggregation Records'!$E$95:$E$183,MATCH(LEFT(Z510,255),LEFT('Disaggregation Records'!$D$95:$D$183,255),0))),"")</f>
        <v/>
      </c>
      <c r="D510" s="522" t="str">
        <f t="array" ref="D510">IFERROR(IF(INDEX('Disaggregation Records'!$F$95:$F$183,MATCH(LEFT(Z510,255),LEFT('Disaggregation Records'!$D$95:$D$183,255),0))=0,"",INDEX('Disaggregation Records'!$F$95:$F$183,MATCH(LEFT(Z510,255),LEFT('Disaggregation Records'!$D$95:$D$183,255),0))),"")</f>
        <v/>
      </c>
      <c r="E510" s="429" t="str">
        <f t="array" ref="E510">IFERROR(IF(INDEX('Disaggregation Data'!$K$315:$K$616,MATCH(LEFT(X510,255),LEFT('Disaggregation Data'!$J$315:$J$616,255),0))=0,"",INDEX('Disaggregation Data'!$K$315:$K$616,MATCH(LEFT(X510,255),LEFT('Disaggregation Data'!J$315:$J$616,255),0))),"")</f>
        <v/>
      </c>
      <c r="F510" s="430" t="str">
        <f t="array" ref="F510">IFERROR(IF(INDEX('Disaggregation Data'!$L$315:$L$616,MATCH(LEFT(X510,255),LEFT('Disaggregation Data'!$J$315:$J$616,255),0))=0,"",INDEX('Disaggregation Data'!$L$315:$L$616,MATCH(LEFT(X510,255),LEFT('Disaggregation Data'!J$315:$J$616,255),0))),"")</f>
        <v/>
      </c>
      <c r="G510" s="495" t="str">
        <f t="shared" si="38"/>
        <v/>
      </c>
      <c r="H510" s="433" t="str">
        <f t="array" ref="H510">IFERROR(IF(INDEX('Disaggregation Data'!$N$315:$N$616,MATCH(LEFT(X510,255),LEFT('Disaggregation Data'!$J$315:$J$616,255),0))=0,"",INDEX('Disaggregation Data'!$N$315:$N$616,MATCH(LEFT(X510,255),LEFT('Disaggregation Data'!J$315:$J$616,255),0))),"")</f>
        <v/>
      </c>
      <c r="I510" s="433" t="str">
        <f t="array" ref="I510">IFERROR(IF(INDEX('Disaggregation Data'!$Q$315:$Q$616,MATCH(LEFT(X510,255),LEFT('Disaggregation Data'!$J$315:$J$616,255),0))=0,"",INDEX('Disaggregation Data'!$Q$315:$Q$616,MATCH(LEFT(X510,255),LEFT('Disaggregation Data'!J$315:$J$616,255),0))),"")</f>
        <v/>
      </c>
      <c r="J510" s="447" t="str">
        <f t="array" ref="J510">IFERROR(IF(INDEX('Disaggregation Data'!$R$315:$R$616,MATCH(LEFT(X510,255),LEFT('Disaggregation Data'!$J$315:$J$616,255),0))=0,"",INDEX('Disaggregation Data'!$R$315:$R$616,MATCH(LEFT(X510,255),LEFT('Disaggregation Data'!J$315:$J$616,255),0))),"")</f>
        <v/>
      </c>
      <c r="K510" s="486"/>
      <c r="L510" s="486"/>
      <c r="M510" s="486"/>
      <c r="N510" s="486"/>
      <c r="O510" s="486"/>
      <c r="P510" s="429"/>
      <c r="Q510" s="429"/>
      <c r="R510" s="429"/>
      <c r="S510" s="429"/>
      <c r="T510" s="429"/>
      <c r="U510" s="433" t="str">
        <f t="array" ref="U510">IFERROR(IF(INDEX('Disaggregation Data'!$O$315:$O$616,MATCH(LEFT(X510,255),LEFT('Disaggregation Data'!$J$315:$J$616,255),0))=0,"",INDEX('Disaggregation Data'!$O$315:$O$616,MATCH(LEFT(X510,255),LEFT('Disaggregation Data'!J$315:$J$616,255),0))),"")</f>
        <v/>
      </c>
      <c r="V510" s="447" t="str">
        <f t="array" ref="V510">IFERROR(IF(INDEX('Disaggregation Data'!$P$315:$P$616,MATCH(LEFT(X510,255),LEFT('Disaggregation Data'!$J$315:$J$616,255),0))=0,"",INDEX('Disaggregation Data'!$P$315:$P$616,MATCH(LEFT(X510,255),LEFT('Disaggregation Data'!J$315:$J$616,255),0))),"")</f>
        <v/>
      </c>
      <c r="W510" s="527"/>
      <c r="X510" s="527" t="str">
        <f t="shared" si="34"/>
        <v/>
      </c>
      <c r="Y510" s="527">
        <f t="shared" si="35"/>
        <v>43</v>
      </c>
      <c r="Z510" s="527" t="str">
        <f t="shared" si="36"/>
        <v/>
      </c>
      <c r="AA510" s="527" t="b">
        <f t="shared" si="37"/>
        <v>0</v>
      </c>
      <c r="AB510" s="527" t="s">
        <v>1973</v>
      </c>
      <c r="AC510" s="527" t="str">
        <f t="array" ref="AC510">IFERROR(IF(INDEX('Disaggregation Records'!$G$95:$G$183,MATCH(LEFT(Z510,255),LEFT('Disaggregation Records'!$D$95:$D$183,255),0))=0,"",INDEX('Disaggregation Records'!$G$95:$G$183,MATCH(LEFT(Z510,255),LEFT('Disaggregation Records'!$D$95:$D$183,255),0))),"")</f>
        <v/>
      </c>
      <c r="AD510" s="527" t="s">
        <v>738</v>
      </c>
      <c r="AE510" s="393"/>
      <c r="AF510" s="134"/>
      <c r="AG510" s="134"/>
    </row>
    <row r="511" spans="1:33" ht="47.1" customHeight="1" x14ac:dyDescent="0.25">
      <c r="A511" s="409">
        <v>19</v>
      </c>
      <c r="B511" s="427" t="str">
        <f>IFERROR(VLOOKUP(A511,'Coverage Indicators - Section D'!$A$10:$Y$42,25,FALSE),"")</f>
        <v/>
      </c>
      <c r="C511" s="522" t="str">
        <f t="array" ref="C511">IFERROR(IF(INDEX('Disaggregation Records'!$E$95:$E$183,MATCH(LEFT(Z511,255),LEFT('Disaggregation Records'!$D$95:$D$183,255),0))=0,"",INDEX('Disaggregation Records'!$E$95:$E$183,MATCH(LEFT(Z511,255),LEFT('Disaggregation Records'!$D$95:$D$183,255),0))),"")</f>
        <v/>
      </c>
      <c r="D511" s="522" t="str">
        <f t="array" ref="D511">IFERROR(IF(INDEX('Disaggregation Records'!$F$95:$F$183,MATCH(LEFT(Z511,255),LEFT('Disaggregation Records'!$D$95:$D$183,255),0))=0,"",INDEX('Disaggregation Records'!$F$95:$F$183,MATCH(LEFT(Z511,255),LEFT('Disaggregation Records'!$D$95:$D$183,255),0))),"")</f>
        <v/>
      </c>
      <c r="E511" s="429" t="str">
        <f t="array" ref="E511">IFERROR(IF(INDEX('Disaggregation Data'!$K$315:$K$616,MATCH(LEFT(X511,255),LEFT('Disaggregation Data'!$J$315:$J$616,255),0))=0,"",INDEX('Disaggregation Data'!$K$315:$K$616,MATCH(LEFT(X511,255),LEFT('Disaggregation Data'!J$315:$J$616,255),0))),"")</f>
        <v/>
      </c>
      <c r="F511" s="430" t="str">
        <f t="array" ref="F511">IFERROR(IF(INDEX('Disaggregation Data'!$L$315:$L$616,MATCH(LEFT(X511,255),LEFT('Disaggregation Data'!$J$315:$J$616,255),0))=0,"",INDEX('Disaggregation Data'!$L$315:$L$616,MATCH(LEFT(X511,255),LEFT('Disaggregation Data'!J$315:$J$616,255),0))),"")</f>
        <v/>
      </c>
      <c r="G511" s="495" t="str">
        <f t="shared" si="38"/>
        <v/>
      </c>
      <c r="H511" s="433" t="str">
        <f t="array" ref="H511">IFERROR(IF(INDEX('Disaggregation Data'!$N$315:$N$616,MATCH(LEFT(X511,255),LEFT('Disaggregation Data'!$J$315:$J$616,255),0))=0,"",INDEX('Disaggregation Data'!$N$315:$N$616,MATCH(LEFT(X511,255),LEFT('Disaggregation Data'!J$315:$J$616,255),0))),"")</f>
        <v/>
      </c>
      <c r="I511" s="433" t="str">
        <f t="array" ref="I511">IFERROR(IF(INDEX('Disaggregation Data'!$Q$315:$Q$616,MATCH(LEFT(X511,255),LEFT('Disaggregation Data'!$J$315:$J$616,255),0))=0,"",INDEX('Disaggregation Data'!$Q$315:$Q$616,MATCH(LEFT(X511,255),LEFT('Disaggregation Data'!J$315:$J$616,255),0))),"")</f>
        <v/>
      </c>
      <c r="J511" s="447" t="str">
        <f t="array" ref="J511">IFERROR(IF(INDEX('Disaggregation Data'!$R$315:$R$616,MATCH(LEFT(X511,255),LEFT('Disaggregation Data'!$J$315:$J$616,255),0))=0,"",INDEX('Disaggregation Data'!$R$315:$R$616,MATCH(LEFT(X511,255),LEFT('Disaggregation Data'!J$315:$J$616,255),0))),"")</f>
        <v/>
      </c>
      <c r="K511" s="486"/>
      <c r="L511" s="486"/>
      <c r="M511" s="486"/>
      <c r="N511" s="486"/>
      <c r="O511" s="486"/>
      <c r="P511" s="429"/>
      <c r="Q511" s="429"/>
      <c r="R511" s="429"/>
      <c r="S511" s="429"/>
      <c r="T511" s="429"/>
      <c r="U511" s="433" t="str">
        <f t="array" ref="U511">IFERROR(IF(INDEX('Disaggregation Data'!$O$315:$O$616,MATCH(LEFT(X511,255),LEFT('Disaggregation Data'!$J$315:$J$616,255),0))=0,"",INDEX('Disaggregation Data'!$O$315:$O$616,MATCH(LEFT(X511,255),LEFT('Disaggregation Data'!J$315:$J$616,255),0))),"")</f>
        <v/>
      </c>
      <c r="V511" s="447" t="str">
        <f t="array" ref="V511">IFERROR(IF(INDEX('Disaggregation Data'!$P$315:$P$616,MATCH(LEFT(X511,255),LEFT('Disaggregation Data'!$J$315:$J$616,255),0))=0,"",INDEX('Disaggregation Data'!$P$315:$P$616,MATCH(LEFT(X511,255),LEFT('Disaggregation Data'!J$315:$J$616,255),0))),"")</f>
        <v/>
      </c>
      <c r="W511" s="527"/>
      <c r="X511" s="527" t="str">
        <f t="shared" si="34"/>
        <v/>
      </c>
      <c r="Y511" s="527">
        <f t="shared" si="35"/>
        <v>44</v>
      </c>
      <c r="Z511" s="527" t="str">
        <f t="shared" si="36"/>
        <v/>
      </c>
      <c r="AA511" s="527" t="b">
        <f t="shared" si="37"/>
        <v>0</v>
      </c>
      <c r="AB511" s="527" t="s">
        <v>1974</v>
      </c>
      <c r="AC511" s="527" t="str">
        <f t="array" ref="AC511">IFERROR(IF(INDEX('Disaggregation Records'!$G$95:$G$183,MATCH(LEFT(Z511,255),LEFT('Disaggregation Records'!$D$95:$D$183,255),0))=0,"",INDEX('Disaggregation Records'!$G$95:$G$183,MATCH(LEFT(Z511,255),LEFT('Disaggregation Records'!$D$95:$D$183,255),0))),"")</f>
        <v/>
      </c>
      <c r="AD511" s="527" t="s">
        <v>738</v>
      </c>
      <c r="AE511" s="393"/>
      <c r="AF511" s="134"/>
      <c r="AG511" s="134"/>
    </row>
    <row r="512" spans="1:33" ht="47.1" customHeight="1" x14ac:dyDescent="0.25">
      <c r="A512" s="409">
        <v>19</v>
      </c>
      <c r="B512" s="427" t="str">
        <f>IFERROR(VLOOKUP(A512,'Coverage Indicators - Section D'!$A$10:$Y$42,25,FALSE),"")</f>
        <v/>
      </c>
      <c r="C512" s="522" t="str">
        <f t="array" ref="C512">IFERROR(IF(INDEX('Disaggregation Records'!$E$95:$E$183,MATCH(LEFT(Z512,255),LEFT('Disaggregation Records'!$D$95:$D$183,255),0))=0,"",INDEX('Disaggregation Records'!$E$95:$E$183,MATCH(LEFT(Z512,255),LEFT('Disaggregation Records'!$D$95:$D$183,255),0))),"")</f>
        <v/>
      </c>
      <c r="D512" s="522" t="str">
        <f t="array" ref="D512">IFERROR(IF(INDEX('Disaggregation Records'!$F$95:$F$183,MATCH(LEFT(Z512,255),LEFT('Disaggregation Records'!$D$95:$D$183,255),0))=0,"",INDEX('Disaggregation Records'!$F$95:$F$183,MATCH(LEFT(Z512,255),LEFT('Disaggregation Records'!$D$95:$D$183,255),0))),"")</f>
        <v/>
      </c>
      <c r="E512" s="429" t="str">
        <f t="array" ref="E512">IFERROR(IF(INDEX('Disaggregation Data'!$K$315:$K$616,MATCH(LEFT(X512,255),LEFT('Disaggregation Data'!$J$315:$J$616,255),0))=0,"",INDEX('Disaggregation Data'!$K$315:$K$616,MATCH(LEFT(X512,255),LEFT('Disaggregation Data'!J$315:$J$616,255),0))),"")</f>
        <v/>
      </c>
      <c r="F512" s="430" t="str">
        <f t="array" ref="F512">IFERROR(IF(INDEX('Disaggregation Data'!$L$315:$L$616,MATCH(LEFT(X512,255),LEFT('Disaggregation Data'!$J$315:$J$616,255),0))=0,"",INDEX('Disaggregation Data'!$L$315:$L$616,MATCH(LEFT(X512,255),LEFT('Disaggregation Data'!J$315:$J$616,255),0))),"")</f>
        <v/>
      </c>
      <c r="G512" s="495" t="str">
        <f t="shared" si="38"/>
        <v/>
      </c>
      <c r="H512" s="433" t="str">
        <f t="array" ref="H512">IFERROR(IF(INDEX('Disaggregation Data'!$N$315:$N$616,MATCH(LEFT(X512,255),LEFT('Disaggregation Data'!$J$315:$J$616,255),0))=0,"",INDEX('Disaggregation Data'!$N$315:$N$616,MATCH(LEFT(X512,255),LEFT('Disaggregation Data'!J$315:$J$616,255),0))),"")</f>
        <v/>
      </c>
      <c r="I512" s="433" t="str">
        <f t="array" ref="I512">IFERROR(IF(INDEX('Disaggregation Data'!$Q$315:$Q$616,MATCH(LEFT(X512,255),LEFT('Disaggregation Data'!$J$315:$J$616,255),0))=0,"",INDEX('Disaggregation Data'!$Q$315:$Q$616,MATCH(LEFT(X512,255),LEFT('Disaggregation Data'!J$315:$J$616,255),0))),"")</f>
        <v/>
      </c>
      <c r="J512" s="447" t="str">
        <f t="array" ref="J512">IFERROR(IF(INDEX('Disaggregation Data'!$R$315:$R$616,MATCH(LEFT(X512,255),LEFT('Disaggregation Data'!$J$315:$J$616,255),0))=0,"",INDEX('Disaggregation Data'!$R$315:$R$616,MATCH(LEFT(X512,255),LEFT('Disaggregation Data'!J$315:$J$616,255),0))),"")</f>
        <v/>
      </c>
      <c r="K512" s="486"/>
      <c r="L512" s="486"/>
      <c r="M512" s="486"/>
      <c r="N512" s="486"/>
      <c r="O512" s="486"/>
      <c r="P512" s="429"/>
      <c r="Q512" s="429"/>
      <c r="R512" s="429"/>
      <c r="S512" s="429"/>
      <c r="T512" s="429"/>
      <c r="U512" s="433" t="str">
        <f t="array" ref="U512">IFERROR(IF(INDEX('Disaggregation Data'!$O$315:$O$616,MATCH(LEFT(X512,255),LEFT('Disaggregation Data'!$J$315:$J$616,255),0))=0,"",INDEX('Disaggregation Data'!$O$315:$O$616,MATCH(LEFT(X512,255),LEFT('Disaggregation Data'!J$315:$J$616,255),0))),"")</f>
        <v/>
      </c>
      <c r="V512" s="447" t="str">
        <f t="array" ref="V512">IFERROR(IF(INDEX('Disaggregation Data'!$P$315:$P$616,MATCH(LEFT(X512,255),LEFT('Disaggregation Data'!$J$315:$J$616,255),0))=0,"",INDEX('Disaggregation Data'!$P$315:$P$616,MATCH(LEFT(X512,255),LEFT('Disaggregation Data'!J$315:$J$616,255),0))),"")</f>
        <v/>
      </c>
      <c r="W512" s="527"/>
      <c r="X512" s="527" t="str">
        <f t="shared" si="34"/>
        <v/>
      </c>
      <c r="Y512" s="527">
        <f t="shared" si="35"/>
        <v>45</v>
      </c>
      <c r="Z512" s="527" t="str">
        <f t="shared" si="36"/>
        <v/>
      </c>
      <c r="AA512" s="527" t="b">
        <f t="shared" si="37"/>
        <v>0</v>
      </c>
      <c r="AB512" s="527" t="s">
        <v>1975</v>
      </c>
      <c r="AC512" s="527" t="str">
        <f t="array" ref="AC512">IFERROR(IF(INDEX('Disaggregation Records'!$G$95:$G$183,MATCH(LEFT(Z512,255),LEFT('Disaggregation Records'!$D$95:$D$183,255),0))=0,"",INDEX('Disaggregation Records'!$G$95:$G$183,MATCH(LEFT(Z512,255),LEFT('Disaggregation Records'!$D$95:$D$183,255),0))),"")</f>
        <v/>
      </c>
      <c r="AD512" s="527" t="s">
        <v>738</v>
      </c>
      <c r="AE512" s="393"/>
      <c r="AF512" s="134"/>
      <c r="AG512" s="134"/>
    </row>
    <row r="513" spans="1:33" ht="47.1" customHeight="1" x14ac:dyDescent="0.25">
      <c r="A513" s="409">
        <v>19</v>
      </c>
      <c r="B513" s="427" t="str">
        <f>IFERROR(VLOOKUP(A513,'Coverage Indicators - Section D'!$A$10:$Y$42,25,FALSE),"")</f>
        <v/>
      </c>
      <c r="C513" s="522" t="str">
        <f t="array" ref="C513">IFERROR(IF(INDEX('Disaggregation Records'!$E$95:$E$183,MATCH(LEFT(Z513,255),LEFT('Disaggregation Records'!$D$95:$D$183,255),0))=0,"",INDEX('Disaggregation Records'!$E$95:$E$183,MATCH(LEFT(Z513,255),LEFT('Disaggregation Records'!$D$95:$D$183,255),0))),"")</f>
        <v/>
      </c>
      <c r="D513" s="522" t="str">
        <f t="array" ref="D513">IFERROR(IF(INDEX('Disaggregation Records'!$F$95:$F$183,MATCH(LEFT(Z513,255),LEFT('Disaggregation Records'!$D$95:$D$183,255),0))=0,"",INDEX('Disaggregation Records'!$F$95:$F$183,MATCH(LEFT(Z513,255),LEFT('Disaggregation Records'!$D$95:$D$183,255),0))),"")</f>
        <v/>
      </c>
      <c r="E513" s="429" t="str">
        <f t="array" ref="E513">IFERROR(IF(INDEX('Disaggregation Data'!$K$315:$K$616,MATCH(LEFT(X513,255),LEFT('Disaggregation Data'!$J$315:$J$616,255),0))=0,"",INDEX('Disaggregation Data'!$K$315:$K$616,MATCH(LEFT(X513,255),LEFT('Disaggregation Data'!J$315:$J$616,255),0))),"")</f>
        <v/>
      </c>
      <c r="F513" s="430" t="str">
        <f t="array" ref="F513">IFERROR(IF(INDEX('Disaggregation Data'!$L$315:$L$616,MATCH(LEFT(X513,255),LEFT('Disaggregation Data'!$J$315:$J$616,255),0))=0,"",INDEX('Disaggregation Data'!$L$315:$L$616,MATCH(LEFT(X513,255),LEFT('Disaggregation Data'!J$315:$J$616,255),0))),"")</f>
        <v/>
      </c>
      <c r="G513" s="495" t="str">
        <f t="shared" si="38"/>
        <v/>
      </c>
      <c r="H513" s="433" t="str">
        <f t="array" ref="H513">IFERROR(IF(INDEX('Disaggregation Data'!$N$315:$N$616,MATCH(LEFT(X513,255),LEFT('Disaggregation Data'!$J$315:$J$616,255),0))=0,"",INDEX('Disaggregation Data'!$N$315:$N$616,MATCH(LEFT(X513,255),LEFT('Disaggregation Data'!J$315:$J$616,255),0))),"")</f>
        <v/>
      </c>
      <c r="I513" s="433" t="str">
        <f t="array" ref="I513">IFERROR(IF(INDEX('Disaggregation Data'!$Q$315:$Q$616,MATCH(LEFT(X513,255),LEFT('Disaggregation Data'!$J$315:$J$616,255),0))=0,"",INDEX('Disaggregation Data'!$Q$315:$Q$616,MATCH(LEFT(X513,255),LEFT('Disaggregation Data'!J$315:$J$616,255),0))),"")</f>
        <v/>
      </c>
      <c r="J513" s="447" t="str">
        <f t="array" ref="J513">IFERROR(IF(INDEX('Disaggregation Data'!$R$315:$R$616,MATCH(LEFT(X513,255),LEFT('Disaggregation Data'!$J$315:$J$616,255),0))=0,"",INDEX('Disaggregation Data'!$R$315:$R$616,MATCH(LEFT(X513,255),LEFT('Disaggregation Data'!J$315:$J$616,255),0))),"")</f>
        <v/>
      </c>
      <c r="K513" s="486"/>
      <c r="L513" s="486"/>
      <c r="M513" s="486"/>
      <c r="N513" s="486"/>
      <c r="O513" s="486"/>
      <c r="P513" s="429"/>
      <c r="Q513" s="429"/>
      <c r="R513" s="429"/>
      <c r="S513" s="429"/>
      <c r="T513" s="429"/>
      <c r="U513" s="433" t="str">
        <f t="array" ref="U513">IFERROR(IF(INDEX('Disaggregation Data'!$O$315:$O$616,MATCH(LEFT(X513,255),LEFT('Disaggregation Data'!$J$315:$J$616,255),0))=0,"",INDEX('Disaggregation Data'!$O$315:$O$616,MATCH(LEFT(X513,255),LEFT('Disaggregation Data'!J$315:$J$616,255),0))),"")</f>
        <v/>
      </c>
      <c r="V513" s="447" t="str">
        <f t="array" ref="V513">IFERROR(IF(INDEX('Disaggregation Data'!$P$315:$P$616,MATCH(LEFT(X513,255),LEFT('Disaggregation Data'!$J$315:$J$616,255),0))=0,"",INDEX('Disaggregation Data'!$P$315:$P$616,MATCH(LEFT(X513,255),LEFT('Disaggregation Data'!J$315:$J$616,255),0))),"")</f>
        <v/>
      </c>
      <c r="W513" s="527"/>
      <c r="X513" s="527" t="str">
        <f t="shared" si="34"/>
        <v/>
      </c>
      <c r="Y513" s="527">
        <f t="shared" si="35"/>
        <v>46</v>
      </c>
      <c r="Z513" s="527" t="str">
        <f t="shared" si="36"/>
        <v/>
      </c>
      <c r="AA513" s="527" t="b">
        <f t="shared" si="37"/>
        <v>0</v>
      </c>
      <c r="AB513" s="527" t="s">
        <v>1976</v>
      </c>
      <c r="AC513" s="527" t="str">
        <f t="array" ref="AC513">IFERROR(IF(INDEX('Disaggregation Records'!$G$95:$G$183,MATCH(LEFT(Z513,255),LEFT('Disaggregation Records'!$D$95:$D$183,255),0))=0,"",INDEX('Disaggregation Records'!$G$95:$G$183,MATCH(LEFT(Z513,255),LEFT('Disaggregation Records'!$D$95:$D$183,255),0))),"")</f>
        <v/>
      </c>
      <c r="AD513" s="527" t="s">
        <v>738</v>
      </c>
      <c r="AE513" s="393"/>
      <c r="AF513" s="134"/>
      <c r="AG513" s="134"/>
    </row>
    <row r="514" spans="1:33" ht="47.1" customHeight="1" x14ac:dyDescent="0.25">
      <c r="A514" s="409">
        <v>19</v>
      </c>
      <c r="B514" s="427" t="str">
        <f>IFERROR(VLOOKUP(A514,'Coverage Indicators - Section D'!$A$10:$Y$42,25,FALSE),"")</f>
        <v/>
      </c>
      <c r="C514" s="522" t="str">
        <f t="array" ref="C514">IFERROR(IF(INDEX('Disaggregation Records'!$E$95:$E$183,MATCH(LEFT(Z514,255),LEFT('Disaggregation Records'!$D$95:$D$183,255),0))=0,"",INDEX('Disaggregation Records'!$E$95:$E$183,MATCH(LEFT(Z514,255),LEFT('Disaggregation Records'!$D$95:$D$183,255),0))),"")</f>
        <v/>
      </c>
      <c r="D514" s="522" t="str">
        <f t="array" ref="D514">IFERROR(IF(INDEX('Disaggregation Records'!$F$95:$F$183,MATCH(LEFT(Z514,255),LEFT('Disaggregation Records'!$D$95:$D$183,255),0))=0,"",INDEX('Disaggregation Records'!$F$95:$F$183,MATCH(LEFT(Z514,255),LEFT('Disaggregation Records'!$D$95:$D$183,255),0))),"")</f>
        <v/>
      </c>
      <c r="E514" s="429" t="str">
        <f t="array" ref="E514">IFERROR(IF(INDEX('Disaggregation Data'!$K$315:$K$616,MATCH(LEFT(X514,255),LEFT('Disaggregation Data'!$J$315:$J$616,255),0))=0,"",INDEX('Disaggregation Data'!$K$315:$K$616,MATCH(LEFT(X514,255),LEFT('Disaggregation Data'!J$315:$J$616,255),0))),"")</f>
        <v/>
      </c>
      <c r="F514" s="430" t="str">
        <f t="array" ref="F514">IFERROR(IF(INDEX('Disaggregation Data'!$L$315:$L$616,MATCH(LEFT(X514,255),LEFT('Disaggregation Data'!$J$315:$J$616,255),0))=0,"",INDEX('Disaggregation Data'!$L$315:$L$616,MATCH(LEFT(X514,255),LEFT('Disaggregation Data'!J$315:$J$616,255),0))),"")</f>
        <v/>
      </c>
      <c r="G514" s="495" t="str">
        <f t="shared" si="38"/>
        <v/>
      </c>
      <c r="H514" s="433" t="str">
        <f t="array" ref="H514">IFERROR(IF(INDEX('Disaggregation Data'!$N$315:$N$616,MATCH(LEFT(X514,255),LEFT('Disaggregation Data'!$J$315:$J$616,255),0))=0,"",INDEX('Disaggregation Data'!$N$315:$N$616,MATCH(LEFT(X514,255),LEFT('Disaggregation Data'!J$315:$J$616,255),0))),"")</f>
        <v/>
      </c>
      <c r="I514" s="433" t="str">
        <f t="array" ref="I514">IFERROR(IF(INDEX('Disaggregation Data'!$Q$315:$Q$616,MATCH(LEFT(X514,255),LEFT('Disaggregation Data'!$J$315:$J$616,255),0))=0,"",INDEX('Disaggregation Data'!$Q$315:$Q$616,MATCH(LEFT(X514,255),LEFT('Disaggregation Data'!J$315:$J$616,255),0))),"")</f>
        <v/>
      </c>
      <c r="J514" s="447" t="str">
        <f t="array" ref="J514">IFERROR(IF(INDEX('Disaggregation Data'!$R$315:$R$616,MATCH(LEFT(X514,255),LEFT('Disaggregation Data'!$J$315:$J$616,255),0))=0,"",INDEX('Disaggregation Data'!$R$315:$R$616,MATCH(LEFT(X514,255),LEFT('Disaggregation Data'!J$315:$J$616,255),0))),"")</f>
        <v/>
      </c>
      <c r="K514" s="486"/>
      <c r="L514" s="486"/>
      <c r="M514" s="486"/>
      <c r="N514" s="486"/>
      <c r="O514" s="486"/>
      <c r="P514" s="429"/>
      <c r="Q514" s="429"/>
      <c r="R514" s="429"/>
      <c r="S514" s="429"/>
      <c r="T514" s="429"/>
      <c r="U514" s="433" t="str">
        <f t="array" ref="U514">IFERROR(IF(INDEX('Disaggregation Data'!$O$315:$O$616,MATCH(LEFT(X514,255),LEFT('Disaggregation Data'!$J$315:$J$616,255),0))=0,"",INDEX('Disaggregation Data'!$O$315:$O$616,MATCH(LEFT(X514,255),LEFT('Disaggregation Data'!J$315:$J$616,255),0))),"")</f>
        <v/>
      </c>
      <c r="V514" s="447" t="str">
        <f t="array" ref="V514">IFERROR(IF(INDEX('Disaggregation Data'!$P$315:$P$616,MATCH(LEFT(X514,255),LEFT('Disaggregation Data'!$J$315:$J$616,255),0))=0,"",INDEX('Disaggregation Data'!$P$315:$P$616,MATCH(LEFT(X514,255),LEFT('Disaggregation Data'!J$315:$J$616,255),0))),"")</f>
        <v/>
      </c>
      <c r="W514" s="527"/>
      <c r="X514" s="527" t="str">
        <f t="shared" si="34"/>
        <v/>
      </c>
      <c r="Y514" s="527">
        <f t="shared" si="35"/>
        <v>47</v>
      </c>
      <c r="Z514" s="527" t="str">
        <f t="shared" si="36"/>
        <v/>
      </c>
      <c r="AA514" s="527" t="b">
        <f t="shared" si="37"/>
        <v>0</v>
      </c>
      <c r="AB514" s="527" t="s">
        <v>1977</v>
      </c>
      <c r="AC514" s="527" t="str">
        <f t="array" ref="AC514">IFERROR(IF(INDEX('Disaggregation Records'!$G$95:$G$183,MATCH(LEFT(Z514,255),LEFT('Disaggregation Records'!$D$95:$D$183,255),0))=0,"",INDEX('Disaggregation Records'!$G$95:$G$183,MATCH(LEFT(Z514,255),LEFT('Disaggregation Records'!$D$95:$D$183,255),0))),"")</f>
        <v/>
      </c>
      <c r="AD514" s="527" t="s">
        <v>738</v>
      </c>
      <c r="AE514" s="393"/>
      <c r="AF514" s="134"/>
      <c r="AG514" s="134"/>
    </row>
    <row r="515" spans="1:33" ht="47.1" customHeight="1" x14ac:dyDescent="0.25">
      <c r="A515" s="409">
        <v>19</v>
      </c>
      <c r="B515" s="427" t="str">
        <f>IFERROR(VLOOKUP(A515,'Coverage Indicators - Section D'!$A$10:$Y$42,25,FALSE),"")</f>
        <v/>
      </c>
      <c r="C515" s="522" t="str">
        <f t="array" ref="C515">IFERROR(IF(INDEX('Disaggregation Records'!$E$95:$E$183,MATCH(LEFT(Z515,255),LEFT('Disaggregation Records'!$D$95:$D$183,255),0))=0,"",INDEX('Disaggregation Records'!$E$95:$E$183,MATCH(LEFT(Z515,255),LEFT('Disaggregation Records'!$D$95:$D$183,255),0))),"")</f>
        <v/>
      </c>
      <c r="D515" s="522" t="str">
        <f t="array" ref="D515">IFERROR(IF(INDEX('Disaggregation Records'!$F$95:$F$183,MATCH(LEFT(Z515,255),LEFT('Disaggregation Records'!$D$95:$D$183,255),0))=0,"",INDEX('Disaggregation Records'!$F$95:$F$183,MATCH(LEFT(Z515,255),LEFT('Disaggregation Records'!$D$95:$D$183,255),0))),"")</f>
        <v/>
      </c>
      <c r="E515" s="429" t="str">
        <f t="array" ref="E515">IFERROR(IF(INDEX('Disaggregation Data'!$K$315:$K$616,MATCH(LEFT(X515,255),LEFT('Disaggregation Data'!$J$315:$J$616,255),0))=0,"",INDEX('Disaggregation Data'!$K$315:$K$616,MATCH(LEFT(X515,255),LEFT('Disaggregation Data'!J$315:$J$616,255),0))),"")</f>
        <v/>
      </c>
      <c r="F515" s="430" t="str">
        <f t="array" ref="F515">IFERROR(IF(INDEX('Disaggregation Data'!$L$315:$L$616,MATCH(LEFT(X515,255),LEFT('Disaggregation Data'!$J$315:$J$616,255),0))=0,"",INDEX('Disaggregation Data'!$L$315:$L$616,MATCH(LEFT(X515,255),LEFT('Disaggregation Data'!J$315:$J$616,255),0))),"")</f>
        <v/>
      </c>
      <c r="G515" s="495" t="str">
        <f t="shared" si="38"/>
        <v/>
      </c>
      <c r="H515" s="433" t="str">
        <f t="array" ref="H515">IFERROR(IF(INDEX('Disaggregation Data'!$N$315:$N$616,MATCH(LEFT(X515,255),LEFT('Disaggregation Data'!$J$315:$J$616,255),0))=0,"",INDEX('Disaggregation Data'!$N$315:$N$616,MATCH(LEFT(X515,255),LEFT('Disaggregation Data'!J$315:$J$616,255),0))),"")</f>
        <v/>
      </c>
      <c r="I515" s="433" t="str">
        <f t="array" ref="I515">IFERROR(IF(INDEX('Disaggregation Data'!$Q$315:$Q$616,MATCH(LEFT(X515,255),LEFT('Disaggregation Data'!$J$315:$J$616,255),0))=0,"",INDEX('Disaggregation Data'!$Q$315:$Q$616,MATCH(LEFT(X515,255),LEFT('Disaggregation Data'!J$315:$J$616,255),0))),"")</f>
        <v/>
      </c>
      <c r="J515" s="447" t="str">
        <f t="array" ref="J515">IFERROR(IF(INDEX('Disaggregation Data'!$R$315:$R$616,MATCH(LEFT(X515,255),LEFT('Disaggregation Data'!$J$315:$J$616,255),0))=0,"",INDEX('Disaggregation Data'!$R$315:$R$616,MATCH(LEFT(X515,255),LEFT('Disaggregation Data'!J$315:$J$616,255),0))),"")</f>
        <v/>
      </c>
      <c r="K515" s="486"/>
      <c r="L515" s="486"/>
      <c r="M515" s="486"/>
      <c r="N515" s="486"/>
      <c r="O515" s="486"/>
      <c r="P515" s="429"/>
      <c r="Q515" s="429"/>
      <c r="R515" s="429"/>
      <c r="S515" s="429"/>
      <c r="T515" s="429"/>
      <c r="U515" s="433" t="str">
        <f t="array" ref="U515">IFERROR(IF(INDEX('Disaggregation Data'!$O$315:$O$616,MATCH(LEFT(X515,255),LEFT('Disaggregation Data'!$J$315:$J$616,255),0))=0,"",INDEX('Disaggregation Data'!$O$315:$O$616,MATCH(LEFT(X515,255),LEFT('Disaggregation Data'!J$315:$J$616,255),0))),"")</f>
        <v/>
      </c>
      <c r="V515" s="447" t="str">
        <f t="array" ref="V515">IFERROR(IF(INDEX('Disaggregation Data'!$P$315:$P$616,MATCH(LEFT(X515,255),LEFT('Disaggregation Data'!$J$315:$J$616,255),0))=0,"",INDEX('Disaggregation Data'!$P$315:$P$616,MATCH(LEFT(X515,255),LEFT('Disaggregation Data'!J$315:$J$616,255),0))),"")</f>
        <v/>
      </c>
      <c r="W515" s="527"/>
      <c r="X515" s="527" t="str">
        <f t="shared" si="34"/>
        <v/>
      </c>
      <c r="Y515" s="527">
        <f t="shared" si="35"/>
        <v>48</v>
      </c>
      <c r="Z515" s="527" t="str">
        <f t="shared" si="36"/>
        <v/>
      </c>
      <c r="AA515" s="527" t="b">
        <f t="shared" si="37"/>
        <v>0</v>
      </c>
      <c r="AB515" s="527" t="s">
        <v>1978</v>
      </c>
      <c r="AC515" s="527" t="str">
        <f t="array" ref="AC515">IFERROR(IF(INDEX('Disaggregation Records'!$G$95:$G$183,MATCH(LEFT(Z515,255),LEFT('Disaggregation Records'!$D$95:$D$183,255),0))=0,"",INDEX('Disaggregation Records'!$G$95:$G$183,MATCH(LEFT(Z515,255),LEFT('Disaggregation Records'!$D$95:$D$183,255),0))),"")</f>
        <v/>
      </c>
      <c r="AD515" s="527" t="s">
        <v>738</v>
      </c>
      <c r="AE515" s="393"/>
      <c r="AF515" s="134"/>
      <c r="AG515" s="134"/>
    </row>
    <row r="516" spans="1:33" ht="47.1" customHeight="1" x14ac:dyDescent="0.25">
      <c r="A516" s="409">
        <v>19</v>
      </c>
      <c r="B516" s="427" t="str">
        <f>IFERROR(VLOOKUP(A516,'Coverage Indicators - Section D'!$A$10:$Y$42,25,FALSE),"")</f>
        <v/>
      </c>
      <c r="C516" s="522" t="str">
        <f t="array" ref="C516">IFERROR(IF(INDEX('Disaggregation Records'!$E$95:$E$183,MATCH(LEFT(Z516,255),LEFT('Disaggregation Records'!$D$95:$D$183,255),0))=0,"",INDEX('Disaggregation Records'!$E$95:$E$183,MATCH(LEFT(Z516,255),LEFT('Disaggregation Records'!$D$95:$D$183,255),0))),"")</f>
        <v/>
      </c>
      <c r="D516" s="522" t="str">
        <f t="array" ref="D516">IFERROR(IF(INDEX('Disaggregation Records'!$F$95:$F$183,MATCH(LEFT(Z516,255),LEFT('Disaggregation Records'!$D$95:$D$183,255),0))=0,"",INDEX('Disaggregation Records'!$F$95:$F$183,MATCH(LEFT(Z516,255),LEFT('Disaggregation Records'!$D$95:$D$183,255),0))),"")</f>
        <v/>
      </c>
      <c r="E516" s="429" t="str">
        <f t="array" ref="E516">IFERROR(IF(INDEX('Disaggregation Data'!$K$315:$K$616,MATCH(LEFT(X516,255),LEFT('Disaggregation Data'!$J$315:$J$616,255),0))=0,"",INDEX('Disaggregation Data'!$K$315:$K$616,MATCH(LEFT(X516,255),LEFT('Disaggregation Data'!J$315:$J$616,255),0))),"")</f>
        <v/>
      </c>
      <c r="F516" s="430" t="str">
        <f t="array" ref="F516">IFERROR(IF(INDEX('Disaggregation Data'!$L$315:$L$616,MATCH(LEFT(X516,255),LEFT('Disaggregation Data'!$J$315:$J$616,255),0))=0,"",INDEX('Disaggregation Data'!$L$315:$L$616,MATCH(LEFT(X516,255),LEFT('Disaggregation Data'!J$315:$J$616,255),0))),"")</f>
        <v/>
      </c>
      <c r="G516" s="495" t="str">
        <f t="shared" si="38"/>
        <v/>
      </c>
      <c r="H516" s="433" t="str">
        <f t="array" ref="H516">IFERROR(IF(INDEX('Disaggregation Data'!$N$315:$N$616,MATCH(LEFT(X516,255),LEFT('Disaggregation Data'!$J$315:$J$616,255),0))=0,"",INDEX('Disaggregation Data'!$N$315:$N$616,MATCH(LEFT(X516,255),LEFT('Disaggregation Data'!J$315:$J$616,255),0))),"")</f>
        <v/>
      </c>
      <c r="I516" s="433" t="str">
        <f t="array" ref="I516">IFERROR(IF(INDEX('Disaggregation Data'!$Q$315:$Q$616,MATCH(LEFT(X516,255),LEFT('Disaggregation Data'!$J$315:$J$616,255),0))=0,"",INDEX('Disaggregation Data'!$Q$315:$Q$616,MATCH(LEFT(X516,255),LEFT('Disaggregation Data'!J$315:$J$616,255),0))),"")</f>
        <v/>
      </c>
      <c r="J516" s="447" t="str">
        <f t="array" ref="J516">IFERROR(IF(INDEX('Disaggregation Data'!$R$315:$R$616,MATCH(LEFT(X516,255),LEFT('Disaggregation Data'!$J$315:$J$616,255),0))=0,"",INDEX('Disaggregation Data'!$R$315:$R$616,MATCH(LEFT(X516,255),LEFT('Disaggregation Data'!J$315:$J$616,255),0))),"")</f>
        <v/>
      </c>
      <c r="K516" s="486"/>
      <c r="L516" s="486"/>
      <c r="M516" s="486"/>
      <c r="N516" s="486"/>
      <c r="O516" s="486"/>
      <c r="P516" s="429"/>
      <c r="Q516" s="429"/>
      <c r="R516" s="429"/>
      <c r="S516" s="429"/>
      <c r="T516" s="429"/>
      <c r="U516" s="433" t="str">
        <f t="array" ref="U516">IFERROR(IF(INDEX('Disaggregation Data'!$O$315:$O$616,MATCH(LEFT(X516,255),LEFT('Disaggregation Data'!$J$315:$J$616,255),0))=0,"",INDEX('Disaggregation Data'!$O$315:$O$616,MATCH(LEFT(X516,255),LEFT('Disaggregation Data'!J$315:$J$616,255),0))),"")</f>
        <v/>
      </c>
      <c r="V516" s="447" t="str">
        <f t="array" ref="V516">IFERROR(IF(INDEX('Disaggregation Data'!$P$315:$P$616,MATCH(LEFT(X516,255),LEFT('Disaggregation Data'!$J$315:$J$616,255),0))=0,"",INDEX('Disaggregation Data'!$P$315:$P$616,MATCH(LEFT(X516,255),LEFT('Disaggregation Data'!J$315:$J$616,255),0))),"")</f>
        <v/>
      </c>
      <c r="W516" s="527"/>
      <c r="X516" s="527" t="str">
        <f t="shared" si="34"/>
        <v/>
      </c>
      <c r="Y516" s="527">
        <f t="shared" si="35"/>
        <v>49</v>
      </c>
      <c r="Z516" s="527" t="str">
        <f t="shared" si="36"/>
        <v/>
      </c>
      <c r="AA516" s="527" t="b">
        <f t="shared" si="37"/>
        <v>0</v>
      </c>
      <c r="AB516" s="527" t="s">
        <v>1979</v>
      </c>
      <c r="AC516" s="527" t="str">
        <f t="array" ref="AC516">IFERROR(IF(INDEX('Disaggregation Records'!$G$95:$G$183,MATCH(LEFT(Z516,255),LEFT('Disaggregation Records'!$D$95:$D$183,255),0))=0,"",INDEX('Disaggregation Records'!$G$95:$G$183,MATCH(LEFT(Z516,255),LEFT('Disaggregation Records'!$D$95:$D$183,255),0))),"")</f>
        <v/>
      </c>
      <c r="AD516" s="527" t="s">
        <v>738</v>
      </c>
      <c r="AE516" s="393"/>
      <c r="AF516" s="134"/>
      <c r="AG516" s="134"/>
    </row>
    <row r="517" spans="1:33" ht="47.1" customHeight="1" x14ac:dyDescent="0.25">
      <c r="A517" s="409">
        <v>20</v>
      </c>
      <c r="B517" s="427" t="str">
        <f>IFERROR(VLOOKUP(A517,'Coverage Indicators - Section D'!$A$10:$Y$42,25,FALSE),"")</f>
        <v>HTS-1: Nombre de personnes dépistées pour le VIH et ayant reçu leurs résultats durant la période de rapportage</v>
      </c>
      <c r="C517" s="522" t="str">
        <f t="array" ref="C517">IFERROR(IF(INDEX('Disaggregation Records'!$E$95:$E$183,MATCH(LEFT(Z517,255),LEFT('Disaggregation Records'!$D$95:$D$183,255),0))=0,"",INDEX('Disaggregation Records'!$E$95:$E$183,MATCH(LEFT(Z517,255),LEFT('Disaggregation Records'!$D$95:$D$183,255),0))),"")</f>
        <v>Sexe</v>
      </c>
      <c r="D517" s="522" t="str">
        <f t="array" ref="D517">IFERROR(IF(INDEX('Disaggregation Records'!$F$95:$F$183,MATCH(LEFT(Z517,255),LEFT('Disaggregation Records'!$D$95:$D$183,255),0))=0,"",INDEX('Disaggregation Records'!$F$95:$F$183,MATCH(LEFT(Z517,255),LEFT('Disaggregation Records'!$D$95:$D$183,255),0))),"")</f>
        <v>Homme</v>
      </c>
      <c r="E517" s="429" t="str">
        <f t="array" ref="E517">IFERROR(IF(INDEX('Disaggregation Data'!$K$315:$K$616,MATCH(LEFT(X517,255),LEFT('Disaggregation Data'!$J$315:$J$616,255),0))=0,"",INDEX('Disaggregation Data'!$K$315:$K$616,MATCH(LEFT(X517,255),LEFT('Disaggregation Data'!J$315:$J$616,255),0))),"")</f>
        <v/>
      </c>
      <c r="F517" s="430" t="str">
        <f t="array" ref="F517">IFERROR(IF(INDEX('Disaggregation Data'!$L$315:$L$616,MATCH(LEFT(X517,255),LEFT('Disaggregation Data'!$J$315:$J$616,255),0))=0,"",INDEX('Disaggregation Data'!$L$315:$L$616,MATCH(LEFT(X517,255),LEFT('Disaggregation Data'!J$315:$J$616,255),0))),"")</f>
        <v/>
      </c>
      <c r="G517" s="495" t="str">
        <f t="shared" si="38"/>
        <v/>
      </c>
      <c r="H517" s="433"/>
      <c r="I517" s="560"/>
      <c r="J517" s="553" t="s">
        <v>5902</v>
      </c>
      <c r="K517" s="486"/>
      <c r="L517" s="486"/>
      <c r="M517" s="486"/>
      <c r="N517" s="486"/>
      <c r="O517" s="486"/>
      <c r="P517" s="429"/>
      <c r="Q517" s="429"/>
      <c r="R517" s="429"/>
      <c r="S517" s="429"/>
      <c r="T517" s="429"/>
      <c r="U517" s="433"/>
      <c r="V517" s="553" t="s">
        <v>5964</v>
      </c>
      <c r="W517" s="527"/>
      <c r="X517" s="527" t="str">
        <f t="shared" si="34"/>
        <v>HTS-1: Nombre de personnes dépistées pour le VIH et ayant reçu leurs résultats durant la période de rapportageSexeHomme</v>
      </c>
      <c r="Y517" s="527">
        <f t="shared" si="35"/>
        <v>0</v>
      </c>
      <c r="Z517" s="527" t="str">
        <f t="shared" si="36"/>
        <v>HTS-1: Nombre de personnes dépistées pour le VIH et ayant reçu leurs résultats durant la période de rapportage-0</v>
      </c>
      <c r="AA517" s="527" t="b">
        <f t="shared" si="37"/>
        <v>1</v>
      </c>
      <c r="AB517" s="527" t="s">
        <v>1980</v>
      </c>
      <c r="AC517" s="527" t="str">
        <f t="array" ref="AC517">IFERROR(IF(INDEX('Disaggregation Records'!$G$95:$G$183,MATCH(LEFT(Z517,255),LEFT('Disaggregation Records'!$D$95:$D$183,255),0))=0,"",INDEX('Disaggregation Records'!$G$95:$G$183,MATCH(LEFT(Z517,255),LEFT('Disaggregation Records'!$D$95:$D$183,255),0))),"")</f>
        <v>a1L36000002NzjlEAC</v>
      </c>
      <c r="AD517" s="527" t="s">
        <v>739</v>
      </c>
      <c r="AE517" s="393"/>
      <c r="AF517" s="134"/>
      <c r="AG517" s="134"/>
    </row>
    <row r="518" spans="1:33" ht="47.1" customHeight="1" x14ac:dyDescent="0.25">
      <c r="A518" s="409">
        <v>20</v>
      </c>
      <c r="B518" s="427" t="str">
        <f>IFERROR(VLOOKUP(A518,'Coverage Indicators - Section D'!$A$10:$Y$42,25,FALSE),"")</f>
        <v>HTS-1: Nombre de personnes dépistées pour le VIH et ayant reçu leurs résultats durant la période de rapportage</v>
      </c>
      <c r="C518" s="522" t="str">
        <f t="array" ref="C518">IFERROR(IF(INDEX('Disaggregation Records'!$E$95:$E$183,MATCH(LEFT(Z518,255),LEFT('Disaggregation Records'!$D$95:$D$183,255),0))=0,"",INDEX('Disaggregation Records'!$E$95:$E$183,MATCH(LEFT(Z518,255),LEFT('Disaggregation Records'!$D$95:$D$183,255),0))),"")</f>
        <v>Sexe</v>
      </c>
      <c r="D518" s="522" t="str">
        <f t="array" ref="D518">IFERROR(IF(INDEX('Disaggregation Records'!$F$95:$F$183,MATCH(LEFT(Z518,255),LEFT('Disaggregation Records'!$D$95:$D$183,255),0))=0,"",INDEX('Disaggregation Records'!$F$95:$F$183,MATCH(LEFT(Z518,255),LEFT('Disaggregation Records'!$D$95:$D$183,255),0))),"")</f>
        <v>Femme</v>
      </c>
      <c r="E518" s="429" t="str">
        <f t="array" ref="E518">IFERROR(IF(INDEX('Disaggregation Data'!$K$315:$K$616,MATCH(LEFT(X518,255),LEFT('Disaggregation Data'!$J$315:$J$616,255),0))=0,"",INDEX('Disaggregation Data'!$K$315:$K$616,MATCH(LEFT(X518,255),LEFT('Disaggregation Data'!J$315:$J$616,255),0))),"")</f>
        <v/>
      </c>
      <c r="F518" s="430" t="str">
        <f t="array" ref="F518">IFERROR(IF(INDEX('Disaggregation Data'!$L$315:$L$616,MATCH(LEFT(X518,255),LEFT('Disaggregation Data'!$J$315:$J$616,255),0))=0,"",INDEX('Disaggregation Data'!$L$315:$L$616,MATCH(LEFT(X518,255),LEFT('Disaggregation Data'!J$315:$J$616,255),0))),"")</f>
        <v/>
      </c>
      <c r="G518" s="495" t="str">
        <f t="shared" si="38"/>
        <v/>
      </c>
      <c r="H518" s="433"/>
      <c r="I518" s="560"/>
      <c r="J518" s="553" t="s">
        <v>5902</v>
      </c>
      <c r="K518" s="486"/>
      <c r="L518" s="486"/>
      <c r="M518" s="486"/>
      <c r="N518" s="486"/>
      <c r="O518" s="486"/>
      <c r="P518" s="429"/>
      <c r="Q518" s="429"/>
      <c r="R518" s="429"/>
      <c r="S518" s="429"/>
      <c r="T518" s="429"/>
      <c r="U518" s="570"/>
      <c r="V518" s="553" t="s">
        <v>5964</v>
      </c>
      <c r="W518" s="527"/>
      <c r="X518" s="527" t="str">
        <f t="shared" si="34"/>
        <v>HTS-1: Nombre de personnes dépistées pour le VIH et ayant reçu leurs résultats durant la période de rapportageSexeFemme</v>
      </c>
      <c r="Y518" s="527">
        <f t="shared" si="35"/>
        <v>1</v>
      </c>
      <c r="Z518" s="527" t="str">
        <f t="shared" si="36"/>
        <v>HTS-1: Nombre de personnes dépistées pour le VIH et ayant reçu leurs résultats durant la période de rapportage-1</v>
      </c>
      <c r="AA518" s="527" t="b">
        <f t="shared" si="37"/>
        <v>1</v>
      </c>
      <c r="AB518" s="527" t="s">
        <v>1981</v>
      </c>
      <c r="AC518" s="527" t="str">
        <f t="array" ref="AC518">IFERROR(IF(INDEX('Disaggregation Records'!$G$95:$G$183,MATCH(LEFT(Z518,255),LEFT('Disaggregation Records'!$D$95:$D$183,255),0))=0,"",INDEX('Disaggregation Records'!$G$95:$G$183,MATCH(LEFT(Z518,255),LEFT('Disaggregation Records'!$D$95:$D$183,255),0))),"")</f>
        <v>a1L36000002NzjmEAC</v>
      </c>
      <c r="AD518" s="527" t="s">
        <v>739</v>
      </c>
      <c r="AE518" s="393"/>
      <c r="AF518" s="134"/>
      <c r="AG518" s="134"/>
    </row>
    <row r="519" spans="1:33" ht="47.1" customHeight="1" x14ac:dyDescent="0.25">
      <c r="A519" s="409">
        <v>20</v>
      </c>
      <c r="B519" s="427" t="str">
        <f>IFERROR(VLOOKUP(A519,'Coverage Indicators - Section D'!$A$10:$Y$42,25,FALSE),"")</f>
        <v>HTS-1: Nombre de personnes dépistées pour le VIH et ayant reçu leurs résultats durant la période de rapportage</v>
      </c>
      <c r="C519" s="522" t="str">
        <f t="array" ref="C519">IFERROR(IF(INDEX('Disaggregation Records'!$E$95:$E$183,MATCH(LEFT(Z519,255),LEFT('Disaggregation Records'!$D$95:$D$183,255),0))=0,"",INDEX('Disaggregation Records'!$E$95:$E$183,MATCH(LEFT(Z519,255),LEFT('Disaggregation Records'!$D$95:$D$183,255),0))),"")</f>
        <v>Résultat du test VIH</v>
      </c>
      <c r="D519" s="522" t="str">
        <f t="array" ref="D519">IFERROR(IF(INDEX('Disaggregation Records'!$F$95:$F$183,MATCH(LEFT(Z519,255),LEFT('Disaggregation Records'!$D$95:$D$183,255),0))=0,"",INDEX('Disaggregation Records'!$F$95:$F$183,MATCH(LEFT(Z519,255),LEFT('Disaggregation Records'!$D$95:$D$183,255),0))),"")</f>
        <v>Positif</v>
      </c>
      <c r="E519" s="430">
        <v>15371</v>
      </c>
      <c r="F519" s="430">
        <v>1528625</v>
      </c>
      <c r="G519" s="495">
        <f t="shared" si="38"/>
        <v>1.0055441982173521E-2</v>
      </c>
      <c r="H519" s="433" t="s">
        <v>375</v>
      </c>
      <c r="I519" s="560" t="s">
        <v>5881</v>
      </c>
      <c r="J519" s="553" t="s">
        <v>5885</v>
      </c>
      <c r="K519" s="486"/>
      <c r="L519" s="486"/>
      <c r="M519" s="486"/>
      <c r="N519" s="486"/>
      <c r="O519" s="486"/>
      <c r="P519" s="429"/>
      <c r="Q519" s="429"/>
      <c r="R519" s="429"/>
      <c r="S519" s="429"/>
      <c r="T519" s="429"/>
      <c r="U519" s="570" t="s">
        <v>5927</v>
      </c>
      <c r="V519" s="553" t="s">
        <v>5965</v>
      </c>
      <c r="W519" s="527"/>
      <c r="X519" s="527" t="str">
        <f t="shared" ref="X519:X582" si="39">IF(B519&lt;&gt;"",B519&amp;C519&amp;D519,"")</f>
        <v>HTS-1: Nombre de personnes dépistées pour le VIH et ayant reçu leurs résultats durant la période de rapportageRésultat du test VIHPositif</v>
      </c>
      <c r="Y519" s="527">
        <f t="shared" ref="Y519:Y582" si="40">IF(B519=B518,Y518+1,0)</f>
        <v>2</v>
      </c>
      <c r="Z519" s="527" t="str">
        <f t="shared" ref="Z519:Z582" si="41">IF(B519&lt;&gt;"",B519&amp;"-"&amp;Y519,"")</f>
        <v>HTS-1: Nombre de personnes dépistées pour le VIH et ayant reçu leurs résultats durant la période de rapportage-2</v>
      </c>
      <c r="AA519" s="527" t="b">
        <f t="shared" ref="AA519:AA582" si="42">IFERROR(IF(B519&lt;&gt;"",TRUE,FALSE),"")</f>
        <v>1</v>
      </c>
      <c r="AB519" s="527" t="s">
        <v>1982</v>
      </c>
      <c r="AC519" s="527" t="str">
        <f t="array" ref="AC519">IFERROR(IF(INDEX('Disaggregation Records'!$G$95:$G$183,MATCH(LEFT(Z519,255),LEFT('Disaggregation Records'!$D$95:$D$183,255),0))=0,"",INDEX('Disaggregation Records'!$G$95:$G$183,MATCH(LEFT(Z519,255),LEFT('Disaggregation Records'!$D$95:$D$183,255),0))),"")</f>
        <v>a1L36000002NzjnEAC</v>
      </c>
      <c r="AD519" s="527" t="s">
        <v>739</v>
      </c>
      <c r="AE519" s="393"/>
      <c r="AF519" s="134"/>
      <c r="AG519" s="134"/>
    </row>
    <row r="520" spans="1:33" ht="47.1" customHeight="1" x14ac:dyDescent="0.25">
      <c r="A520" s="409">
        <v>20</v>
      </c>
      <c r="B520" s="427" t="str">
        <f>IFERROR(VLOOKUP(A520,'Coverage Indicators - Section D'!$A$10:$Y$42,25,FALSE),"")</f>
        <v>HTS-1: Nombre de personnes dépistées pour le VIH et ayant reçu leurs résultats durant la période de rapportage</v>
      </c>
      <c r="C520" s="522" t="str">
        <f t="array" ref="C520">IFERROR(IF(INDEX('Disaggregation Records'!$E$95:$E$183,MATCH(LEFT(Z520,255),LEFT('Disaggregation Records'!$D$95:$D$183,255),0))=0,"",INDEX('Disaggregation Records'!$E$95:$E$183,MATCH(LEFT(Z520,255),LEFT('Disaggregation Records'!$D$95:$D$183,255),0))),"")</f>
        <v>Résultat du test VIH</v>
      </c>
      <c r="D520" s="522" t="str">
        <f t="array" ref="D520">IFERROR(IF(INDEX('Disaggregation Records'!$F$95:$F$183,MATCH(LEFT(Z520,255),LEFT('Disaggregation Records'!$D$95:$D$183,255),0))=0,"",INDEX('Disaggregation Records'!$F$95:$F$183,MATCH(LEFT(Z520,255),LEFT('Disaggregation Records'!$D$95:$D$183,255),0))),"")</f>
        <v>Négatif</v>
      </c>
      <c r="E520" s="430">
        <v>1513254</v>
      </c>
      <c r="F520" s="430">
        <v>1528625</v>
      </c>
      <c r="G520" s="495">
        <f t="shared" ref="G520:G583" si="43">IFERROR(E520/F520,"")</f>
        <v>0.98994455801782644</v>
      </c>
      <c r="H520" s="433" t="s">
        <v>375</v>
      </c>
      <c r="I520" s="560" t="s">
        <v>5881</v>
      </c>
      <c r="J520" s="553" t="s">
        <v>5886</v>
      </c>
      <c r="K520" s="486"/>
      <c r="L520" s="486"/>
      <c r="M520" s="486"/>
      <c r="N520" s="486"/>
      <c r="O520" s="486"/>
      <c r="P520" s="429"/>
      <c r="Q520" s="429"/>
      <c r="R520" s="429"/>
      <c r="S520" s="429"/>
      <c r="T520" s="429"/>
      <c r="U520" s="570" t="s">
        <v>5927</v>
      </c>
      <c r="V520" s="553" t="s">
        <v>5966</v>
      </c>
      <c r="W520" s="527"/>
      <c r="X520" s="527" t="str">
        <f t="shared" si="39"/>
        <v>HTS-1: Nombre de personnes dépistées pour le VIH et ayant reçu leurs résultats durant la période de rapportageRésultat du test VIHNégatif</v>
      </c>
      <c r="Y520" s="527">
        <f t="shared" si="40"/>
        <v>3</v>
      </c>
      <c r="Z520" s="527" t="str">
        <f t="shared" si="41"/>
        <v>HTS-1: Nombre de personnes dépistées pour le VIH et ayant reçu leurs résultats durant la période de rapportage-3</v>
      </c>
      <c r="AA520" s="527" t="b">
        <f t="shared" si="42"/>
        <v>1</v>
      </c>
      <c r="AB520" s="527" t="s">
        <v>1983</v>
      </c>
      <c r="AC520" s="527" t="str">
        <f t="array" ref="AC520">IFERROR(IF(INDEX('Disaggregation Records'!$G$95:$G$183,MATCH(LEFT(Z520,255),LEFT('Disaggregation Records'!$D$95:$D$183,255),0))=0,"",INDEX('Disaggregation Records'!$G$95:$G$183,MATCH(LEFT(Z520,255),LEFT('Disaggregation Records'!$D$95:$D$183,255),0))),"")</f>
        <v>a1L36000002NzjoEAC</v>
      </c>
      <c r="AD520" s="527" t="s">
        <v>739</v>
      </c>
      <c r="AE520" s="393"/>
      <c r="AF520" s="134"/>
      <c r="AG520" s="134"/>
    </row>
    <row r="521" spans="1:33" ht="47.1" customHeight="1" x14ac:dyDescent="0.25">
      <c r="A521" s="409">
        <v>20</v>
      </c>
      <c r="B521" s="427" t="str">
        <f>IFERROR(VLOOKUP(A521,'Coverage Indicators - Section D'!$A$10:$Y$42,25,FALSE),"")</f>
        <v>HTS-1: Nombre de personnes dépistées pour le VIH et ayant reçu leurs résultats durant la période de rapportage</v>
      </c>
      <c r="C521" s="522" t="str">
        <f t="array" ref="C521">IFERROR(IF(INDEX('Disaggregation Records'!$E$95:$E$183,MATCH(LEFT(Z521,255),LEFT('Disaggregation Records'!$D$95:$D$183,255),0))=0,"",INDEX('Disaggregation Records'!$E$95:$E$183,MATCH(LEFT(Z521,255),LEFT('Disaggregation Records'!$D$95:$D$183,255),0))),"")</f>
        <v/>
      </c>
      <c r="D521" s="522" t="str">
        <f t="array" ref="D521">IFERROR(IF(INDEX('Disaggregation Records'!$F$95:$F$183,MATCH(LEFT(Z521,255),LEFT('Disaggregation Records'!$D$95:$D$183,255),0))=0,"",INDEX('Disaggregation Records'!$F$95:$F$183,MATCH(LEFT(Z521,255),LEFT('Disaggregation Records'!$D$95:$D$183,255),0))),"")</f>
        <v/>
      </c>
      <c r="E521" s="429" t="str">
        <f t="array" ref="E521">IFERROR(IF(INDEX('Disaggregation Data'!$K$315:$K$616,MATCH(LEFT(X521,255),LEFT('Disaggregation Data'!$J$315:$J$616,255),0))=0,"",INDEX('Disaggregation Data'!$K$315:$K$616,MATCH(LEFT(X521,255),LEFT('Disaggregation Data'!J$315:$J$616,255),0))),"")</f>
        <v/>
      </c>
      <c r="F521" s="430" t="str">
        <f t="array" ref="F521">IFERROR(IF(INDEX('Disaggregation Data'!$L$315:$L$616,MATCH(LEFT(X521,255),LEFT('Disaggregation Data'!$J$315:$J$616,255),0))=0,"",INDEX('Disaggregation Data'!$L$315:$L$616,MATCH(LEFT(X521,255),LEFT('Disaggregation Data'!J$315:$J$616,255),0))),"")</f>
        <v/>
      </c>
      <c r="G521" s="495" t="str">
        <f t="shared" si="43"/>
        <v/>
      </c>
      <c r="H521" s="433" t="str">
        <f t="array" ref="H521">IFERROR(IF(INDEX('Disaggregation Data'!$N$315:$N$616,MATCH(LEFT(X521,255),LEFT('Disaggregation Data'!$J$315:$J$616,255),0))=0,"",INDEX('Disaggregation Data'!$N$315:$N$616,MATCH(LEFT(X521,255),LEFT('Disaggregation Data'!J$315:$J$616,255),0))),"")</f>
        <v/>
      </c>
      <c r="I521" s="433" t="str">
        <f t="array" ref="I521">IFERROR(IF(INDEX('Disaggregation Data'!$Q$315:$Q$616,MATCH(LEFT(X521,255),LEFT('Disaggregation Data'!$J$315:$J$616,255),0))=0,"",INDEX('Disaggregation Data'!$Q$315:$Q$616,MATCH(LEFT(X521,255),LEFT('Disaggregation Data'!J$315:$J$616,255),0))),"")</f>
        <v/>
      </c>
      <c r="J521" s="447" t="str">
        <f t="array" ref="J521">IFERROR(IF(INDEX('Disaggregation Data'!$R$315:$R$616,MATCH(LEFT(X521,255),LEFT('Disaggregation Data'!$J$315:$J$616,255),0))=0,"",INDEX('Disaggregation Data'!$R$315:$R$616,MATCH(LEFT(X521,255),LEFT('Disaggregation Data'!J$315:$J$616,255),0))),"")</f>
        <v/>
      </c>
      <c r="K521" s="486"/>
      <c r="L521" s="486"/>
      <c r="M521" s="486"/>
      <c r="N521" s="486"/>
      <c r="O521" s="486"/>
      <c r="P521" s="429"/>
      <c r="Q521" s="429"/>
      <c r="R521" s="429"/>
      <c r="S521" s="429"/>
      <c r="T521" s="429"/>
      <c r="U521" s="433" t="str">
        <f t="array" ref="U521">IFERROR(IF(INDEX('Disaggregation Data'!$O$315:$O$616,MATCH(LEFT(X521,255),LEFT('Disaggregation Data'!$J$315:$J$616,255),0))=0,"",INDEX('Disaggregation Data'!$O$315:$O$616,MATCH(LEFT(X521,255),LEFT('Disaggregation Data'!J$315:$J$616,255),0))),"")</f>
        <v/>
      </c>
      <c r="V521" s="447" t="str">
        <f t="array" ref="V521">IFERROR(IF(INDEX('Disaggregation Data'!$P$315:$P$616,MATCH(LEFT(X521,255),LEFT('Disaggregation Data'!$J$315:$J$616,255),0))=0,"",INDEX('Disaggregation Data'!$P$315:$P$616,MATCH(LEFT(X521,255),LEFT('Disaggregation Data'!J$315:$J$616,255),0))),"")</f>
        <v/>
      </c>
      <c r="W521" s="527"/>
      <c r="X521" s="527" t="str">
        <f t="shared" si="39"/>
        <v>HTS-1: Nombre de personnes dépistées pour le VIH et ayant reçu leurs résultats durant la période de rapportage</v>
      </c>
      <c r="Y521" s="527">
        <f t="shared" si="40"/>
        <v>4</v>
      </c>
      <c r="Z521" s="527" t="str">
        <f t="shared" si="41"/>
        <v>HTS-1: Nombre de personnes dépistées pour le VIH et ayant reçu leurs résultats durant la période de rapportage-4</v>
      </c>
      <c r="AA521" s="527" t="b">
        <f t="shared" si="42"/>
        <v>1</v>
      </c>
      <c r="AB521" s="527" t="s">
        <v>1984</v>
      </c>
      <c r="AC521" s="527" t="str">
        <f t="array" ref="AC521">IFERROR(IF(INDEX('Disaggregation Records'!$G$95:$G$183,MATCH(LEFT(Z521,255),LEFT('Disaggregation Records'!$D$95:$D$183,255),0))=0,"",INDEX('Disaggregation Records'!$G$95:$G$183,MATCH(LEFT(Z521,255),LEFT('Disaggregation Records'!$D$95:$D$183,255),0))),"")</f>
        <v/>
      </c>
      <c r="AD521" s="527" t="s">
        <v>739</v>
      </c>
      <c r="AE521" s="393"/>
      <c r="AF521" s="134"/>
      <c r="AG521" s="134"/>
    </row>
    <row r="522" spans="1:33" ht="47.1" customHeight="1" x14ac:dyDescent="0.25">
      <c r="A522" s="409">
        <v>20</v>
      </c>
      <c r="B522" s="427" t="str">
        <f>IFERROR(VLOOKUP(A522,'Coverage Indicators - Section D'!$A$10:$Y$42,25,FALSE),"")</f>
        <v>HTS-1: Nombre de personnes dépistées pour le VIH et ayant reçu leurs résultats durant la période de rapportage</v>
      </c>
      <c r="C522" s="522" t="str">
        <f t="array" ref="C522">IFERROR(IF(INDEX('Disaggregation Records'!$E$95:$E$183,MATCH(LEFT(Z522,255),LEFT('Disaggregation Records'!$D$95:$D$183,255),0))=0,"",INDEX('Disaggregation Records'!$E$95:$E$183,MATCH(LEFT(Z522,255),LEFT('Disaggregation Records'!$D$95:$D$183,255),0))),"")</f>
        <v/>
      </c>
      <c r="D522" s="522" t="str">
        <f t="array" ref="D522">IFERROR(IF(INDEX('Disaggregation Records'!$F$95:$F$183,MATCH(LEFT(Z522,255),LEFT('Disaggregation Records'!$D$95:$D$183,255),0))=0,"",INDEX('Disaggregation Records'!$F$95:$F$183,MATCH(LEFT(Z522,255),LEFT('Disaggregation Records'!$D$95:$D$183,255),0))),"")</f>
        <v/>
      </c>
      <c r="E522" s="429" t="str">
        <f t="array" ref="E522">IFERROR(IF(INDEX('Disaggregation Data'!$K$315:$K$616,MATCH(LEFT(X522,255),LEFT('Disaggregation Data'!$J$315:$J$616,255),0))=0,"",INDEX('Disaggregation Data'!$K$315:$K$616,MATCH(LEFT(X522,255),LEFT('Disaggregation Data'!J$315:$J$616,255),0))),"")</f>
        <v/>
      </c>
      <c r="F522" s="430" t="str">
        <f t="array" ref="F522">IFERROR(IF(INDEX('Disaggregation Data'!$L$315:$L$616,MATCH(LEFT(X522,255),LEFT('Disaggregation Data'!$J$315:$J$616,255),0))=0,"",INDEX('Disaggregation Data'!$L$315:$L$616,MATCH(LEFT(X522,255),LEFT('Disaggregation Data'!J$315:$J$616,255),0))),"")</f>
        <v/>
      </c>
      <c r="G522" s="495" t="str">
        <f t="shared" si="43"/>
        <v/>
      </c>
      <c r="H522" s="433" t="str">
        <f t="array" ref="H522">IFERROR(IF(INDEX('Disaggregation Data'!$N$315:$N$616,MATCH(LEFT(X522,255),LEFT('Disaggregation Data'!$J$315:$J$616,255),0))=0,"",INDEX('Disaggregation Data'!$N$315:$N$616,MATCH(LEFT(X522,255),LEFT('Disaggregation Data'!J$315:$J$616,255),0))),"")</f>
        <v/>
      </c>
      <c r="I522" s="433" t="str">
        <f t="array" ref="I522">IFERROR(IF(INDEX('Disaggregation Data'!$Q$315:$Q$616,MATCH(LEFT(X522,255),LEFT('Disaggregation Data'!$J$315:$J$616,255),0))=0,"",INDEX('Disaggregation Data'!$Q$315:$Q$616,MATCH(LEFT(X522,255),LEFT('Disaggregation Data'!J$315:$J$616,255),0))),"")</f>
        <v/>
      </c>
      <c r="J522" s="447" t="str">
        <f t="array" ref="J522">IFERROR(IF(INDEX('Disaggregation Data'!$R$315:$R$616,MATCH(LEFT(X522,255),LEFT('Disaggregation Data'!$J$315:$J$616,255),0))=0,"",INDEX('Disaggregation Data'!$R$315:$R$616,MATCH(LEFT(X522,255),LEFT('Disaggregation Data'!J$315:$J$616,255),0))),"")</f>
        <v/>
      </c>
      <c r="K522" s="486"/>
      <c r="L522" s="486"/>
      <c r="M522" s="486"/>
      <c r="N522" s="486"/>
      <c r="O522" s="486"/>
      <c r="P522" s="429"/>
      <c r="Q522" s="429"/>
      <c r="R522" s="429"/>
      <c r="S522" s="429"/>
      <c r="T522" s="429"/>
      <c r="U522" s="433" t="str">
        <f t="array" ref="U522">IFERROR(IF(INDEX('Disaggregation Data'!$O$315:$O$616,MATCH(LEFT(X522,255),LEFT('Disaggregation Data'!$J$315:$J$616,255),0))=0,"",INDEX('Disaggregation Data'!$O$315:$O$616,MATCH(LEFT(X522,255),LEFT('Disaggregation Data'!J$315:$J$616,255),0))),"")</f>
        <v/>
      </c>
      <c r="V522" s="447" t="str">
        <f t="array" ref="V522">IFERROR(IF(INDEX('Disaggregation Data'!$P$315:$P$616,MATCH(LEFT(X522,255),LEFT('Disaggregation Data'!$J$315:$J$616,255),0))=0,"",INDEX('Disaggregation Data'!$P$315:$P$616,MATCH(LEFT(X522,255),LEFT('Disaggregation Data'!J$315:$J$616,255),0))),"")</f>
        <v/>
      </c>
      <c r="W522" s="527"/>
      <c r="X522" s="527" t="str">
        <f t="shared" si="39"/>
        <v>HTS-1: Nombre de personnes dépistées pour le VIH et ayant reçu leurs résultats durant la période de rapportage</v>
      </c>
      <c r="Y522" s="527">
        <f t="shared" si="40"/>
        <v>5</v>
      </c>
      <c r="Z522" s="527" t="str">
        <f t="shared" si="41"/>
        <v>HTS-1: Nombre de personnes dépistées pour le VIH et ayant reçu leurs résultats durant la période de rapportage-5</v>
      </c>
      <c r="AA522" s="527" t="b">
        <f t="shared" si="42"/>
        <v>1</v>
      </c>
      <c r="AB522" s="527" t="s">
        <v>1985</v>
      </c>
      <c r="AC522" s="527" t="str">
        <f t="array" ref="AC522">IFERROR(IF(INDEX('Disaggregation Records'!$G$95:$G$183,MATCH(LEFT(Z522,255),LEFT('Disaggregation Records'!$D$95:$D$183,255),0))=0,"",INDEX('Disaggregation Records'!$G$95:$G$183,MATCH(LEFT(Z522,255),LEFT('Disaggregation Records'!$D$95:$D$183,255),0))),"")</f>
        <v/>
      </c>
      <c r="AD522" s="527" t="s">
        <v>739</v>
      </c>
      <c r="AE522" s="393"/>
      <c r="AF522" s="134"/>
      <c r="AG522" s="134"/>
    </row>
    <row r="523" spans="1:33" ht="47.1" customHeight="1" x14ac:dyDescent="0.25">
      <c r="A523" s="409">
        <v>20</v>
      </c>
      <c r="B523" s="427" t="str">
        <f>IFERROR(VLOOKUP(A523,'Coverage Indicators - Section D'!$A$10:$Y$42,25,FALSE),"")</f>
        <v>HTS-1: Nombre de personnes dépistées pour le VIH et ayant reçu leurs résultats durant la période de rapportage</v>
      </c>
      <c r="C523" s="522" t="str">
        <f t="array" ref="C523">IFERROR(IF(INDEX('Disaggregation Records'!$E$95:$E$183,MATCH(LEFT(Z523,255),LEFT('Disaggregation Records'!$D$95:$D$183,255),0))=0,"",INDEX('Disaggregation Records'!$E$95:$E$183,MATCH(LEFT(Z523,255),LEFT('Disaggregation Records'!$D$95:$D$183,255),0))),"")</f>
        <v/>
      </c>
      <c r="D523" s="522" t="str">
        <f t="array" ref="D523">IFERROR(IF(INDEX('Disaggregation Records'!$F$95:$F$183,MATCH(LEFT(Z523,255),LEFT('Disaggregation Records'!$D$95:$D$183,255),0))=0,"",INDEX('Disaggregation Records'!$F$95:$F$183,MATCH(LEFT(Z523,255),LEFT('Disaggregation Records'!$D$95:$D$183,255),0))),"")</f>
        <v/>
      </c>
      <c r="E523" s="429" t="str">
        <f t="array" ref="E523">IFERROR(IF(INDEX('Disaggregation Data'!$K$315:$K$616,MATCH(LEFT(X523,255),LEFT('Disaggregation Data'!$J$315:$J$616,255),0))=0,"",INDEX('Disaggregation Data'!$K$315:$K$616,MATCH(LEFT(X523,255),LEFT('Disaggregation Data'!J$315:$J$616,255),0))),"")</f>
        <v/>
      </c>
      <c r="F523" s="430" t="str">
        <f t="array" ref="F523">IFERROR(IF(INDEX('Disaggregation Data'!$L$315:$L$616,MATCH(LEFT(X523,255),LEFT('Disaggregation Data'!$J$315:$J$616,255),0))=0,"",INDEX('Disaggregation Data'!$L$315:$L$616,MATCH(LEFT(X523,255),LEFT('Disaggregation Data'!J$315:$J$616,255),0))),"")</f>
        <v/>
      </c>
      <c r="G523" s="495" t="str">
        <f t="shared" si="43"/>
        <v/>
      </c>
      <c r="H523" s="433" t="str">
        <f t="array" ref="H523">IFERROR(IF(INDEX('Disaggregation Data'!$N$315:$N$616,MATCH(LEFT(X523,255),LEFT('Disaggregation Data'!$J$315:$J$616,255),0))=0,"",INDEX('Disaggregation Data'!$N$315:$N$616,MATCH(LEFT(X523,255),LEFT('Disaggregation Data'!J$315:$J$616,255),0))),"")</f>
        <v/>
      </c>
      <c r="I523" s="433" t="str">
        <f t="array" ref="I523">IFERROR(IF(INDEX('Disaggregation Data'!$Q$315:$Q$616,MATCH(LEFT(X523,255),LEFT('Disaggregation Data'!$J$315:$J$616,255),0))=0,"",INDEX('Disaggregation Data'!$Q$315:$Q$616,MATCH(LEFT(X523,255),LEFT('Disaggregation Data'!J$315:$J$616,255),0))),"")</f>
        <v/>
      </c>
      <c r="J523" s="447" t="str">
        <f t="array" ref="J523">IFERROR(IF(INDEX('Disaggregation Data'!$R$315:$R$616,MATCH(LEFT(X523,255),LEFT('Disaggregation Data'!$J$315:$J$616,255),0))=0,"",INDEX('Disaggregation Data'!$R$315:$R$616,MATCH(LEFT(X523,255),LEFT('Disaggregation Data'!J$315:$J$616,255),0))),"")</f>
        <v/>
      </c>
      <c r="K523" s="486"/>
      <c r="L523" s="486"/>
      <c r="M523" s="486"/>
      <c r="N523" s="486"/>
      <c r="O523" s="486"/>
      <c r="P523" s="429"/>
      <c r="Q523" s="429"/>
      <c r="R523" s="429"/>
      <c r="S523" s="429"/>
      <c r="T523" s="429"/>
      <c r="U523" s="433" t="str">
        <f t="array" ref="U523">IFERROR(IF(INDEX('Disaggregation Data'!$O$315:$O$616,MATCH(LEFT(X523,255),LEFT('Disaggregation Data'!$J$315:$J$616,255),0))=0,"",INDEX('Disaggregation Data'!$O$315:$O$616,MATCH(LEFT(X523,255),LEFT('Disaggregation Data'!J$315:$J$616,255),0))),"")</f>
        <v/>
      </c>
      <c r="V523" s="447" t="str">
        <f t="array" ref="V523">IFERROR(IF(INDEX('Disaggregation Data'!$P$315:$P$616,MATCH(LEFT(X523,255),LEFT('Disaggregation Data'!$J$315:$J$616,255),0))=0,"",INDEX('Disaggregation Data'!$P$315:$P$616,MATCH(LEFT(X523,255),LEFT('Disaggregation Data'!J$315:$J$616,255),0))),"")</f>
        <v/>
      </c>
      <c r="W523" s="527"/>
      <c r="X523" s="527" t="str">
        <f t="shared" si="39"/>
        <v>HTS-1: Nombre de personnes dépistées pour le VIH et ayant reçu leurs résultats durant la période de rapportage</v>
      </c>
      <c r="Y523" s="527">
        <f t="shared" si="40"/>
        <v>6</v>
      </c>
      <c r="Z523" s="527" t="str">
        <f t="shared" si="41"/>
        <v>HTS-1: Nombre de personnes dépistées pour le VIH et ayant reçu leurs résultats durant la période de rapportage-6</v>
      </c>
      <c r="AA523" s="527" t="b">
        <f t="shared" si="42"/>
        <v>1</v>
      </c>
      <c r="AB523" s="527" t="s">
        <v>1986</v>
      </c>
      <c r="AC523" s="527" t="str">
        <f t="array" ref="AC523">IFERROR(IF(INDEX('Disaggregation Records'!$G$95:$G$183,MATCH(LEFT(Z523,255),LEFT('Disaggregation Records'!$D$95:$D$183,255),0))=0,"",INDEX('Disaggregation Records'!$G$95:$G$183,MATCH(LEFT(Z523,255),LEFT('Disaggregation Records'!$D$95:$D$183,255),0))),"")</f>
        <v/>
      </c>
      <c r="AD523" s="527" t="s">
        <v>739</v>
      </c>
      <c r="AE523" s="393"/>
      <c r="AF523" s="134"/>
      <c r="AG523" s="134"/>
    </row>
    <row r="524" spans="1:33" ht="47.1" customHeight="1" x14ac:dyDescent="0.25">
      <c r="A524" s="409">
        <v>20</v>
      </c>
      <c r="B524" s="427" t="str">
        <f>IFERROR(VLOOKUP(A524,'Coverage Indicators - Section D'!$A$10:$Y$42,25,FALSE),"")</f>
        <v>HTS-1: Nombre de personnes dépistées pour le VIH et ayant reçu leurs résultats durant la période de rapportage</v>
      </c>
      <c r="C524" s="522" t="str">
        <f t="array" ref="C524">IFERROR(IF(INDEX('Disaggregation Records'!$E$95:$E$183,MATCH(LEFT(Z524,255),LEFT('Disaggregation Records'!$D$95:$D$183,255),0))=0,"",INDEX('Disaggregation Records'!$E$95:$E$183,MATCH(LEFT(Z524,255),LEFT('Disaggregation Records'!$D$95:$D$183,255),0))),"")</f>
        <v/>
      </c>
      <c r="D524" s="522" t="str">
        <f t="array" ref="D524">IFERROR(IF(INDEX('Disaggregation Records'!$F$95:$F$183,MATCH(LEFT(Z524,255),LEFT('Disaggregation Records'!$D$95:$D$183,255),0))=0,"",INDEX('Disaggregation Records'!$F$95:$F$183,MATCH(LEFT(Z524,255),LEFT('Disaggregation Records'!$D$95:$D$183,255),0))),"")</f>
        <v/>
      </c>
      <c r="E524" s="429" t="str">
        <f t="array" ref="E524">IFERROR(IF(INDEX('Disaggregation Data'!$K$315:$K$616,MATCH(LEFT(X524,255),LEFT('Disaggregation Data'!$J$315:$J$616,255),0))=0,"",INDEX('Disaggregation Data'!$K$315:$K$616,MATCH(LEFT(X524,255),LEFT('Disaggregation Data'!J$315:$J$616,255),0))),"")</f>
        <v/>
      </c>
      <c r="F524" s="430" t="str">
        <f t="array" ref="F524">IFERROR(IF(INDEX('Disaggregation Data'!$L$315:$L$616,MATCH(LEFT(X524,255),LEFT('Disaggregation Data'!$J$315:$J$616,255),0))=0,"",INDEX('Disaggregation Data'!$L$315:$L$616,MATCH(LEFT(X524,255),LEFT('Disaggregation Data'!J$315:$J$616,255),0))),"")</f>
        <v/>
      </c>
      <c r="G524" s="495" t="str">
        <f t="shared" si="43"/>
        <v/>
      </c>
      <c r="H524" s="433" t="str">
        <f t="array" ref="H524">IFERROR(IF(INDEX('Disaggregation Data'!$N$315:$N$616,MATCH(LEFT(X524,255),LEFT('Disaggregation Data'!$J$315:$J$616,255),0))=0,"",INDEX('Disaggregation Data'!$N$315:$N$616,MATCH(LEFT(X524,255),LEFT('Disaggregation Data'!J$315:$J$616,255),0))),"")</f>
        <v/>
      </c>
      <c r="I524" s="433" t="str">
        <f t="array" ref="I524">IFERROR(IF(INDEX('Disaggregation Data'!$Q$315:$Q$616,MATCH(LEFT(X524,255),LEFT('Disaggregation Data'!$J$315:$J$616,255),0))=0,"",INDEX('Disaggregation Data'!$Q$315:$Q$616,MATCH(LEFT(X524,255),LEFT('Disaggregation Data'!J$315:$J$616,255),0))),"")</f>
        <v/>
      </c>
      <c r="J524" s="447" t="str">
        <f t="array" ref="J524">IFERROR(IF(INDEX('Disaggregation Data'!$R$315:$R$616,MATCH(LEFT(X524,255),LEFT('Disaggregation Data'!$J$315:$J$616,255),0))=0,"",INDEX('Disaggregation Data'!$R$315:$R$616,MATCH(LEFT(X524,255),LEFT('Disaggregation Data'!J$315:$J$616,255),0))),"")</f>
        <v/>
      </c>
      <c r="K524" s="486"/>
      <c r="L524" s="486"/>
      <c r="M524" s="486"/>
      <c r="N524" s="486"/>
      <c r="O524" s="486"/>
      <c r="P524" s="429"/>
      <c r="Q524" s="429"/>
      <c r="R524" s="429"/>
      <c r="S524" s="429"/>
      <c r="T524" s="429"/>
      <c r="U524" s="433" t="str">
        <f t="array" ref="U524">IFERROR(IF(INDEX('Disaggregation Data'!$O$315:$O$616,MATCH(LEFT(X524,255),LEFT('Disaggregation Data'!$J$315:$J$616,255),0))=0,"",INDEX('Disaggregation Data'!$O$315:$O$616,MATCH(LEFT(X524,255),LEFT('Disaggregation Data'!J$315:$J$616,255),0))),"")</f>
        <v/>
      </c>
      <c r="V524" s="447" t="str">
        <f t="array" ref="V524">IFERROR(IF(INDEX('Disaggregation Data'!$P$315:$P$616,MATCH(LEFT(X524,255),LEFT('Disaggregation Data'!$J$315:$J$616,255),0))=0,"",INDEX('Disaggregation Data'!$P$315:$P$616,MATCH(LEFT(X524,255),LEFT('Disaggregation Data'!J$315:$J$616,255),0))),"")</f>
        <v/>
      </c>
      <c r="W524" s="527"/>
      <c r="X524" s="527" t="str">
        <f t="shared" si="39"/>
        <v>HTS-1: Nombre de personnes dépistées pour le VIH et ayant reçu leurs résultats durant la période de rapportage</v>
      </c>
      <c r="Y524" s="527">
        <f t="shared" si="40"/>
        <v>7</v>
      </c>
      <c r="Z524" s="527" t="str">
        <f t="shared" si="41"/>
        <v>HTS-1: Nombre de personnes dépistées pour le VIH et ayant reçu leurs résultats durant la période de rapportage-7</v>
      </c>
      <c r="AA524" s="527" t="b">
        <f t="shared" si="42"/>
        <v>1</v>
      </c>
      <c r="AB524" s="527" t="s">
        <v>1987</v>
      </c>
      <c r="AC524" s="527" t="str">
        <f t="array" ref="AC524">IFERROR(IF(INDEX('Disaggregation Records'!$G$95:$G$183,MATCH(LEFT(Z524,255),LEFT('Disaggregation Records'!$D$95:$D$183,255),0))=0,"",INDEX('Disaggregation Records'!$G$95:$G$183,MATCH(LEFT(Z524,255),LEFT('Disaggregation Records'!$D$95:$D$183,255),0))),"")</f>
        <v/>
      </c>
      <c r="AD524" s="527" t="s">
        <v>739</v>
      </c>
      <c r="AE524" s="393"/>
      <c r="AF524" s="134"/>
      <c r="AG524" s="134"/>
    </row>
    <row r="525" spans="1:33" ht="47.1" customHeight="1" x14ac:dyDescent="0.25">
      <c r="A525" s="409">
        <v>20</v>
      </c>
      <c r="B525" s="427" t="str">
        <f>IFERROR(VLOOKUP(A525,'Coverage Indicators - Section D'!$A$10:$Y$42,25,FALSE),"")</f>
        <v>HTS-1: Nombre de personnes dépistées pour le VIH et ayant reçu leurs résultats durant la période de rapportage</v>
      </c>
      <c r="C525" s="522" t="str">
        <f t="array" ref="C525">IFERROR(IF(INDEX('Disaggregation Records'!$E$95:$E$183,MATCH(LEFT(Z525,255),LEFT('Disaggregation Records'!$D$95:$D$183,255),0))=0,"",INDEX('Disaggregation Records'!$E$95:$E$183,MATCH(LEFT(Z525,255),LEFT('Disaggregation Records'!$D$95:$D$183,255),0))),"")</f>
        <v/>
      </c>
      <c r="D525" s="522" t="str">
        <f t="array" ref="D525">IFERROR(IF(INDEX('Disaggregation Records'!$F$95:$F$183,MATCH(LEFT(Z525,255),LEFT('Disaggregation Records'!$D$95:$D$183,255),0))=0,"",INDEX('Disaggregation Records'!$F$95:$F$183,MATCH(LEFT(Z525,255),LEFT('Disaggregation Records'!$D$95:$D$183,255),0))),"")</f>
        <v/>
      </c>
      <c r="E525" s="429" t="str">
        <f t="array" ref="E525">IFERROR(IF(INDEX('Disaggregation Data'!$K$315:$K$616,MATCH(LEFT(X525,255),LEFT('Disaggregation Data'!$J$315:$J$616,255),0))=0,"",INDEX('Disaggregation Data'!$K$315:$K$616,MATCH(LEFT(X525,255),LEFT('Disaggregation Data'!J$315:$J$616,255),0))),"")</f>
        <v/>
      </c>
      <c r="F525" s="430" t="str">
        <f t="array" ref="F525">IFERROR(IF(INDEX('Disaggregation Data'!$L$315:$L$616,MATCH(LEFT(X525,255),LEFT('Disaggregation Data'!$J$315:$J$616,255),0))=0,"",INDEX('Disaggregation Data'!$L$315:$L$616,MATCH(LEFT(X525,255),LEFT('Disaggregation Data'!J$315:$J$616,255),0))),"")</f>
        <v/>
      </c>
      <c r="G525" s="495" t="str">
        <f t="shared" si="43"/>
        <v/>
      </c>
      <c r="H525" s="433" t="str">
        <f t="array" ref="H525">IFERROR(IF(INDEX('Disaggregation Data'!$N$315:$N$616,MATCH(LEFT(X525,255),LEFT('Disaggregation Data'!$J$315:$J$616,255),0))=0,"",INDEX('Disaggregation Data'!$N$315:$N$616,MATCH(LEFT(X525,255),LEFT('Disaggregation Data'!J$315:$J$616,255),0))),"")</f>
        <v/>
      </c>
      <c r="I525" s="433" t="str">
        <f t="array" ref="I525">IFERROR(IF(INDEX('Disaggregation Data'!$Q$315:$Q$616,MATCH(LEFT(X525,255),LEFT('Disaggregation Data'!$J$315:$J$616,255),0))=0,"",INDEX('Disaggregation Data'!$Q$315:$Q$616,MATCH(LEFT(X525,255),LEFT('Disaggregation Data'!J$315:$J$616,255),0))),"")</f>
        <v/>
      </c>
      <c r="J525" s="447" t="str">
        <f t="array" ref="J525">IFERROR(IF(INDEX('Disaggregation Data'!$R$315:$R$616,MATCH(LEFT(X525,255),LEFT('Disaggregation Data'!$J$315:$J$616,255),0))=0,"",INDEX('Disaggregation Data'!$R$315:$R$616,MATCH(LEFT(X525,255),LEFT('Disaggregation Data'!J$315:$J$616,255),0))),"")</f>
        <v/>
      </c>
      <c r="K525" s="486"/>
      <c r="L525" s="486"/>
      <c r="M525" s="486"/>
      <c r="N525" s="486"/>
      <c r="O525" s="486"/>
      <c r="P525" s="429"/>
      <c r="Q525" s="429"/>
      <c r="R525" s="429"/>
      <c r="S525" s="429"/>
      <c r="T525" s="429"/>
      <c r="U525" s="433" t="str">
        <f t="array" ref="U525">IFERROR(IF(INDEX('Disaggregation Data'!$O$315:$O$616,MATCH(LEFT(X525,255),LEFT('Disaggregation Data'!$J$315:$J$616,255),0))=0,"",INDEX('Disaggregation Data'!$O$315:$O$616,MATCH(LEFT(X525,255),LEFT('Disaggregation Data'!J$315:$J$616,255),0))),"")</f>
        <v/>
      </c>
      <c r="V525" s="447" t="str">
        <f t="array" ref="V525">IFERROR(IF(INDEX('Disaggregation Data'!$P$315:$P$616,MATCH(LEFT(X525,255),LEFT('Disaggregation Data'!$J$315:$J$616,255),0))=0,"",INDEX('Disaggregation Data'!$P$315:$P$616,MATCH(LEFT(X525,255),LEFT('Disaggregation Data'!J$315:$J$616,255),0))),"")</f>
        <v/>
      </c>
      <c r="W525" s="527"/>
      <c r="X525" s="527" t="str">
        <f t="shared" si="39"/>
        <v>HTS-1: Nombre de personnes dépistées pour le VIH et ayant reçu leurs résultats durant la période de rapportage</v>
      </c>
      <c r="Y525" s="527">
        <f t="shared" si="40"/>
        <v>8</v>
      </c>
      <c r="Z525" s="527" t="str">
        <f t="shared" si="41"/>
        <v>HTS-1: Nombre de personnes dépistées pour le VIH et ayant reçu leurs résultats durant la période de rapportage-8</v>
      </c>
      <c r="AA525" s="527" t="b">
        <f t="shared" si="42"/>
        <v>1</v>
      </c>
      <c r="AB525" s="527" t="s">
        <v>1988</v>
      </c>
      <c r="AC525" s="527" t="str">
        <f t="array" ref="AC525">IFERROR(IF(INDEX('Disaggregation Records'!$G$95:$G$183,MATCH(LEFT(Z525,255),LEFT('Disaggregation Records'!$D$95:$D$183,255),0))=0,"",INDEX('Disaggregation Records'!$G$95:$G$183,MATCH(LEFT(Z525,255),LEFT('Disaggregation Records'!$D$95:$D$183,255),0))),"")</f>
        <v/>
      </c>
      <c r="AD525" s="527" t="s">
        <v>739</v>
      </c>
      <c r="AE525" s="393"/>
      <c r="AF525" s="134"/>
      <c r="AG525" s="134"/>
    </row>
    <row r="526" spans="1:33" ht="47.1" customHeight="1" x14ac:dyDescent="0.25">
      <c r="A526" s="409">
        <v>20</v>
      </c>
      <c r="B526" s="427" t="str">
        <f>IFERROR(VLOOKUP(A526,'Coverage Indicators - Section D'!$A$10:$Y$42,25,FALSE),"")</f>
        <v>HTS-1: Nombre de personnes dépistées pour le VIH et ayant reçu leurs résultats durant la période de rapportage</v>
      </c>
      <c r="C526" s="522" t="str">
        <f t="array" ref="C526">IFERROR(IF(INDEX('Disaggregation Records'!$E$95:$E$183,MATCH(LEFT(Z526,255),LEFT('Disaggregation Records'!$D$95:$D$183,255),0))=0,"",INDEX('Disaggregation Records'!$E$95:$E$183,MATCH(LEFT(Z526,255),LEFT('Disaggregation Records'!$D$95:$D$183,255),0))),"")</f>
        <v/>
      </c>
      <c r="D526" s="522" t="str">
        <f t="array" ref="D526">IFERROR(IF(INDEX('Disaggregation Records'!$F$95:$F$183,MATCH(LEFT(Z526,255),LEFT('Disaggregation Records'!$D$95:$D$183,255),0))=0,"",INDEX('Disaggregation Records'!$F$95:$F$183,MATCH(LEFT(Z526,255),LEFT('Disaggregation Records'!$D$95:$D$183,255),0))),"")</f>
        <v/>
      </c>
      <c r="E526" s="429" t="str">
        <f t="array" ref="E526">IFERROR(IF(INDEX('Disaggregation Data'!$K$315:$K$616,MATCH(LEFT(X526,255),LEFT('Disaggregation Data'!$J$315:$J$616,255),0))=0,"",INDEX('Disaggregation Data'!$K$315:$K$616,MATCH(LEFT(X526,255),LEFT('Disaggregation Data'!J$315:$J$616,255),0))),"")</f>
        <v/>
      </c>
      <c r="F526" s="430" t="str">
        <f t="array" ref="F526">IFERROR(IF(INDEX('Disaggregation Data'!$L$315:$L$616,MATCH(LEFT(X526,255),LEFT('Disaggregation Data'!$J$315:$J$616,255),0))=0,"",INDEX('Disaggregation Data'!$L$315:$L$616,MATCH(LEFT(X526,255),LEFT('Disaggregation Data'!J$315:$J$616,255),0))),"")</f>
        <v/>
      </c>
      <c r="G526" s="495" t="str">
        <f t="shared" si="43"/>
        <v/>
      </c>
      <c r="H526" s="433" t="str">
        <f t="array" ref="H526">IFERROR(IF(INDEX('Disaggregation Data'!$N$315:$N$616,MATCH(LEFT(X526,255),LEFT('Disaggregation Data'!$J$315:$J$616,255),0))=0,"",INDEX('Disaggregation Data'!$N$315:$N$616,MATCH(LEFT(X526,255),LEFT('Disaggregation Data'!J$315:$J$616,255),0))),"")</f>
        <v/>
      </c>
      <c r="I526" s="433" t="str">
        <f t="array" ref="I526">IFERROR(IF(INDEX('Disaggregation Data'!$Q$315:$Q$616,MATCH(LEFT(X526,255),LEFT('Disaggregation Data'!$J$315:$J$616,255),0))=0,"",INDEX('Disaggregation Data'!$Q$315:$Q$616,MATCH(LEFT(X526,255),LEFT('Disaggregation Data'!J$315:$J$616,255),0))),"")</f>
        <v/>
      </c>
      <c r="J526" s="447" t="str">
        <f t="array" ref="J526">IFERROR(IF(INDEX('Disaggregation Data'!$R$315:$R$616,MATCH(LEFT(X526,255),LEFT('Disaggregation Data'!$J$315:$J$616,255),0))=0,"",INDEX('Disaggregation Data'!$R$315:$R$616,MATCH(LEFT(X526,255),LEFT('Disaggregation Data'!J$315:$J$616,255),0))),"")</f>
        <v/>
      </c>
      <c r="K526" s="486"/>
      <c r="L526" s="486"/>
      <c r="M526" s="486"/>
      <c r="N526" s="486"/>
      <c r="O526" s="486"/>
      <c r="P526" s="429"/>
      <c r="Q526" s="429"/>
      <c r="R526" s="429"/>
      <c r="S526" s="429"/>
      <c r="T526" s="429"/>
      <c r="U526" s="433" t="str">
        <f t="array" ref="U526">IFERROR(IF(INDEX('Disaggregation Data'!$O$315:$O$616,MATCH(LEFT(X526,255),LEFT('Disaggregation Data'!$J$315:$J$616,255),0))=0,"",INDEX('Disaggregation Data'!$O$315:$O$616,MATCH(LEFT(X526,255),LEFT('Disaggregation Data'!J$315:$J$616,255),0))),"")</f>
        <v/>
      </c>
      <c r="V526" s="447" t="str">
        <f t="array" ref="V526">IFERROR(IF(INDEX('Disaggregation Data'!$P$315:$P$616,MATCH(LEFT(X526,255),LEFT('Disaggregation Data'!$J$315:$J$616,255),0))=0,"",INDEX('Disaggregation Data'!$P$315:$P$616,MATCH(LEFT(X526,255),LEFT('Disaggregation Data'!J$315:$J$616,255),0))),"")</f>
        <v/>
      </c>
      <c r="W526" s="527"/>
      <c r="X526" s="527" t="str">
        <f t="shared" si="39"/>
        <v>HTS-1: Nombre de personnes dépistées pour le VIH et ayant reçu leurs résultats durant la période de rapportage</v>
      </c>
      <c r="Y526" s="527">
        <f t="shared" si="40"/>
        <v>9</v>
      </c>
      <c r="Z526" s="527" t="str">
        <f t="shared" si="41"/>
        <v>HTS-1: Nombre de personnes dépistées pour le VIH et ayant reçu leurs résultats durant la période de rapportage-9</v>
      </c>
      <c r="AA526" s="527" t="b">
        <f t="shared" si="42"/>
        <v>1</v>
      </c>
      <c r="AB526" s="527" t="s">
        <v>1989</v>
      </c>
      <c r="AC526" s="527" t="str">
        <f t="array" ref="AC526">IFERROR(IF(INDEX('Disaggregation Records'!$G$95:$G$183,MATCH(LEFT(Z526,255),LEFT('Disaggregation Records'!$D$95:$D$183,255),0))=0,"",INDEX('Disaggregation Records'!$G$95:$G$183,MATCH(LEFT(Z526,255),LEFT('Disaggregation Records'!$D$95:$D$183,255),0))),"")</f>
        <v/>
      </c>
      <c r="AD526" s="527" t="s">
        <v>739</v>
      </c>
      <c r="AE526" s="393"/>
      <c r="AF526" s="134"/>
      <c r="AG526" s="134"/>
    </row>
    <row r="527" spans="1:33" ht="47.1" customHeight="1" x14ac:dyDescent="0.25">
      <c r="A527" s="409">
        <v>21</v>
      </c>
      <c r="B527" s="427" t="str">
        <f>IFERROR(VLOOKUP(A527,'Coverage Indicators - Section D'!$A$10:$Y$42,25,FALSE),"")</f>
        <v/>
      </c>
      <c r="C527" s="522" t="str">
        <f t="array" ref="C527">IFERROR(IF(INDEX('Disaggregation Records'!$E$95:$E$183,MATCH(LEFT(Z527,255),LEFT('Disaggregation Records'!$D$95:$D$183,255),0))=0,"",INDEX('Disaggregation Records'!$E$95:$E$183,MATCH(LEFT(Z527,255),LEFT('Disaggregation Records'!$D$95:$D$183,255),0))),"")</f>
        <v/>
      </c>
      <c r="D527" s="522" t="str">
        <f t="array" ref="D527">IFERROR(IF(INDEX('Disaggregation Records'!$F$95:$F$183,MATCH(LEFT(Z527,255),LEFT('Disaggregation Records'!$D$95:$D$183,255),0))=0,"",INDEX('Disaggregation Records'!$F$95:$F$183,MATCH(LEFT(Z527,255),LEFT('Disaggregation Records'!$D$95:$D$183,255),0))),"")</f>
        <v/>
      </c>
      <c r="E527" s="429" t="str">
        <f t="array" ref="E527">IFERROR(IF(INDEX('Disaggregation Data'!$K$315:$K$616,MATCH(LEFT(X527,255),LEFT('Disaggregation Data'!$J$315:$J$616,255),0))=0,"",INDEX('Disaggregation Data'!$K$315:$K$616,MATCH(LEFT(X527,255),LEFT('Disaggregation Data'!J$315:$J$616,255),0))),"")</f>
        <v/>
      </c>
      <c r="F527" s="430" t="str">
        <f t="array" ref="F527">IFERROR(IF(INDEX('Disaggregation Data'!$L$315:$L$616,MATCH(LEFT(X527,255),LEFT('Disaggregation Data'!$J$315:$J$616,255),0))=0,"",INDEX('Disaggregation Data'!$L$315:$L$616,MATCH(LEFT(X527,255),LEFT('Disaggregation Data'!J$315:$J$616,255),0))),"")</f>
        <v/>
      </c>
      <c r="G527" s="495" t="str">
        <f t="shared" si="43"/>
        <v/>
      </c>
      <c r="H527" s="433" t="str">
        <f t="array" ref="H527">IFERROR(IF(INDEX('Disaggregation Data'!$N$315:$N$616,MATCH(LEFT(X527,255),LEFT('Disaggregation Data'!$J$315:$J$616,255),0))=0,"",INDEX('Disaggregation Data'!$N$315:$N$616,MATCH(LEFT(X527,255),LEFT('Disaggregation Data'!J$315:$J$616,255),0))),"")</f>
        <v/>
      </c>
      <c r="I527" s="433" t="str">
        <f t="array" ref="I527">IFERROR(IF(INDEX('Disaggregation Data'!$Q$315:$Q$616,MATCH(LEFT(X527,255),LEFT('Disaggregation Data'!$J$315:$J$616,255),0))=0,"",INDEX('Disaggregation Data'!$Q$315:$Q$616,MATCH(LEFT(X527,255),LEFT('Disaggregation Data'!J$315:$J$616,255),0))),"")</f>
        <v/>
      </c>
      <c r="J527" s="447" t="str">
        <f t="array" ref="J527">IFERROR(IF(INDEX('Disaggregation Data'!$R$315:$R$616,MATCH(LEFT(X527,255),LEFT('Disaggregation Data'!$J$315:$J$616,255),0))=0,"",INDEX('Disaggregation Data'!$R$315:$R$616,MATCH(LEFT(X527,255),LEFT('Disaggregation Data'!J$315:$J$616,255),0))),"")</f>
        <v/>
      </c>
      <c r="K527" s="486"/>
      <c r="L527" s="486"/>
      <c r="M527" s="486"/>
      <c r="N527" s="486"/>
      <c r="O527" s="486"/>
      <c r="P527" s="429"/>
      <c r="Q527" s="429"/>
      <c r="R527" s="429"/>
      <c r="S527" s="429"/>
      <c r="T527" s="429"/>
      <c r="U527" s="433" t="str">
        <f t="array" ref="U527">IFERROR(IF(INDEX('Disaggregation Data'!$O$315:$O$616,MATCH(LEFT(X527,255),LEFT('Disaggregation Data'!$J$315:$J$616,255),0))=0,"",INDEX('Disaggregation Data'!$O$315:$O$616,MATCH(LEFT(X527,255),LEFT('Disaggregation Data'!J$315:$J$616,255),0))),"")</f>
        <v/>
      </c>
      <c r="V527" s="447" t="str">
        <f t="array" ref="V527">IFERROR(IF(INDEX('Disaggregation Data'!$P$315:$P$616,MATCH(LEFT(X527,255),LEFT('Disaggregation Data'!$J$315:$J$616,255),0))=0,"",INDEX('Disaggregation Data'!$P$315:$P$616,MATCH(LEFT(X527,255),LEFT('Disaggregation Data'!J$315:$J$616,255),0))),"")</f>
        <v/>
      </c>
      <c r="W527" s="527"/>
      <c r="X527" s="527" t="str">
        <f t="shared" si="39"/>
        <v/>
      </c>
      <c r="Y527" s="527">
        <f t="shared" si="40"/>
        <v>0</v>
      </c>
      <c r="Z527" s="527" t="str">
        <f t="shared" si="41"/>
        <v/>
      </c>
      <c r="AA527" s="527" t="b">
        <f t="shared" si="42"/>
        <v>0</v>
      </c>
      <c r="AB527" s="527" t="s">
        <v>1990</v>
      </c>
      <c r="AC527" s="527" t="str">
        <f t="array" ref="AC527">IFERROR(IF(INDEX('Disaggregation Records'!$G$95:$G$183,MATCH(LEFT(Z527,255),LEFT('Disaggregation Records'!$D$95:$D$183,255),0))=0,"",INDEX('Disaggregation Records'!$G$95:$G$183,MATCH(LEFT(Z527,255),LEFT('Disaggregation Records'!$D$95:$D$183,255),0))),"")</f>
        <v/>
      </c>
      <c r="AD527" s="527" t="s">
        <v>740</v>
      </c>
      <c r="AE527" s="393"/>
      <c r="AF527" s="134"/>
      <c r="AG527" s="134"/>
    </row>
    <row r="528" spans="1:33" ht="47.1" customHeight="1" x14ac:dyDescent="0.25">
      <c r="A528" s="409">
        <v>21</v>
      </c>
      <c r="B528" s="427" t="str">
        <f>IFERROR(VLOOKUP(A528,'Coverage Indicators - Section D'!$A$10:$Y$42,25,FALSE),"")</f>
        <v/>
      </c>
      <c r="C528" s="522" t="str">
        <f t="array" ref="C528">IFERROR(IF(INDEX('Disaggregation Records'!$E$95:$E$183,MATCH(LEFT(Z528,255),LEFT('Disaggregation Records'!$D$95:$D$183,255),0))=0,"",INDEX('Disaggregation Records'!$E$95:$E$183,MATCH(LEFT(Z528,255),LEFT('Disaggregation Records'!$D$95:$D$183,255),0))),"")</f>
        <v/>
      </c>
      <c r="D528" s="522" t="str">
        <f t="array" ref="D528">IFERROR(IF(INDEX('Disaggregation Records'!$F$95:$F$183,MATCH(LEFT(Z528,255),LEFT('Disaggregation Records'!$D$95:$D$183,255),0))=0,"",INDEX('Disaggregation Records'!$F$95:$F$183,MATCH(LEFT(Z528,255),LEFT('Disaggregation Records'!$D$95:$D$183,255),0))),"")</f>
        <v/>
      </c>
      <c r="E528" s="429" t="str">
        <f t="array" ref="E528">IFERROR(IF(INDEX('Disaggregation Data'!$K$315:$K$616,MATCH(LEFT(X528,255),LEFT('Disaggregation Data'!$J$315:$J$616,255),0))=0,"",INDEX('Disaggregation Data'!$K$315:$K$616,MATCH(LEFT(X528,255),LEFT('Disaggregation Data'!J$315:$J$616,255),0))),"")</f>
        <v/>
      </c>
      <c r="F528" s="430" t="str">
        <f t="array" ref="F528">IFERROR(IF(INDEX('Disaggregation Data'!$L$315:$L$616,MATCH(LEFT(X528,255),LEFT('Disaggregation Data'!$J$315:$J$616,255),0))=0,"",INDEX('Disaggregation Data'!$L$315:$L$616,MATCH(LEFT(X528,255),LEFT('Disaggregation Data'!J$315:$J$616,255),0))),"")</f>
        <v/>
      </c>
      <c r="G528" s="495" t="str">
        <f t="shared" si="43"/>
        <v/>
      </c>
      <c r="H528" s="433" t="str">
        <f t="array" ref="H528">IFERROR(IF(INDEX('Disaggregation Data'!$N$315:$N$616,MATCH(LEFT(X528,255),LEFT('Disaggregation Data'!$J$315:$J$616,255),0))=0,"",INDEX('Disaggregation Data'!$N$315:$N$616,MATCH(LEFT(X528,255),LEFT('Disaggregation Data'!J$315:$J$616,255),0))),"")</f>
        <v/>
      </c>
      <c r="I528" s="433" t="str">
        <f t="array" ref="I528">IFERROR(IF(INDEX('Disaggregation Data'!$Q$315:$Q$616,MATCH(LEFT(X528,255),LEFT('Disaggregation Data'!$J$315:$J$616,255),0))=0,"",INDEX('Disaggregation Data'!$Q$315:$Q$616,MATCH(LEFT(X528,255),LEFT('Disaggregation Data'!J$315:$J$616,255),0))),"")</f>
        <v/>
      </c>
      <c r="J528" s="447" t="str">
        <f t="array" ref="J528">IFERROR(IF(INDEX('Disaggregation Data'!$R$315:$R$616,MATCH(LEFT(X528,255),LEFT('Disaggregation Data'!$J$315:$J$616,255),0))=0,"",INDEX('Disaggregation Data'!$R$315:$R$616,MATCH(LEFT(X528,255),LEFT('Disaggregation Data'!J$315:$J$616,255),0))),"")</f>
        <v/>
      </c>
      <c r="K528" s="486"/>
      <c r="L528" s="486"/>
      <c r="M528" s="486"/>
      <c r="N528" s="486"/>
      <c r="O528" s="486"/>
      <c r="P528" s="429"/>
      <c r="Q528" s="429"/>
      <c r="R528" s="429"/>
      <c r="S528" s="429"/>
      <c r="T528" s="429"/>
      <c r="U528" s="433" t="str">
        <f t="array" ref="U528">IFERROR(IF(INDEX('Disaggregation Data'!$O$315:$O$616,MATCH(LEFT(X528,255),LEFT('Disaggregation Data'!$J$315:$J$616,255),0))=0,"",INDEX('Disaggregation Data'!$O$315:$O$616,MATCH(LEFT(X528,255),LEFT('Disaggregation Data'!J$315:$J$616,255),0))),"")</f>
        <v/>
      </c>
      <c r="V528" s="447" t="str">
        <f t="array" ref="V528">IFERROR(IF(INDEX('Disaggregation Data'!$P$315:$P$616,MATCH(LEFT(X528,255),LEFT('Disaggregation Data'!$J$315:$J$616,255),0))=0,"",INDEX('Disaggregation Data'!$P$315:$P$616,MATCH(LEFT(X528,255),LEFT('Disaggregation Data'!J$315:$J$616,255),0))),"")</f>
        <v/>
      </c>
      <c r="W528" s="527"/>
      <c r="X528" s="527" t="str">
        <f t="shared" si="39"/>
        <v/>
      </c>
      <c r="Y528" s="527">
        <f t="shared" si="40"/>
        <v>1</v>
      </c>
      <c r="Z528" s="527" t="str">
        <f t="shared" si="41"/>
        <v/>
      </c>
      <c r="AA528" s="527" t="b">
        <f t="shared" si="42"/>
        <v>0</v>
      </c>
      <c r="AB528" s="527" t="s">
        <v>1991</v>
      </c>
      <c r="AC528" s="527" t="str">
        <f t="array" ref="AC528">IFERROR(IF(INDEX('Disaggregation Records'!$G$95:$G$183,MATCH(LEFT(Z528,255),LEFT('Disaggregation Records'!$D$95:$D$183,255),0))=0,"",INDEX('Disaggregation Records'!$G$95:$G$183,MATCH(LEFT(Z528,255),LEFT('Disaggregation Records'!$D$95:$D$183,255),0))),"")</f>
        <v/>
      </c>
      <c r="AD528" s="527" t="s">
        <v>740</v>
      </c>
      <c r="AE528" s="393"/>
      <c r="AF528" s="134"/>
      <c r="AG528" s="134"/>
    </row>
    <row r="529" spans="1:33" ht="47.1" customHeight="1" x14ac:dyDescent="0.25">
      <c r="A529" s="409">
        <v>21</v>
      </c>
      <c r="B529" s="427" t="str">
        <f>IFERROR(VLOOKUP(A529,'Coverage Indicators - Section D'!$A$10:$Y$42,25,FALSE),"")</f>
        <v/>
      </c>
      <c r="C529" s="522" t="str">
        <f t="array" ref="C529">IFERROR(IF(INDEX('Disaggregation Records'!$E$95:$E$183,MATCH(LEFT(Z529,255),LEFT('Disaggregation Records'!$D$95:$D$183,255),0))=0,"",INDEX('Disaggregation Records'!$E$95:$E$183,MATCH(LEFT(Z529,255),LEFT('Disaggregation Records'!$D$95:$D$183,255),0))),"")</f>
        <v/>
      </c>
      <c r="D529" s="522" t="str">
        <f t="array" ref="D529">IFERROR(IF(INDEX('Disaggregation Records'!$F$95:$F$183,MATCH(LEFT(Z529,255),LEFT('Disaggregation Records'!$D$95:$D$183,255),0))=0,"",INDEX('Disaggregation Records'!$F$95:$F$183,MATCH(LEFT(Z529,255),LEFT('Disaggregation Records'!$D$95:$D$183,255),0))),"")</f>
        <v/>
      </c>
      <c r="E529" s="429" t="str">
        <f t="array" ref="E529">IFERROR(IF(INDEX('Disaggregation Data'!$K$315:$K$616,MATCH(LEFT(X529,255),LEFT('Disaggregation Data'!$J$315:$J$616,255),0))=0,"",INDEX('Disaggregation Data'!$K$315:$K$616,MATCH(LEFT(X529,255),LEFT('Disaggregation Data'!J$315:$J$616,255),0))),"")</f>
        <v/>
      </c>
      <c r="F529" s="430" t="str">
        <f t="array" ref="F529">IFERROR(IF(INDEX('Disaggregation Data'!$L$315:$L$616,MATCH(LEFT(X529,255),LEFT('Disaggregation Data'!$J$315:$J$616,255),0))=0,"",INDEX('Disaggregation Data'!$L$315:$L$616,MATCH(LEFT(X529,255),LEFT('Disaggregation Data'!J$315:$J$616,255),0))),"")</f>
        <v/>
      </c>
      <c r="G529" s="495" t="str">
        <f t="shared" si="43"/>
        <v/>
      </c>
      <c r="H529" s="433" t="str">
        <f t="array" ref="H529">IFERROR(IF(INDEX('Disaggregation Data'!$N$315:$N$616,MATCH(LEFT(X529,255),LEFT('Disaggregation Data'!$J$315:$J$616,255),0))=0,"",INDEX('Disaggregation Data'!$N$315:$N$616,MATCH(LEFT(X529,255),LEFT('Disaggregation Data'!J$315:$J$616,255),0))),"")</f>
        <v/>
      </c>
      <c r="I529" s="433" t="str">
        <f t="array" ref="I529">IFERROR(IF(INDEX('Disaggregation Data'!$Q$315:$Q$616,MATCH(LEFT(X529,255),LEFT('Disaggregation Data'!$J$315:$J$616,255),0))=0,"",INDEX('Disaggregation Data'!$Q$315:$Q$616,MATCH(LEFT(X529,255),LEFT('Disaggregation Data'!J$315:$J$616,255),0))),"")</f>
        <v/>
      </c>
      <c r="J529" s="447" t="str">
        <f t="array" ref="J529">IFERROR(IF(INDEX('Disaggregation Data'!$R$315:$R$616,MATCH(LEFT(X529,255),LEFT('Disaggregation Data'!$J$315:$J$616,255),0))=0,"",INDEX('Disaggregation Data'!$R$315:$R$616,MATCH(LEFT(X529,255),LEFT('Disaggregation Data'!J$315:$J$616,255),0))),"")</f>
        <v/>
      </c>
      <c r="K529" s="486"/>
      <c r="L529" s="486"/>
      <c r="M529" s="486"/>
      <c r="N529" s="486"/>
      <c r="O529" s="486"/>
      <c r="P529" s="429"/>
      <c r="Q529" s="429"/>
      <c r="R529" s="429"/>
      <c r="S529" s="429"/>
      <c r="T529" s="429"/>
      <c r="U529" s="433" t="str">
        <f t="array" ref="U529">IFERROR(IF(INDEX('Disaggregation Data'!$O$315:$O$616,MATCH(LEFT(X529,255),LEFT('Disaggregation Data'!$J$315:$J$616,255),0))=0,"",INDEX('Disaggregation Data'!$O$315:$O$616,MATCH(LEFT(X529,255),LEFT('Disaggregation Data'!J$315:$J$616,255),0))),"")</f>
        <v/>
      </c>
      <c r="V529" s="447" t="str">
        <f t="array" ref="V529">IFERROR(IF(INDEX('Disaggregation Data'!$P$315:$P$616,MATCH(LEFT(X529,255),LEFT('Disaggregation Data'!$J$315:$J$616,255),0))=0,"",INDEX('Disaggregation Data'!$P$315:$P$616,MATCH(LEFT(X529,255),LEFT('Disaggregation Data'!J$315:$J$616,255),0))),"")</f>
        <v/>
      </c>
      <c r="W529" s="527"/>
      <c r="X529" s="527" t="str">
        <f t="shared" si="39"/>
        <v/>
      </c>
      <c r="Y529" s="527">
        <f t="shared" si="40"/>
        <v>2</v>
      </c>
      <c r="Z529" s="527" t="str">
        <f t="shared" si="41"/>
        <v/>
      </c>
      <c r="AA529" s="527" t="b">
        <f t="shared" si="42"/>
        <v>0</v>
      </c>
      <c r="AB529" s="527" t="s">
        <v>1992</v>
      </c>
      <c r="AC529" s="527" t="str">
        <f t="array" ref="AC529">IFERROR(IF(INDEX('Disaggregation Records'!$G$95:$G$183,MATCH(LEFT(Z529,255),LEFT('Disaggregation Records'!$D$95:$D$183,255),0))=0,"",INDEX('Disaggregation Records'!$G$95:$G$183,MATCH(LEFT(Z529,255),LEFT('Disaggregation Records'!$D$95:$D$183,255),0))),"")</f>
        <v/>
      </c>
      <c r="AD529" s="527" t="s">
        <v>740</v>
      </c>
      <c r="AE529" s="393"/>
      <c r="AF529" s="134"/>
      <c r="AG529" s="134"/>
    </row>
    <row r="530" spans="1:33" ht="47.1" customHeight="1" x14ac:dyDescent="0.25">
      <c r="A530" s="409">
        <v>21</v>
      </c>
      <c r="B530" s="427" t="str">
        <f>IFERROR(VLOOKUP(A530,'Coverage Indicators - Section D'!$A$10:$Y$42,25,FALSE),"")</f>
        <v/>
      </c>
      <c r="C530" s="522" t="str">
        <f t="array" ref="C530">IFERROR(IF(INDEX('Disaggregation Records'!$E$95:$E$183,MATCH(LEFT(Z530,255),LEFT('Disaggregation Records'!$D$95:$D$183,255),0))=0,"",INDEX('Disaggregation Records'!$E$95:$E$183,MATCH(LEFT(Z530,255),LEFT('Disaggregation Records'!$D$95:$D$183,255),0))),"")</f>
        <v/>
      </c>
      <c r="D530" s="522" t="str">
        <f t="array" ref="D530">IFERROR(IF(INDEX('Disaggregation Records'!$F$95:$F$183,MATCH(LEFT(Z530,255),LEFT('Disaggregation Records'!$D$95:$D$183,255),0))=0,"",INDEX('Disaggregation Records'!$F$95:$F$183,MATCH(LEFT(Z530,255),LEFT('Disaggregation Records'!$D$95:$D$183,255),0))),"")</f>
        <v/>
      </c>
      <c r="E530" s="429" t="str">
        <f t="array" ref="E530">IFERROR(IF(INDEX('Disaggregation Data'!$K$315:$K$616,MATCH(LEFT(X530,255),LEFT('Disaggregation Data'!$J$315:$J$616,255),0))=0,"",INDEX('Disaggregation Data'!$K$315:$K$616,MATCH(LEFT(X530,255),LEFT('Disaggregation Data'!J$315:$J$616,255),0))),"")</f>
        <v/>
      </c>
      <c r="F530" s="430" t="str">
        <f t="array" ref="F530">IFERROR(IF(INDEX('Disaggregation Data'!$L$315:$L$616,MATCH(LEFT(X530,255),LEFT('Disaggregation Data'!$J$315:$J$616,255),0))=0,"",INDEX('Disaggregation Data'!$L$315:$L$616,MATCH(LEFT(X530,255),LEFT('Disaggregation Data'!J$315:$J$616,255),0))),"")</f>
        <v/>
      </c>
      <c r="G530" s="495" t="str">
        <f t="shared" si="43"/>
        <v/>
      </c>
      <c r="H530" s="433" t="str">
        <f t="array" ref="H530">IFERROR(IF(INDEX('Disaggregation Data'!$N$315:$N$616,MATCH(LEFT(X530,255),LEFT('Disaggregation Data'!$J$315:$J$616,255),0))=0,"",INDEX('Disaggregation Data'!$N$315:$N$616,MATCH(LEFT(X530,255),LEFT('Disaggregation Data'!J$315:$J$616,255),0))),"")</f>
        <v/>
      </c>
      <c r="I530" s="433" t="str">
        <f t="array" ref="I530">IFERROR(IF(INDEX('Disaggregation Data'!$Q$315:$Q$616,MATCH(LEFT(X530,255),LEFT('Disaggregation Data'!$J$315:$J$616,255),0))=0,"",INDEX('Disaggregation Data'!$Q$315:$Q$616,MATCH(LEFT(X530,255),LEFT('Disaggregation Data'!J$315:$J$616,255),0))),"")</f>
        <v/>
      </c>
      <c r="J530" s="447" t="str">
        <f t="array" ref="J530">IFERROR(IF(INDEX('Disaggregation Data'!$R$315:$R$616,MATCH(LEFT(X530,255),LEFT('Disaggregation Data'!$J$315:$J$616,255),0))=0,"",INDEX('Disaggregation Data'!$R$315:$R$616,MATCH(LEFT(X530,255),LEFT('Disaggregation Data'!J$315:$J$616,255),0))),"")</f>
        <v/>
      </c>
      <c r="K530" s="486"/>
      <c r="L530" s="486"/>
      <c r="M530" s="486"/>
      <c r="N530" s="486"/>
      <c r="O530" s="486"/>
      <c r="P530" s="429"/>
      <c r="Q530" s="429"/>
      <c r="R530" s="429"/>
      <c r="S530" s="429"/>
      <c r="T530" s="429"/>
      <c r="U530" s="433" t="str">
        <f t="array" ref="U530">IFERROR(IF(INDEX('Disaggregation Data'!$O$315:$O$616,MATCH(LEFT(X530,255),LEFT('Disaggregation Data'!$J$315:$J$616,255),0))=0,"",INDEX('Disaggregation Data'!$O$315:$O$616,MATCH(LEFT(X530,255),LEFT('Disaggregation Data'!J$315:$J$616,255),0))),"")</f>
        <v/>
      </c>
      <c r="V530" s="447" t="str">
        <f t="array" ref="V530">IFERROR(IF(INDEX('Disaggregation Data'!$P$315:$P$616,MATCH(LEFT(X530,255),LEFT('Disaggregation Data'!$J$315:$J$616,255),0))=0,"",INDEX('Disaggregation Data'!$P$315:$P$616,MATCH(LEFT(X530,255),LEFT('Disaggregation Data'!J$315:$J$616,255),0))),"")</f>
        <v/>
      </c>
      <c r="W530" s="527"/>
      <c r="X530" s="527" t="str">
        <f t="shared" si="39"/>
        <v/>
      </c>
      <c r="Y530" s="527">
        <f t="shared" si="40"/>
        <v>3</v>
      </c>
      <c r="Z530" s="527" t="str">
        <f t="shared" si="41"/>
        <v/>
      </c>
      <c r="AA530" s="527" t="b">
        <f t="shared" si="42"/>
        <v>0</v>
      </c>
      <c r="AB530" s="527" t="s">
        <v>1993</v>
      </c>
      <c r="AC530" s="527" t="str">
        <f t="array" ref="AC530">IFERROR(IF(INDEX('Disaggregation Records'!$G$95:$G$183,MATCH(LEFT(Z530,255),LEFT('Disaggregation Records'!$D$95:$D$183,255),0))=0,"",INDEX('Disaggregation Records'!$G$95:$G$183,MATCH(LEFT(Z530,255),LEFT('Disaggregation Records'!$D$95:$D$183,255),0))),"")</f>
        <v/>
      </c>
      <c r="AD530" s="527" t="s">
        <v>740</v>
      </c>
      <c r="AE530" s="393"/>
      <c r="AF530" s="134"/>
      <c r="AG530" s="134"/>
    </row>
    <row r="531" spans="1:33" ht="47.1" customHeight="1" x14ac:dyDescent="0.25">
      <c r="A531" s="409">
        <v>21</v>
      </c>
      <c r="B531" s="427" t="str">
        <f>IFERROR(VLOOKUP(A531,'Coverage Indicators - Section D'!$A$10:$Y$42,25,FALSE),"")</f>
        <v/>
      </c>
      <c r="C531" s="522" t="str">
        <f t="array" ref="C531">IFERROR(IF(INDEX('Disaggregation Records'!$E$95:$E$183,MATCH(LEFT(Z531,255),LEFT('Disaggregation Records'!$D$95:$D$183,255),0))=0,"",INDEX('Disaggregation Records'!$E$95:$E$183,MATCH(LEFT(Z531,255),LEFT('Disaggregation Records'!$D$95:$D$183,255),0))),"")</f>
        <v/>
      </c>
      <c r="D531" s="522" t="str">
        <f t="array" ref="D531">IFERROR(IF(INDEX('Disaggregation Records'!$F$95:$F$183,MATCH(LEFT(Z531,255),LEFT('Disaggregation Records'!$D$95:$D$183,255),0))=0,"",INDEX('Disaggregation Records'!$F$95:$F$183,MATCH(LEFT(Z531,255),LEFT('Disaggregation Records'!$D$95:$D$183,255),0))),"")</f>
        <v/>
      </c>
      <c r="E531" s="429" t="str">
        <f t="array" ref="E531">IFERROR(IF(INDEX('Disaggregation Data'!$K$315:$K$616,MATCH(LEFT(X531,255),LEFT('Disaggregation Data'!$J$315:$J$616,255),0))=0,"",INDEX('Disaggregation Data'!$K$315:$K$616,MATCH(LEFT(X531,255),LEFT('Disaggregation Data'!J$315:$J$616,255),0))),"")</f>
        <v/>
      </c>
      <c r="F531" s="430" t="str">
        <f t="array" ref="F531">IFERROR(IF(INDEX('Disaggregation Data'!$L$315:$L$616,MATCH(LEFT(X531,255),LEFT('Disaggregation Data'!$J$315:$J$616,255),0))=0,"",INDEX('Disaggregation Data'!$L$315:$L$616,MATCH(LEFT(X531,255),LEFT('Disaggregation Data'!J$315:$J$616,255),0))),"")</f>
        <v/>
      </c>
      <c r="G531" s="495" t="str">
        <f t="shared" si="43"/>
        <v/>
      </c>
      <c r="H531" s="433" t="str">
        <f t="array" ref="H531">IFERROR(IF(INDEX('Disaggregation Data'!$N$315:$N$616,MATCH(LEFT(X531,255),LEFT('Disaggregation Data'!$J$315:$J$616,255),0))=0,"",INDEX('Disaggregation Data'!$N$315:$N$616,MATCH(LEFT(X531,255),LEFT('Disaggregation Data'!J$315:$J$616,255),0))),"")</f>
        <v/>
      </c>
      <c r="I531" s="433" t="str">
        <f t="array" ref="I531">IFERROR(IF(INDEX('Disaggregation Data'!$Q$315:$Q$616,MATCH(LEFT(X531,255),LEFT('Disaggregation Data'!$J$315:$J$616,255),0))=0,"",INDEX('Disaggregation Data'!$Q$315:$Q$616,MATCH(LEFT(X531,255),LEFT('Disaggregation Data'!J$315:$J$616,255),0))),"")</f>
        <v/>
      </c>
      <c r="J531" s="447" t="str">
        <f t="array" ref="J531">IFERROR(IF(INDEX('Disaggregation Data'!$R$315:$R$616,MATCH(LEFT(X531,255),LEFT('Disaggregation Data'!$J$315:$J$616,255),0))=0,"",INDEX('Disaggregation Data'!$R$315:$R$616,MATCH(LEFT(X531,255),LEFT('Disaggregation Data'!J$315:$J$616,255),0))),"")</f>
        <v/>
      </c>
      <c r="K531" s="486"/>
      <c r="L531" s="486"/>
      <c r="M531" s="486"/>
      <c r="N531" s="486"/>
      <c r="O531" s="486"/>
      <c r="P531" s="429"/>
      <c r="Q531" s="429"/>
      <c r="R531" s="429"/>
      <c r="S531" s="429"/>
      <c r="T531" s="429"/>
      <c r="U531" s="433" t="str">
        <f t="array" ref="U531">IFERROR(IF(INDEX('Disaggregation Data'!$O$315:$O$616,MATCH(LEFT(X531,255),LEFT('Disaggregation Data'!$J$315:$J$616,255),0))=0,"",INDEX('Disaggregation Data'!$O$315:$O$616,MATCH(LEFT(X531,255),LEFT('Disaggregation Data'!J$315:$J$616,255),0))),"")</f>
        <v/>
      </c>
      <c r="V531" s="447" t="str">
        <f t="array" ref="V531">IFERROR(IF(INDEX('Disaggregation Data'!$P$315:$P$616,MATCH(LEFT(X531,255),LEFT('Disaggregation Data'!$J$315:$J$616,255),0))=0,"",INDEX('Disaggregation Data'!$P$315:$P$616,MATCH(LEFT(X531,255),LEFT('Disaggregation Data'!J$315:$J$616,255),0))),"")</f>
        <v/>
      </c>
      <c r="W531" s="527"/>
      <c r="X531" s="527" t="str">
        <f t="shared" si="39"/>
        <v/>
      </c>
      <c r="Y531" s="527">
        <f t="shared" si="40"/>
        <v>4</v>
      </c>
      <c r="Z531" s="527" t="str">
        <f t="shared" si="41"/>
        <v/>
      </c>
      <c r="AA531" s="527" t="b">
        <f t="shared" si="42"/>
        <v>0</v>
      </c>
      <c r="AB531" s="527" t="s">
        <v>1994</v>
      </c>
      <c r="AC531" s="527" t="str">
        <f t="array" ref="AC531">IFERROR(IF(INDEX('Disaggregation Records'!$G$95:$G$183,MATCH(LEFT(Z531,255),LEFT('Disaggregation Records'!$D$95:$D$183,255),0))=0,"",INDEX('Disaggregation Records'!$G$95:$G$183,MATCH(LEFT(Z531,255),LEFT('Disaggregation Records'!$D$95:$D$183,255),0))),"")</f>
        <v/>
      </c>
      <c r="AD531" s="527" t="s">
        <v>740</v>
      </c>
      <c r="AE531" s="393"/>
      <c r="AF531" s="134"/>
      <c r="AG531" s="134"/>
    </row>
    <row r="532" spans="1:33" ht="47.1" customHeight="1" x14ac:dyDescent="0.25">
      <c r="A532" s="409">
        <v>21</v>
      </c>
      <c r="B532" s="427" t="str">
        <f>IFERROR(VLOOKUP(A532,'Coverage Indicators - Section D'!$A$10:$Y$42,25,FALSE),"")</f>
        <v/>
      </c>
      <c r="C532" s="522" t="str">
        <f t="array" ref="C532">IFERROR(IF(INDEX('Disaggregation Records'!$E$95:$E$183,MATCH(LEFT(Z532,255),LEFT('Disaggregation Records'!$D$95:$D$183,255),0))=0,"",INDEX('Disaggregation Records'!$E$95:$E$183,MATCH(LEFT(Z532,255),LEFT('Disaggregation Records'!$D$95:$D$183,255),0))),"")</f>
        <v/>
      </c>
      <c r="D532" s="522" t="str">
        <f t="array" ref="D532">IFERROR(IF(INDEX('Disaggregation Records'!$F$95:$F$183,MATCH(LEFT(Z532,255),LEFT('Disaggregation Records'!$D$95:$D$183,255),0))=0,"",INDEX('Disaggregation Records'!$F$95:$F$183,MATCH(LEFT(Z532,255),LEFT('Disaggregation Records'!$D$95:$D$183,255),0))),"")</f>
        <v/>
      </c>
      <c r="E532" s="429" t="str">
        <f t="array" ref="E532">IFERROR(IF(INDEX('Disaggregation Data'!$K$315:$K$616,MATCH(LEFT(X532,255),LEFT('Disaggregation Data'!$J$315:$J$616,255),0))=0,"",INDEX('Disaggregation Data'!$K$315:$K$616,MATCH(LEFT(X532,255),LEFT('Disaggregation Data'!J$315:$J$616,255),0))),"")</f>
        <v/>
      </c>
      <c r="F532" s="430" t="str">
        <f t="array" ref="F532">IFERROR(IF(INDEX('Disaggregation Data'!$L$315:$L$616,MATCH(LEFT(X532,255),LEFT('Disaggregation Data'!$J$315:$J$616,255),0))=0,"",INDEX('Disaggregation Data'!$L$315:$L$616,MATCH(LEFT(X532,255),LEFT('Disaggregation Data'!J$315:$J$616,255),0))),"")</f>
        <v/>
      </c>
      <c r="G532" s="495" t="str">
        <f t="shared" si="43"/>
        <v/>
      </c>
      <c r="H532" s="433" t="str">
        <f t="array" ref="H532">IFERROR(IF(INDEX('Disaggregation Data'!$N$315:$N$616,MATCH(LEFT(X532,255),LEFT('Disaggregation Data'!$J$315:$J$616,255),0))=0,"",INDEX('Disaggregation Data'!$N$315:$N$616,MATCH(LEFT(X532,255),LEFT('Disaggregation Data'!J$315:$J$616,255),0))),"")</f>
        <v/>
      </c>
      <c r="I532" s="433" t="str">
        <f t="array" ref="I532">IFERROR(IF(INDEX('Disaggregation Data'!$Q$315:$Q$616,MATCH(LEFT(X532,255),LEFT('Disaggregation Data'!$J$315:$J$616,255),0))=0,"",INDEX('Disaggregation Data'!$Q$315:$Q$616,MATCH(LEFT(X532,255),LEFT('Disaggregation Data'!J$315:$J$616,255),0))),"")</f>
        <v/>
      </c>
      <c r="J532" s="447" t="str">
        <f t="array" ref="J532">IFERROR(IF(INDEX('Disaggregation Data'!$R$315:$R$616,MATCH(LEFT(X532,255),LEFT('Disaggregation Data'!$J$315:$J$616,255),0))=0,"",INDEX('Disaggregation Data'!$R$315:$R$616,MATCH(LEFT(X532,255),LEFT('Disaggregation Data'!J$315:$J$616,255),0))),"")</f>
        <v/>
      </c>
      <c r="K532" s="486"/>
      <c r="L532" s="486"/>
      <c r="M532" s="486"/>
      <c r="N532" s="486"/>
      <c r="O532" s="486"/>
      <c r="P532" s="429"/>
      <c r="Q532" s="429"/>
      <c r="R532" s="429"/>
      <c r="S532" s="429"/>
      <c r="T532" s="429"/>
      <c r="U532" s="433" t="str">
        <f t="array" ref="U532">IFERROR(IF(INDEX('Disaggregation Data'!$O$315:$O$616,MATCH(LEFT(X532,255),LEFT('Disaggregation Data'!$J$315:$J$616,255),0))=0,"",INDEX('Disaggregation Data'!$O$315:$O$616,MATCH(LEFT(X532,255),LEFT('Disaggregation Data'!J$315:$J$616,255),0))),"")</f>
        <v/>
      </c>
      <c r="V532" s="447" t="str">
        <f t="array" ref="V532">IFERROR(IF(INDEX('Disaggregation Data'!$P$315:$P$616,MATCH(LEFT(X532,255),LEFT('Disaggregation Data'!$J$315:$J$616,255),0))=0,"",INDEX('Disaggregation Data'!$P$315:$P$616,MATCH(LEFT(X532,255),LEFT('Disaggregation Data'!J$315:$J$616,255),0))),"")</f>
        <v/>
      </c>
      <c r="W532" s="527"/>
      <c r="X532" s="527" t="str">
        <f t="shared" si="39"/>
        <v/>
      </c>
      <c r="Y532" s="527">
        <f t="shared" si="40"/>
        <v>5</v>
      </c>
      <c r="Z532" s="527" t="str">
        <f t="shared" si="41"/>
        <v/>
      </c>
      <c r="AA532" s="527" t="b">
        <f t="shared" si="42"/>
        <v>0</v>
      </c>
      <c r="AB532" s="527" t="s">
        <v>1995</v>
      </c>
      <c r="AC532" s="527" t="str">
        <f t="array" ref="AC532">IFERROR(IF(INDEX('Disaggregation Records'!$G$95:$G$183,MATCH(LEFT(Z532,255),LEFT('Disaggregation Records'!$D$95:$D$183,255),0))=0,"",INDEX('Disaggregation Records'!$G$95:$G$183,MATCH(LEFT(Z532,255),LEFT('Disaggregation Records'!$D$95:$D$183,255),0))),"")</f>
        <v/>
      </c>
      <c r="AD532" s="527" t="s">
        <v>740</v>
      </c>
      <c r="AE532" s="393"/>
      <c r="AF532" s="134"/>
      <c r="AG532" s="134"/>
    </row>
    <row r="533" spans="1:33" ht="47.1" customHeight="1" x14ac:dyDescent="0.25">
      <c r="A533" s="409">
        <v>21</v>
      </c>
      <c r="B533" s="427" t="str">
        <f>IFERROR(VLOOKUP(A533,'Coverage Indicators - Section D'!$A$10:$Y$42,25,FALSE),"")</f>
        <v/>
      </c>
      <c r="C533" s="522" t="str">
        <f t="array" ref="C533">IFERROR(IF(INDEX('Disaggregation Records'!$E$95:$E$183,MATCH(LEFT(Z533,255),LEFT('Disaggregation Records'!$D$95:$D$183,255),0))=0,"",INDEX('Disaggregation Records'!$E$95:$E$183,MATCH(LEFT(Z533,255),LEFT('Disaggregation Records'!$D$95:$D$183,255),0))),"")</f>
        <v/>
      </c>
      <c r="D533" s="522" t="str">
        <f t="array" ref="D533">IFERROR(IF(INDEX('Disaggregation Records'!$F$95:$F$183,MATCH(LEFT(Z533,255),LEFT('Disaggregation Records'!$D$95:$D$183,255),0))=0,"",INDEX('Disaggregation Records'!$F$95:$F$183,MATCH(LEFT(Z533,255),LEFT('Disaggregation Records'!$D$95:$D$183,255),0))),"")</f>
        <v/>
      </c>
      <c r="E533" s="429" t="str">
        <f t="array" ref="E533">IFERROR(IF(INDEX('Disaggregation Data'!$K$315:$K$616,MATCH(LEFT(X533,255),LEFT('Disaggregation Data'!$J$315:$J$616,255),0))=0,"",INDEX('Disaggregation Data'!$K$315:$K$616,MATCH(LEFT(X533,255),LEFT('Disaggregation Data'!J$315:$J$616,255),0))),"")</f>
        <v/>
      </c>
      <c r="F533" s="430" t="str">
        <f t="array" ref="F533">IFERROR(IF(INDEX('Disaggregation Data'!$L$315:$L$616,MATCH(LEFT(X533,255),LEFT('Disaggregation Data'!$J$315:$J$616,255),0))=0,"",INDEX('Disaggregation Data'!$L$315:$L$616,MATCH(LEFT(X533,255),LEFT('Disaggregation Data'!J$315:$J$616,255),0))),"")</f>
        <v/>
      </c>
      <c r="G533" s="495" t="str">
        <f t="shared" si="43"/>
        <v/>
      </c>
      <c r="H533" s="433" t="str">
        <f t="array" ref="H533">IFERROR(IF(INDEX('Disaggregation Data'!$N$315:$N$616,MATCH(LEFT(X533,255),LEFT('Disaggregation Data'!$J$315:$J$616,255),0))=0,"",INDEX('Disaggregation Data'!$N$315:$N$616,MATCH(LEFT(X533,255),LEFT('Disaggregation Data'!J$315:$J$616,255),0))),"")</f>
        <v/>
      </c>
      <c r="I533" s="433" t="str">
        <f t="array" ref="I533">IFERROR(IF(INDEX('Disaggregation Data'!$Q$315:$Q$616,MATCH(LEFT(X533,255),LEFT('Disaggregation Data'!$J$315:$J$616,255),0))=0,"",INDEX('Disaggregation Data'!$Q$315:$Q$616,MATCH(LEFT(X533,255),LEFT('Disaggregation Data'!J$315:$J$616,255),0))),"")</f>
        <v/>
      </c>
      <c r="J533" s="447" t="str">
        <f t="array" ref="J533">IFERROR(IF(INDEX('Disaggregation Data'!$R$315:$R$616,MATCH(LEFT(X533,255),LEFT('Disaggregation Data'!$J$315:$J$616,255),0))=0,"",INDEX('Disaggregation Data'!$R$315:$R$616,MATCH(LEFT(X533,255),LEFT('Disaggregation Data'!J$315:$J$616,255),0))),"")</f>
        <v/>
      </c>
      <c r="K533" s="486"/>
      <c r="L533" s="486"/>
      <c r="M533" s="486"/>
      <c r="N533" s="486"/>
      <c r="O533" s="486"/>
      <c r="P533" s="429"/>
      <c r="Q533" s="429"/>
      <c r="R533" s="429"/>
      <c r="S533" s="429"/>
      <c r="T533" s="429"/>
      <c r="U533" s="433" t="str">
        <f t="array" ref="U533">IFERROR(IF(INDEX('Disaggregation Data'!$O$315:$O$616,MATCH(LEFT(X533,255),LEFT('Disaggregation Data'!$J$315:$J$616,255),0))=0,"",INDEX('Disaggregation Data'!$O$315:$O$616,MATCH(LEFT(X533,255),LEFT('Disaggregation Data'!J$315:$J$616,255),0))),"")</f>
        <v/>
      </c>
      <c r="V533" s="447" t="str">
        <f t="array" ref="V533">IFERROR(IF(INDEX('Disaggregation Data'!$P$315:$P$616,MATCH(LEFT(X533,255),LEFT('Disaggregation Data'!$J$315:$J$616,255),0))=0,"",INDEX('Disaggregation Data'!$P$315:$P$616,MATCH(LEFT(X533,255),LEFT('Disaggregation Data'!J$315:$J$616,255),0))),"")</f>
        <v/>
      </c>
      <c r="W533" s="527"/>
      <c r="X533" s="527" t="str">
        <f t="shared" si="39"/>
        <v/>
      </c>
      <c r="Y533" s="527">
        <f t="shared" si="40"/>
        <v>6</v>
      </c>
      <c r="Z533" s="527" t="str">
        <f t="shared" si="41"/>
        <v/>
      </c>
      <c r="AA533" s="527" t="b">
        <f t="shared" si="42"/>
        <v>0</v>
      </c>
      <c r="AB533" s="527" t="s">
        <v>1996</v>
      </c>
      <c r="AC533" s="527" t="str">
        <f t="array" ref="AC533">IFERROR(IF(INDEX('Disaggregation Records'!$G$95:$G$183,MATCH(LEFT(Z533,255),LEFT('Disaggregation Records'!$D$95:$D$183,255),0))=0,"",INDEX('Disaggregation Records'!$G$95:$G$183,MATCH(LEFT(Z533,255),LEFT('Disaggregation Records'!$D$95:$D$183,255),0))),"")</f>
        <v/>
      </c>
      <c r="AD533" s="527" t="s">
        <v>740</v>
      </c>
      <c r="AE533" s="393"/>
      <c r="AF533" s="134"/>
      <c r="AG533" s="134"/>
    </row>
    <row r="534" spans="1:33" ht="47.1" customHeight="1" x14ac:dyDescent="0.25">
      <c r="A534" s="409">
        <v>21</v>
      </c>
      <c r="B534" s="427" t="str">
        <f>IFERROR(VLOOKUP(A534,'Coverage Indicators - Section D'!$A$10:$Y$42,25,FALSE),"")</f>
        <v/>
      </c>
      <c r="C534" s="522" t="str">
        <f t="array" ref="C534">IFERROR(IF(INDEX('Disaggregation Records'!$E$95:$E$183,MATCH(LEFT(Z534,255),LEFT('Disaggregation Records'!$D$95:$D$183,255),0))=0,"",INDEX('Disaggregation Records'!$E$95:$E$183,MATCH(LEFT(Z534,255),LEFT('Disaggregation Records'!$D$95:$D$183,255),0))),"")</f>
        <v/>
      </c>
      <c r="D534" s="522" t="str">
        <f t="array" ref="D534">IFERROR(IF(INDEX('Disaggregation Records'!$F$95:$F$183,MATCH(LEFT(Z534,255),LEFT('Disaggregation Records'!$D$95:$D$183,255),0))=0,"",INDEX('Disaggregation Records'!$F$95:$F$183,MATCH(LEFT(Z534,255),LEFT('Disaggregation Records'!$D$95:$D$183,255),0))),"")</f>
        <v/>
      </c>
      <c r="E534" s="429" t="str">
        <f t="array" ref="E534">IFERROR(IF(INDEX('Disaggregation Data'!$K$315:$K$616,MATCH(LEFT(X534,255),LEFT('Disaggregation Data'!$J$315:$J$616,255),0))=0,"",INDEX('Disaggregation Data'!$K$315:$K$616,MATCH(LEFT(X534,255),LEFT('Disaggregation Data'!J$315:$J$616,255),0))),"")</f>
        <v/>
      </c>
      <c r="F534" s="430" t="str">
        <f t="array" ref="F534">IFERROR(IF(INDEX('Disaggregation Data'!$L$315:$L$616,MATCH(LEFT(X534,255),LEFT('Disaggregation Data'!$J$315:$J$616,255),0))=0,"",INDEX('Disaggregation Data'!$L$315:$L$616,MATCH(LEFT(X534,255),LEFT('Disaggregation Data'!J$315:$J$616,255),0))),"")</f>
        <v/>
      </c>
      <c r="G534" s="495" t="str">
        <f t="shared" si="43"/>
        <v/>
      </c>
      <c r="H534" s="433" t="str">
        <f t="array" ref="H534">IFERROR(IF(INDEX('Disaggregation Data'!$N$315:$N$616,MATCH(LEFT(X534,255),LEFT('Disaggregation Data'!$J$315:$J$616,255),0))=0,"",INDEX('Disaggregation Data'!$N$315:$N$616,MATCH(LEFT(X534,255),LEFT('Disaggregation Data'!J$315:$J$616,255),0))),"")</f>
        <v/>
      </c>
      <c r="I534" s="433" t="str">
        <f t="array" ref="I534">IFERROR(IF(INDEX('Disaggregation Data'!$Q$315:$Q$616,MATCH(LEFT(X534,255),LEFT('Disaggregation Data'!$J$315:$J$616,255),0))=0,"",INDEX('Disaggregation Data'!$Q$315:$Q$616,MATCH(LEFT(X534,255),LEFT('Disaggregation Data'!J$315:$J$616,255),0))),"")</f>
        <v/>
      </c>
      <c r="J534" s="447" t="str">
        <f t="array" ref="J534">IFERROR(IF(INDEX('Disaggregation Data'!$R$315:$R$616,MATCH(LEFT(X534,255),LEFT('Disaggregation Data'!$J$315:$J$616,255),0))=0,"",INDEX('Disaggregation Data'!$R$315:$R$616,MATCH(LEFT(X534,255),LEFT('Disaggregation Data'!J$315:$J$616,255),0))),"")</f>
        <v/>
      </c>
      <c r="K534" s="486"/>
      <c r="L534" s="486"/>
      <c r="M534" s="486"/>
      <c r="N534" s="486"/>
      <c r="O534" s="486"/>
      <c r="P534" s="429"/>
      <c r="Q534" s="429"/>
      <c r="R534" s="429"/>
      <c r="S534" s="429"/>
      <c r="T534" s="429"/>
      <c r="U534" s="433" t="str">
        <f t="array" ref="U534">IFERROR(IF(INDEX('Disaggregation Data'!$O$315:$O$616,MATCH(LEFT(X534,255),LEFT('Disaggregation Data'!$J$315:$J$616,255),0))=0,"",INDEX('Disaggregation Data'!$O$315:$O$616,MATCH(LEFT(X534,255),LEFT('Disaggregation Data'!J$315:$J$616,255),0))),"")</f>
        <v/>
      </c>
      <c r="V534" s="447" t="str">
        <f t="array" ref="V534">IFERROR(IF(INDEX('Disaggregation Data'!$P$315:$P$616,MATCH(LEFT(X534,255),LEFT('Disaggregation Data'!$J$315:$J$616,255),0))=0,"",INDEX('Disaggregation Data'!$P$315:$P$616,MATCH(LEFT(X534,255),LEFT('Disaggregation Data'!J$315:$J$616,255),0))),"")</f>
        <v/>
      </c>
      <c r="W534" s="527"/>
      <c r="X534" s="527" t="str">
        <f t="shared" si="39"/>
        <v/>
      </c>
      <c r="Y534" s="527">
        <f t="shared" si="40"/>
        <v>7</v>
      </c>
      <c r="Z534" s="527" t="str">
        <f t="shared" si="41"/>
        <v/>
      </c>
      <c r="AA534" s="527" t="b">
        <f t="shared" si="42"/>
        <v>0</v>
      </c>
      <c r="AB534" s="527" t="s">
        <v>1997</v>
      </c>
      <c r="AC534" s="527" t="str">
        <f t="array" ref="AC534">IFERROR(IF(INDEX('Disaggregation Records'!$G$95:$G$183,MATCH(LEFT(Z534,255),LEFT('Disaggregation Records'!$D$95:$D$183,255),0))=0,"",INDEX('Disaggregation Records'!$G$95:$G$183,MATCH(LEFT(Z534,255),LEFT('Disaggregation Records'!$D$95:$D$183,255),0))),"")</f>
        <v/>
      </c>
      <c r="AD534" s="527" t="s">
        <v>740</v>
      </c>
      <c r="AE534" s="393"/>
      <c r="AF534" s="134"/>
      <c r="AG534" s="134"/>
    </row>
    <row r="535" spans="1:33" ht="47.1" customHeight="1" x14ac:dyDescent="0.25">
      <c r="A535" s="409">
        <v>21</v>
      </c>
      <c r="B535" s="427" t="str">
        <f>IFERROR(VLOOKUP(A535,'Coverage Indicators - Section D'!$A$10:$Y$42,25,FALSE),"")</f>
        <v/>
      </c>
      <c r="C535" s="522" t="str">
        <f t="array" ref="C535">IFERROR(IF(INDEX('Disaggregation Records'!$E$95:$E$183,MATCH(LEFT(Z535,255),LEFT('Disaggregation Records'!$D$95:$D$183,255),0))=0,"",INDEX('Disaggregation Records'!$E$95:$E$183,MATCH(LEFT(Z535,255),LEFT('Disaggregation Records'!$D$95:$D$183,255),0))),"")</f>
        <v/>
      </c>
      <c r="D535" s="522" t="str">
        <f t="array" ref="D535">IFERROR(IF(INDEX('Disaggregation Records'!$F$95:$F$183,MATCH(LEFT(Z535,255),LEFT('Disaggregation Records'!$D$95:$D$183,255),0))=0,"",INDEX('Disaggregation Records'!$F$95:$F$183,MATCH(LEFT(Z535,255),LEFT('Disaggregation Records'!$D$95:$D$183,255),0))),"")</f>
        <v/>
      </c>
      <c r="E535" s="429" t="str">
        <f t="array" ref="E535">IFERROR(IF(INDEX('Disaggregation Data'!$K$315:$K$616,MATCH(LEFT(X535,255),LEFT('Disaggregation Data'!$J$315:$J$616,255),0))=0,"",INDEX('Disaggregation Data'!$K$315:$K$616,MATCH(LEFT(X535,255),LEFT('Disaggregation Data'!J$315:$J$616,255),0))),"")</f>
        <v/>
      </c>
      <c r="F535" s="430" t="str">
        <f t="array" ref="F535">IFERROR(IF(INDEX('Disaggregation Data'!$L$315:$L$616,MATCH(LEFT(X535,255),LEFT('Disaggregation Data'!$J$315:$J$616,255),0))=0,"",INDEX('Disaggregation Data'!$L$315:$L$616,MATCH(LEFT(X535,255),LEFT('Disaggregation Data'!J$315:$J$616,255),0))),"")</f>
        <v/>
      </c>
      <c r="G535" s="495" t="str">
        <f t="shared" si="43"/>
        <v/>
      </c>
      <c r="H535" s="433" t="str">
        <f t="array" ref="H535">IFERROR(IF(INDEX('Disaggregation Data'!$N$315:$N$616,MATCH(LEFT(X535,255),LEFT('Disaggregation Data'!$J$315:$J$616,255),0))=0,"",INDEX('Disaggregation Data'!$N$315:$N$616,MATCH(LEFT(X535,255),LEFT('Disaggregation Data'!J$315:$J$616,255),0))),"")</f>
        <v/>
      </c>
      <c r="I535" s="433" t="str">
        <f t="array" ref="I535">IFERROR(IF(INDEX('Disaggregation Data'!$Q$315:$Q$616,MATCH(LEFT(X535,255),LEFT('Disaggregation Data'!$J$315:$J$616,255),0))=0,"",INDEX('Disaggregation Data'!$Q$315:$Q$616,MATCH(LEFT(X535,255),LEFT('Disaggregation Data'!J$315:$J$616,255),0))),"")</f>
        <v/>
      </c>
      <c r="J535" s="447" t="str">
        <f t="array" ref="J535">IFERROR(IF(INDEX('Disaggregation Data'!$R$315:$R$616,MATCH(LEFT(X535,255),LEFT('Disaggregation Data'!$J$315:$J$616,255),0))=0,"",INDEX('Disaggregation Data'!$R$315:$R$616,MATCH(LEFT(X535,255),LEFT('Disaggregation Data'!J$315:$J$616,255),0))),"")</f>
        <v/>
      </c>
      <c r="K535" s="486"/>
      <c r="L535" s="486"/>
      <c r="M535" s="486"/>
      <c r="N535" s="486"/>
      <c r="O535" s="486"/>
      <c r="P535" s="429"/>
      <c r="Q535" s="429"/>
      <c r="R535" s="429"/>
      <c r="S535" s="429"/>
      <c r="T535" s="429"/>
      <c r="U535" s="433" t="str">
        <f t="array" ref="U535">IFERROR(IF(INDEX('Disaggregation Data'!$O$315:$O$616,MATCH(LEFT(X535,255),LEFT('Disaggregation Data'!$J$315:$J$616,255),0))=0,"",INDEX('Disaggregation Data'!$O$315:$O$616,MATCH(LEFT(X535,255),LEFT('Disaggregation Data'!J$315:$J$616,255),0))),"")</f>
        <v/>
      </c>
      <c r="V535" s="447" t="str">
        <f t="array" ref="V535">IFERROR(IF(INDEX('Disaggregation Data'!$P$315:$P$616,MATCH(LEFT(X535,255),LEFT('Disaggregation Data'!$J$315:$J$616,255),0))=0,"",INDEX('Disaggregation Data'!$P$315:$P$616,MATCH(LEFT(X535,255),LEFT('Disaggregation Data'!J$315:$J$616,255),0))),"")</f>
        <v/>
      </c>
      <c r="W535" s="527"/>
      <c r="X535" s="527" t="str">
        <f t="shared" si="39"/>
        <v/>
      </c>
      <c r="Y535" s="527">
        <f t="shared" si="40"/>
        <v>8</v>
      </c>
      <c r="Z535" s="527" t="str">
        <f t="shared" si="41"/>
        <v/>
      </c>
      <c r="AA535" s="527" t="b">
        <f t="shared" si="42"/>
        <v>0</v>
      </c>
      <c r="AB535" s="527" t="s">
        <v>1998</v>
      </c>
      <c r="AC535" s="527" t="str">
        <f t="array" ref="AC535">IFERROR(IF(INDEX('Disaggregation Records'!$G$95:$G$183,MATCH(LEFT(Z535,255),LEFT('Disaggregation Records'!$D$95:$D$183,255),0))=0,"",INDEX('Disaggregation Records'!$G$95:$G$183,MATCH(LEFT(Z535,255),LEFT('Disaggregation Records'!$D$95:$D$183,255),0))),"")</f>
        <v/>
      </c>
      <c r="AD535" s="527" t="s">
        <v>740</v>
      </c>
      <c r="AE535" s="393"/>
      <c r="AF535" s="134"/>
      <c r="AG535" s="134"/>
    </row>
    <row r="536" spans="1:33" ht="47.1" customHeight="1" x14ac:dyDescent="0.25">
      <c r="A536" s="409">
        <v>21</v>
      </c>
      <c r="B536" s="427" t="str">
        <f>IFERROR(VLOOKUP(A536,'Coverage Indicators - Section D'!$A$10:$Y$42,25,FALSE),"")</f>
        <v/>
      </c>
      <c r="C536" s="522" t="str">
        <f t="array" ref="C536">IFERROR(IF(INDEX('Disaggregation Records'!$E$95:$E$183,MATCH(LEFT(Z536,255),LEFT('Disaggregation Records'!$D$95:$D$183,255),0))=0,"",INDEX('Disaggregation Records'!$E$95:$E$183,MATCH(LEFT(Z536,255),LEFT('Disaggregation Records'!$D$95:$D$183,255),0))),"")</f>
        <v/>
      </c>
      <c r="D536" s="522" t="str">
        <f t="array" ref="D536">IFERROR(IF(INDEX('Disaggregation Records'!$F$95:$F$183,MATCH(LEFT(Z536,255),LEFT('Disaggregation Records'!$D$95:$D$183,255),0))=0,"",INDEX('Disaggregation Records'!$F$95:$F$183,MATCH(LEFT(Z536,255),LEFT('Disaggregation Records'!$D$95:$D$183,255),0))),"")</f>
        <v/>
      </c>
      <c r="E536" s="429" t="str">
        <f t="array" ref="E536">IFERROR(IF(INDEX('Disaggregation Data'!$K$315:$K$616,MATCH(LEFT(X536,255),LEFT('Disaggregation Data'!$J$315:$J$616,255),0))=0,"",INDEX('Disaggregation Data'!$K$315:$K$616,MATCH(LEFT(X536,255),LEFT('Disaggregation Data'!J$315:$J$616,255),0))),"")</f>
        <v/>
      </c>
      <c r="F536" s="430" t="str">
        <f t="array" ref="F536">IFERROR(IF(INDEX('Disaggregation Data'!$L$315:$L$616,MATCH(LEFT(X536,255),LEFT('Disaggregation Data'!$J$315:$J$616,255),0))=0,"",INDEX('Disaggregation Data'!$L$315:$L$616,MATCH(LEFT(X536,255),LEFT('Disaggregation Data'!J$315:$J$616,255),0))),"")</f>
        <v/>
      </c>
      <c r="G536" s="495" t="str">
        <f t="shared" si="43"/>
        <v/>
      </c>
      <c r="H536" s="433" t="str">
        <f t="array" ref="H536">IFERROR(IF(INDEX('Disaggregation Data'!$N$315:$N$616,MATCH(LEFT(X536,255),LEFT('Disaggregation Data'!$J$315:$J$616,255),0))=0,"",INDEX('Disaggregation Data'!$N$315:$N$616,MATCH(LEFT(X536,255),LEFT('Disaggregation Data'!J$315:$J$616,255),0))),"")</f>
        <v/>
      </c>
      <c r="I536" s="433" t="str">
        <f t="array" ref="I536">IFERROR(IF(INDEX('Disaggregation Data'!$Q$315:$Q$616,MATCH(LEFT(X536,255),LEFT('Disaggregation Data'!$J$315:$J$616,255),0))=0,"",INDEX('Disaggregation Data'!$Q$315:$Q$616,MATCH(LEFT(X536,255),LEFT('Disaggregation Data'!J$315:$J$616,255),0))),"")</f>
        <v/>
      </c>
      <c r="J536" s="447" t="str">
        <f t="array" ref="J536">IFERROR(IF(INDEX('Disaggregation Data'!$R$315:$R$616,MATCH(LEFT(X536,255),LEFT('Disaggregation Data'!$J$315:$J$616,255),0))=0,"",INDEX('Disaggregation Data'!$R$315:$R$616,MATCH(LEFT(X536,255),LEFT('Disaggregation Data'!J$315:$J$616,255),0))),"")</f>
        <v/>
      </c>
      <c r="K536" s="486"/>
      <c r="L536" s="486"/>
      <c r="M536" s="486"/>
      <c r="N536" s="486"/>
      <c r="O536" s="486"/>
      <c r="P536" s="429"/>
      <c r="Q536" s="429"/>
      <c r="R536" s="429"/>
      <c r="S536" s="429"/>
      <c r="T536" s="429"/>
      <c r="U536" s="433" t="str">
        <f t="array" ref="U536">IFERROR(IF(INDEX('Disaggregation Data'!$O$315:$O$616,MATCH(LEFT(X536,255),LEFT('Disaggregation Data'!$J$315:$J$616,255),0))=0,"",INDEX('Disaggregation Data'!$O$315:$O$616,MATCH(LEFT(X536,255),LEFT('Disaggregation Data'!J$315:$J$616,255),0))),"")</f>
        <v/>
      </c>
      <c r="V536" s="447" t="str">
        <f t="array" ref="V536">IFERROR(IF(INDEX('Disaggregation Data'!$P$315:$P$616,MATCH(LEFT(X536,255),LEFT('Disaggregation Data'!$J$315:$J$616,255),0))=0,"",INDEX('Disaggregation Data'!$P$315:$P$616,MATCH(LEFT(X536,255),LEFT('Disaggregation Data'!J$315:$J$616,255),0))),"")</f>
        <v/>
      </c>
      <c r="W536" s="527"/>
      <c r="X536" s="527" t="str">
        <f t="shared" si="39"/>
        <v/>
      </c>
      <c r="Y536" s="527">
        <f t="shared" si="40"/>
        <v>9</v>
      </c>
      <c r="Z536" s="527" t="str">
        <f t="shared" si="41"/>
        <v/>
      </c>
      <c r="AA536" s="527" t="b">
        <f t="shared" si="42"/>
        <v>0</v>
      </c>
      <c r="AB536" s="527" t="s">
        <v>1999</v>
      </c>
      <c r="AC536" s="527" t="str">
        <f t="array" ref="AC536">IFERROR(IF(INDEX('Disaggregation Records'!$G$95:$G$183,MATCH(LEFT(Z536,255),LEFT('Disaggregation Records'!$D$95:$D$183,255),0))=0,"",INDEX('Disaggregation Records'!$G$95:$G$183,MATCH(LEFT(Z536,255),LEFT('Disaggregation Records'!$D$95:$D$183,255),0))),"")</f>
        <v/>
      </c>
      <c r="AD536" s="527" t="s">
        <v>740</v>
      </c>
      <c r="AE536" s="393"/>
      <c r="AF536" s="134"/>
      <c r="AG536" s="134"/>
    </row>
    <row r="537" spans="1:33" ht="47.1" customHeight="1" x14ac:dyDescent="0.25">
      <c r="A537" s="409">
        <v>22</v>
      </c>
      <c r="B537" s="427" t="str">
        <f>IFERROR(VLOOKUP(A537,'Coverage Indicators - Section D'!$A$10:$Y$42,25,FALSE),"")</f>
        <v/>
      </c>
      <c r="C537" s="522" t="str">
        <f t="array" ref="C537">IFERROR(IF(INDEX('Disaggregation Records'!$E$95:$E$183,MATCH(LEFT(Z537,255),LEFT('Disaggregation Records'!$D$95:$D$183,255),0))=0,"",INDEX('Disaggregation Records'!$E$95:$E$183,MATCH(LEFT(Z537,255),LEFT('Disaggregation Records'!$D$95:$D$183,255),0))),"")</f>
        <v/>
      </c>
      <c r="D537" s="522" t="str">
        <f t="array" ref="D537">IFERROR(IF(INDEX('Disaggregation Records'!$F$95:$F$183,MATCH(LEFT(Z537,255),LEFT('Disaggregation Records'!$D$95:$D$183,255),0))=0,"",INDEX('Disaggregation Records'!$F$95:$F$183,MATCH(LEFT(Z537,255),LEFT('Disaggregation Records'!$D$95:$D$183,255),0))),"")</f>
        <v/>
      </c>
      <c r="E537" s="429" t="str">
        <f t="array" ref="E537">IFERROR(IF(INDEX('Disaggregation Data'!$K$315:$K$616,MATCH(LEFT(X537,255),LEFT('Disaggregation Data'!$J$315:$J$616,255),0))=0,"",INDEX('Disaggregation Data'!$K$315:$K$616,MATCH(LEFT(X537,255),LEFT('Disaggregation Data'!J$315:$J$616,255),0))),"")</f>
        <v/>
      </c>
      <c r="F537" s="430" t="str">
        <f t="array" ref="F537">IFERROR(IF(INDEX('Disaggregation Data'!$L$315:$L$616,MATCH(LEFT(X537,255),LEFT('Disaggregation Data'!$J$315:$J$616,255),0))=0,"",INDEX('Disaggregation Data'!$L$315:$L$616,MATCH(LEFT(X537,255),LEFT('Disaggregation Data'!J$315:$J$616,255),0))),"")</f>
        <v/>
      </c>
      <c r="G537" s="495" t="str">
        <f t="shared" si="43"/>
        <v/>
      </c>
      <c r="H537" s="433" t="str">
        <f t="array" ref="H537">IFERROR(IF(INDEX('Disaggregation Data'!$N$315:$N$616,MATCH(LEFT(X537,255),LEFT('Disaggregation Data'!$J$315:$J$616,255),0))=0,"",INDEX('Disaggregation Data'!$N$315:$N$616,MATCH(LEFT(X537,255),LEFT('Disaggregation Data'!J$315:$J$616,255),0))),"")</f>
        <v/>
      </c>
      <c r="I537" s="433" t="str">
        <f t="array" ref="I537">IFERROR(IF(INDEX('Disaggregation Data'!$Q$315:$Q$616,MATCH(LEFT(X537,255),LEFT('Disaggregation Data'!$J$315:$J$616,255),0))=0,"",INDEX('Disaggregation Data'!$Q$315:$Q$616,MATCH(LEFT(X537,255),LEFT('Disaggregation Data'!J$315:$J$616,255),0))),"")</f>
        <v/>
      </c>
      <c r="J537" s="447" t="str">
        <f t="array" ref="J537">IFERROR(IF(INDEX('Disaggregation Data'!$R$315:$R$616,MATCH(LEFT(X537,255),LEFT('Disaggregation Data'!$J$315:$J$616,255),0))=0,"",INDEX('Disaggregation Data'!$R$315:$R$616,MATCH(LEFT(X537,255),LEFT('Disaggregation Data'!J$315:$J$616,255),0))),"")</f>
        <v/>
      </c>
      <c r="K537" s="486"/>
      <c r="L537" s="486"/>
      <c r="M537" s="486"/>
      <c r="N537" s="486"/>
      <c r="O537" s="486"/>
      <c r="P537" s="429"/>
      <c r="Q537" s="429"/>
      <c r="R537" s="429"/>
      <c r="S537" s="429"/>
      <c r="T537" s="429"/>
      <c r="U537" s="433" t="str">
        <f t="array" ref="U537">IFERROR(IF(INDEX('Disaggregation Data'!$O$315:$O$616,MATCH(LEFT(X537,255),LEFT('Disaggregation Data'!$J$315:$J$616,255),0))=0,"",INDEX('Disaggregation Data'!$O$315:$O$616,MATCH(LEFT(X537,255),LEFT('Disaggregation Data'!J$315:$J$616,255),0))),"")</f>
        <v/>
      </c>
      <c r="V537" s="447" t="str">
        <f t="array" ref="V537">IFERROR(IF(INDEX('Disaggregation Data'!$P$315:$P$616,MATCH(LEFT(X537,255),LEFT('Disaggregation Data'!$J$315:$J$616,255),0))=0,"",INDEX('Disaggregation Data'!$P$315:$P$616,MATCH(LEFT(X537,255),LEFT('Disaggregation Data'!J$315:$J$616,255),0))),"")</f>
        <v/>
      </c>
      <c r="W537" s="527"/>
      <c r="X537" s="527" t="str">
        <f t="shared" si="39"/>
        <v/>
      </c>
      <c r="Y537" s="527">
        <f t="shared" si="40"/>
        <v>10</v>
      </c>
      <c r="Z537" s="527" t="str">
        <f t="shared" si="41"/>
        <v/>
      </c>
      <c r="AA537" s="527" t="b">
        <f t="shared" si="42"/>
        <v>0</v>
      </c>
      <c r="AB537" s="527" t="s">
        <v>2000</v>
      </c>
      <c r="AC537" s="527" t="str">
        <f t="array" ref="AC537">IFERROR(IF(INDEX('Disaggregation Records'!$G$95:$G$183,MATCH(LEFT(Z537,255),LEFT('Disaggregation Records'!$D$95:$D$183,255),0))=0,"",INDEX('Disaggregation Records'!$G$95:$G$183,MATCH(LEFT(Z537,255),LEFT('Disaggregation Records'!$D$95:$D$183,255),0))),"")</f>
        <v/>
      </c>
      <c r="AD537" s="527" t="s">
        <v>741</v>
      </c>
      <c r="AE537" s="393"/>
      <c r="AF537" s="134"/>
      <c r="AG537" s="134"/>
    </row>
    <row r="538" spans="1:33" ht="47.1" customHeight="1" x14ac:dyDescent="0.25">
      <c r="A538" s="409">
        <v>22</v>
      </c>
      <c r="B538" s="427" t="str">
        <f>IFERROR(VLOOKUP(A538,'Coverage Indicators - Section D'!$A$10:$Y$42,25,FALSE),"")</f>
        <v/>
      </c>
      <c r="C538" s="522" t="str">
        <f t="array" ref="C538">IFERROR(IF(INDEX('Disaggregation Records'!$E$95:$E$183,MATCH(LEFT(Z538,255),LEFT('Disaggregation Records'!$D$95:$D$183,255),0))=0,"",INDEX('Disaggregation Records'!$E$95:$E$183,MATCH(LEFT(Z538,255),LEFT('Disaggregation Records'!$D$95:$D$183,255),0))),"")</f>
        <v/>
      </c>
      <c r="D538" s="522" t="str">
        <f t="array" ref="D538">IFERROR(IF(INDEX('Disaggregation Records'!$F$95:$F$183,MATCH(LEFT(Z538,255),LEFT('Disaggregation Records'!$D$95:$D$183,255),0))=0,"",INDEX('Disaggregation Records'!$F$95:$F$183,MATCH(LEFT(Z538,255),LEFT('Disaggregation Records'!$D$95:$D$183,255),0))),"")</f>
        <v/>
      </c>
      <c r="E538" s="429" t="str">
        <f t="array" ref="E538">IFERROR(IF(INDEX('Disaggregation Data'!$K$315:$K$616,MATCH(LEFT(X538,255),LEFT('Disaggregation Data'!$J$315:$J$616,255),0))=0,"",INDEX('Disaggregation Data'!$K$315:$K$616,MATCH(LEFT(X538,255),LEFT('Disaggregation Data'!J$315:$J$616,255),0))),"")</f>
        <v/>
      </c>
      <c r="F538" s="430" t="str">
        <f t="array" ref="F538">IFERROR(IF(INDEX('Disaggregation Data'!$L$315:$L$616,MATCH(LEFT(X538,255),LEFT('Disaggregation Data'!$J$315:$J$616,255),0))=0,"",INDEX('Disaggregation Data'!$L$315:$L$616,MATCH(LEFT(X538,255),LEFT('Disaggregation Data'!J$315:$J$616,255),0))),"")</f>
        <v/>
      </c>
      <c r="G538" s="495" t="str">
        <f t="shared" si="43"/>
        <v/>
      </c>
      <c r="H538" s="433" t="str">
        <f t="array" ref="H538">IFERROR(IF(INDEX('Disaggregation Data'!$N$315:$N$616,MATCH(LEFT(X538,255),LEFT('Disaggregation Data'!$J$315:$J$616,255),0))=0,"",INDEX('Disaggregation Data'!$N$315:$N$616,MATCH(LEFT(X538,255),LEFT('Disaggregation Data'!J$315:$J$616,255),0))),"")</f>
        <v/>
      </c>
      <c r="I538" s="433" t="str">
        <f t="array" ref="I538">IFERROR(IF(INDEX('Disaggregation Data'!$Q$315:$Q$616,MATCH(LEFT(X538,255),LEFT('Disaggregation Data'!$J$315:$J$616,255),0))=0,"",INDEX('Disaggregation Data'!$Q$315:$Q$616,MATCH(LEFT(X538,255),LEFT('Disaggregation Data'!J$315:$J$616,255),0))),"")</f>
        <v/>
      </c>
      <c r="J538" s="447" t="str">
        <f t="array" ref="J538">IFERROR(IF(INDEX('Disaggregation Data'!$R$315:$R$616,MATCH(LEFT(X538,255),LEFT('Disaggregation Data'!$J$315:$J$616,255),0))=0,"",INDEX('Disaggregation Data'!$R$315:$R$616,MATCH(LEFT(X538,255),LEFT('Disaggregation Data'!J$315:$J$616,255),0))),"")</f>
        <v/>
      </c>
      <c r="K538" s="486"/>
      <c r="L538" s="486"/>
      <c r="M538" s="486"/>
      <c r="N538" s="486"/>
      <c r="O538" s="486"/>
      <c r="P538" s="429"/>
      <c r="Q538" s="429"/>
      <c r="R538" s="429"/>
      <c r="S538" s="429"/>
      <c r="T538" s="429"/>
      <c r="U538" s="433" t="str">
        <f t="array" ref="U538">IFERROR(IF(INDEX('Disaggregation Data'!$O$315:$O$616,MATCH(LEFT(X538,255),LEFT('Disaggregation Data'!$J$315:$J$616,255),0))=0,"",INDEX('Disaggregation Data'!$O$315:$O$616,MATCH(LEFT(X538,255),LEFT('Disaggregation Data'!J$315:$J$616,255),0))),"")</f>
        <v/>
      </c>
      <c r="V538" s="447" t="str">
        <f t="array" ref="V538">IFERROR(IF(INDEX('Disaggregation Data'!$P$315:$P$616,MATCH(LEFT(X538,255),LEFT('Disaggregation Data'!$J$315:$J$616,255),0))=0,"",INDEX('Disaggregation Data'!$P$315:$P$616,MATCH(LEFT(X538,255),LEFT('Disaggregation Data'!J$315:$J$616,255),0))),"")</f>
        <v/>
      </c>
      <c r="W538" s="527"/>
      <c r="X538" s="527" t="str">
        <f t="shared" si="39"/>
        <v/>
      </c>
      <c r="Y538" s="527">
        <f t="shared" si="40"/>
        <v>11</v>
      </c>
      <c r="Z538" s="527" t="str">
        <f t="shared" si="41"/>
        <v/>
      </c>
      <c r="AA538" s="527" t="b">
        <f t="shared" si="42"/>
        <v>0</v>
      </c>
      <c r="AB538" s="527" t="s">
        <v>2001</v>
      </c>
      <c r="AC538" s="527" t="str">
        <f t="array" ref="AC538">IFERROR(IF(INDEX('Disaggregation Records'!$G$95:$G$183,MATCH(LEFT(Z538,255),LEFT('Disaggregation Records'!$D$95:$D$183,255),0))=0,"",INDEX('Disaggregation Records'!$G$95:$G$183,MATCH(LEFT(Z538,255),LEFT('Disaggregation Records'!$D$95:$D$183,255),0))),"")</f>
        <v/>
      </c>
      <c r="AD538" s="527" t="s">
        <v>741</v>
      </c>
      <c r="AE538" s="393"/>
      <c r="AF538" s="134"/>
      <c r="AG538" s="134"/>
    </row>
    <row r="539" spans="1:33" ht="47.1" customHeight="1" x14ac:dyDescent="0.25">
      <c r="A539" s="409">
        <v>22</v>
      </c>
      <c r="B539" s="427" t="str">
        <f>IFERROR(VLOOKUP(A539,'Coverage Indicators - Section D'!$A$10:$Y$42,25,FALSE),"")</f>
        <v/>
      </c>
      <c r="C539" s="522" t="str">
        <f t="array" ref="C539">IFERROR(IF(INDEX('Disaggregation Records'!$E$95:$E$183,MATCH(LEFT(Z539,255),LEFT('Disaggregation Records'!$D$95:$D$183,255),0))=0,"",INDEX('Disaggregation Records'!$E$95:$E$183,MATCH(LEFT(Z539,255),LEFT('Disaggregation Records'!$D$95:$D$183,255),0))),"")</f>
        <v/>
      </c>
      <c r="D539" s="522" t="str">
        <f t="array" ref="D539">IFERROR(IF(INDEX('Disaggregation Records'!$F$95:$F$183,MATCH(LEFT(Z539,255),LEFT('Disaggregation Records'!$D$95:$D$183,255),0))=0,"",INDEX('Disaggregation Records'!$F$95:$F$183,MATCH(LEFT(Z539,255),LEFT('Disaggregation Records'!$D$95:$D$183,255),0))),"")</f>
        <v/>
      </c>
      <c r="E539" s="429" t="str">
        <f t="array" ref="E539">IFERROR(IF(INDEX('Disaggregation Data'!$K$315:$K$616,MATCH(LEFT(X539,255),LEFT('Disaggregation Data'!$J$315:$J$616,255),0))=0,"",INDEX('Disaggregation Data'!$K$315:$K$616,MATCH(LEFT(X539,255),LEFT('Disaggregation Data'!J$315:$J$616,255),0))),"")</f>
        <v/>
      </c>
      <c r="F539" s="430" t="str">
        <f t="array" ref="F539">IFERROR(IF(INDEX('Disaggregation Data'!$L$315:$L$616,MATCH(LEFT(X539,255),LEFT('Disaggregation Data'!$J$315:$J$616,255),0))=0,"",INDEX('Disaggregation Data'!$L$315:$L$616,MATCH(LEFT(X539,255),LEFT('Disaggregation Data'!J$315:$J$616,255),0))),"")</f>
        <v/>
      </c>
      <c r="G539" s="495" t="str">
        <f t="shared" si="43"/>
        <v/>
      </c>
      <c r="H539" s="433" t="str">
        <f t="array" ref="H539">IFERROR(IF(INDEX('Disaggregation Data'!$N$315:$N$616,MATCH(LEFT(X539,255),LEFT('Disaggregation Data'!$J$315:$J$616,255),0))=0,"",INDEX('Disaggregation Data'!$N$315:$N$616,MATCH(LEFT(X539,255),LEFT('Disaggregation Data'!J$315:$J$616,255),0))),"")</f>
        <v/>
      </c>
      <c r="I539" s="433" t="str">
        <f t="array" ref="I539">IFERROR(IF(INDEX('Disaggregation Data'!$Q$315:$Q$616,MATCH(LEFT(X539,255),LEFT('Disaggregation Data'!$J$315:$J$616,255),0))=0,"",INDEX('Disaggregation Data'!$Q$315:$Q$616,MATCH(LEFT(X539,255),LEFT('Disaggregation Data'!J$315:$J$616,255),0))),"")</f>
        <v/>
      </c>
      <c r="J539" s="447" t="str">
        <f t="array" ref="J539">IFERROR(IF(INDEX('Disaggregation Data'!$R$315:$R$616,MATCH(LEFT(X539,255),LEFT('Disaggregation Data'!$J$315:$J$616,255),0))=0,"",INDEX('Disaggregation Data'!$R$315:$R$616,MATCH(LEFT(X539,255),LEFT('Disaggregation Data'!J$315:$J$616,255),0))),"")</f>
        <v/>
      </c>
      <c r="K539" s="486"/>
      <c r="L539" s="486"/>
      <c r="M539" s="486"/>
      <c r="N539" s="486"/>
      <c r="O539" s="486"/>
      <c r="P539" s="429"/>
      <c r="Q539" s="429"/>
      <c r="R539" s="429"/>
      <c r="S539" s="429"/>
      <c r="T539" s="429"/>
      <c r="U539" s="433" t="str">
        <f t="array" ref="U539">IFERROR(IF(INDEX('Disaggregation Data'!$O$315:$O$616,MATCH(LEFT(X539,255),LEFT('Disaggregation Data'!$J$315:$J$616,255),0))=0,"",INDEX('Disaggregation Data'!$O$315:$O$616,MATCH(LEFT(X539,255),LEFT('Disaggregation Data'!J$315:$J$616,255),0))),"")</f>
        <v/>
      </c>
      <c r="V539" s="447" t="str">
        <f t="array" ref="V539">IFERROR(IF(INDEX('Disaggregation Data'!$P$315:$P$616,MATCH(LEFT(X539,255),LEFT('Disaggregation Data'!$J$315:$J$616,255),0))=0,"",INDEX('Disaggregation Data'!$P$315:$P$616,MATCH(LEFT(X539,255),LEFT('Disaggregation Data'!J$315:$J$616,255),0))),"")</f>
        <v/>
      </c>
      <c r="W539" s="527"/>
      <c r="X539" s="527" t="str">
        <f t="shared" si="39"/>
        <v/>
      </c>
      <c r="Y539" s="527">
        <f t="shared" si="40"/>
        <v>12</v>
      </c>
      <c r="Z539" s="527" t="str">
        <f t="shared" si="41"/>
        <v/>
      </c>
      <c r="AA539" s="527" t="b">
        <f t="shared" si="42"/>
        <v>0</v>
      </c>
      <c r="AB539" s="527" t="s">
        <v>2002</v>
      </c>
      <c r="AC539" s="527" t="str">
        <f t="array" ref="AC539">IFERROR(IF(INDEX('Disaggregation Records'!$G$95:$G$183,MATCH(LEFT(Z539,255),LEFT('Disaggregation Records'!$D$95:$D$183,255),0))=0,"",INDEX('Disaggregation Records'!$G$95:$G$183,MATCH(LEFT(Z539,255),LEFT('Disaggregation Records'!$D$95:$D$183,255),0))),"")</f>
        <v/>
      </c>
      <c r="AD539" s="527" t="s">
        <v>741</v>
      </c>
      <c r="AE539" s="393"/>
      <c r="AF539" s="134"/>
      <c r="AG539" s="134"/>
    </row>
    <row r="540" spans="1:33" ht="47.1" customHeight="1" x14ac:dyDescent="0.25">
      <c r="A540" s="409">
        <v>22</v>
      </c>
      <c r="B540" s="427" t="str">
        <f>IFERROR(VLOOKUP(A540,'Coverage Indicators - Section D'!$A$10:$Y$42,25,FALSE),"")</f>
        <v/>
      </c>
      <c r="C540" s="522" t="str">
        <f t="array" ref="C540">IFERROR(IF(INDEX('Disaggregation Records'!$E$95:$E$183,MATCH(LEFT(Z540,255),LEFT('Disaggregation Records'!$D$95:$D$183,255),0))=0,"",INDEX('Disaggregation Records'!$E$95:$E$183,MATCH(LEFT(Z540,255),LEFT('Disaggregation Records'!$D$95:$D$183,255),0))),"")</f>
        <v/>
      </c>
      <c r="D540" s="522" t="str">
        <f t="array" ref="D540">IFERROR(IF(INDEX('Disaggregation Records'!$F$95:$F$183,MATCH(LEFT(Z540,255),LEFT('Disaggregation Records'!$D$95:$D$183,255),0))=0,"",INDEX('Disaggregation Records'!$F$95:$F$183,MATCH(LEFT(Z540,255),LEFT('Disaggregation Records'!$D$95:$D$183,255),0))),"")</f>
        <v/>
      </c>
      <c r="E540" s="429" t="str">
        <f t="array" ref="E540">IFERROR(IF(INDEX('Disaggregation Data'!$K$315:$K$616,MATCH(LEFT(X540,255),LEFT('Disaggregation Data'!$J$315:$J$616,255),0))=0,"",INDEX('Disaggregation Data'!$K$315:$K$616,MATCH(LEFT(X540,255),LEFT('Disaggregation Data'!J$315:$J$616,255),0))),"")</f>
        <v/>
      </c>
      <c r="F540" s="430" t="str">
        <f t="array" ref="F540">IFERROR(IF(INDEX('Disaggregation Data'!$L$315:$L$616,MATCH(LEFT(X540,255),LEFT('Disaggregation Data'!$J$315:$J$616,255),0))=0,"",INDEX('Disaggregation Data'!$L$315:$L$616,MATCH(LEFT(X540,255),LEFT('Disaggregation Data'!J$315:$J$616,255),0))),"")</f>
        <v/>
      </c>
      <c r="G540" s="495" t="str">
        <f t="shared" si="43"/>
        <v/>
      </c>
      <c r="H540" s="433" t="str">
        <f t="array" ref="H540">IFERROR(IF(INDEX('Disaggregation Data'!$N$315:$N$616,MATCH(LEFT(X540,255),LEFT('Disaggregation Data'!$J$315:$J$616,255),0))=0,"",INDEX('Disaggregation Data'!$N$315:$N$616,MATCH(LEFT(X540,255),LEFT('Disaggregation Data'!J$315:$J$616,255),0))),"")</f>
        <v/>
      </c>
      <c r="I540" s="433" t="str">
        <f t="array" ref="I540">IFERROR(IF(INDEX('Disaggregation Data'!$Q$315:$Q$616,MATCH(LEFT(X540,255),LEFT('Disaggregation Data'!$J$315:$J$616,255),0))=0,"",INDEX('Disaggregation Data'!$Q$315:$Q$616,MATCH(LEFT(X540,255),LEFT('Disaggregation Data'!J$315:$J$616,255),0))),"")</f>
        <v/>
      </c>
      <c r="J540" s="447" t="str">
        <f t="array" ref="J540">IFERROR(IF(INDEX('Disaggregation Data'!$R$315:$R$616,MATCH(LEFT(X540,255),LEFT('Disaggregation Data'!$J$315:$J$616,255),0))=0,"",INDEX('Disaggregation Data'!$R$315:$R$616,MATCH(LEFT(X540,255),LEFT('Disaggregation Data'!J$315:$J$616,255),0))),"")</f>
        <v/>
      </c>
      <c r="K540" s="486"/>
      <c r="L540" s="486"/>
      <c r="M540" s="486"/>
      <c r="N540" s="486"/>
      <c r="O540" s="486"/>
      <c r="P540" s="429"/>
      <c r="Q540" s="429"/>
      <c r="R540" s="429"/>
      <c r="S540" s="429"/>
      <c r="T540" s="429"/>
      <c r="U540" s="433" t="str">
        <f t="array" ref="U540">IFERROR(IF(INDEX('Disaggregation Data'!$O$315:$O$616,MATCH(LEFT(X540,255),LEFT('Disaggregation Data'!$J$315:$J$616,255),0))=0,"",INDEX('Disaggregation Data'!$O$315:$O$616,MATCH(LEFT(X540,255),LEFT('Disaggregation Data'!J$315:$J$616,255),0))),"")</f>
        <v/>
      </c>
      <c r="V540" s="447" t="str">
        <f t="array" ref="V540">IFERROR(IF(INDEX('Disaggregation Data'!$P$315:$P$616,MATCH(LEFT(X540,255),LEFT('Disaggregation Data'!$J$315:$J$616,255),0))=0,"",INDEX('Disaggregation Data'!$P$315:$P$616,MATCH(LEFT(X540,255),LEFT('Disaggregation Data'!J$315:$J$616,255),0))),"")</f>
        <v/>
      </c>
      <c r="W540" s="527"/>
      <c r="X540" s="527" t="str">
        <f t="shared" si="39"/>
        <v/>
      </c>
      <c r="Y540" s="527">
        <f t="shared" si="40"/>
        <v>13</v>
      </c>
      <c r="Z540" s="527" t="str">
        <f t="shared" si="41"/>
        <v/>
      </c>
      <c r="AA540" s="527" t="b">
        <f t="shared" si="42"/>
        <v>0</v>
      </c>
      <c r="AB540" s="527" t="s">
        <v>2003</v>
      </c>
      <c r="AC540" s="527" t="str">
        <f t="array" ref="AC540">IFERROR(IF(INDEX('Disaggregation Records'!$G$95:$G$183,MATCH(LEFT(Z540,255),LEFT('Disaggregation Records'!$D$95:$D$183,255),0))=0,"",INDEX('Disaggregation Records'!$G$95:$G$183,MATCH(LEFT(Z540,255),LEFT('Disaggregation Records'!$D$95:$D$183,255),0))),"")</f>
        <v/>
      </c>
      <c r="AD540" s="527" t="s">
        <v>741</v>
      </c>
      <c r="AE540" s="393"/>
      <c r="AF540" s="134"/>
      <c r="AG540" s="134"/>
    </row>
    <row r="541" spans="1:33" ht="47.1" customHeight="1" x14ac:dyDescent="0.25">
      <c r="A541" s="409">
        <v>22</v>
      </c>
      <c r="B541" s="427" t="str">
        <f>IFERROR(VLOOKUP(A541,'Coverage Indicators - Section D'!$A$10:$Y$42,25,FALSE),"")</f>
        <v/>
      </c>
      <c r="C541" s="522" t="str">
        <f t="array" ref="C541">IFERROR(IF(INDEX('Disaggregation Records'!$E$95:$E$183,MATCH(LEFT(Z541,255),LEFT('Disaggregation Records'!$D$95:$D$183,255),0))=0,"",INDEX('Disaggregation Records'!$E$95:$E$183,MATCH(LEFT(Z541,255),LEFT('Disaggregation Records'!$D$95:$D$183,255),0))),"")</f>
        <v/>
      </c>
      <c r="D541" s="522" t="str">
        <f t="array" ref="D541">IFERROR(IF(INDEX('Disaggregation Records'!$F$95:$F$183,MATCH(LEFT(Z541,255),LEFT('Disaggregation Records'!$D$95:$D$183,255),0))=0,"",INDEX('Disaggregation Records'!$F$95:$F$183,MATCH(LEFT(Z541,255),LEFT('Disaggregation Records'!$D$95:$D$183,255),0))),"")</f>
        <v/>
      </c>
      <c r="E541" s="429" t="str">
        <f t="array" ref="E541">IFERROR(IF(INDEX('Disaggregation Data'!$K$315:$K$616,MATCH(LEFT(X541,255),LEFT('Disaggregation Data'!$J$315:$J$616,255),0))=0,"",INDEX('Disaggregation Data'!$K$315:$K$616,MATCH(LEFT(X541,255),LEFT('Disaggregation Data'!J$315:$J$616,255),0))),"")</f>
        <v/>
      </c>
      <c r="F541" s="430" t="str">
        <f t="array" ref="F541">IFERROR(IF(INDEX('Disaggregation Data'!$L$315:$L$616,MATCH(LEFT(X541,255),LEFT('Disaggregation Data'!$J$315:$J$616,255),0))=0,"",INDEX('Disaggregation Data'!$L$315:$L$616,MATCH(LEFT(X541,255),LEFT('Disaggregation Data'!J$315:$J$616,255),0))),"")</f>
        <v/>
      </c>
      <c r="G541" s="495" t="str">
        <f t="shared" si="43"/>
        <v/>
      </c>
      <c r="H541" s="433" t="str">
        <f t="array" ref="H541">IFERROR(IF(INDEX('Disaggregation Data'!$N$315:$N$616,MATCH(LEFT(X541,255),LEFT('Disaggregation Data'!$J$315:$J$616,255),0))=0,"",INDEX('Disaggregation Data'!$N$315:$N$616,MATCH(LEFT(X541,255),LEFT('Disaggregation Data'!J$315:$J$616,255),0))),"")</f>
        <v/>
      </c>
      <c r="I541" s="433" t="str">
        <f t="array" ref="I541">IFERROR(IF(INDEX('Disaggregation Data'!$Q$315:$Q$616,MATCH(LEFT(X541,255),LEFT('Disaggregation Data'!$J$315:$J$616,255),0))=0,"",INDEX('Disaggregation Data'!$Q$315:$Q$616,MATCH(LEFT(X541,255),LEFT('Disaggregation Data'!J$315:$J$616,255),0))),"")</f>
        <v/>
      </c>
      <c r="J541" s="447" t="str">
        <f t="array" ref="J541">IFERROR(IF(INDEX('Disaggregation Data'!$R$315:$R$616,MATCH(LEFT(X541,255),LEFT('Disaggregation Data'!$J$315:$J$616,255),0))=0,"",INDEX('Disaggregation Data'!$R$315:$R$616,MATCH(LEFT(X541,255),LEFT('Disaggregation Data'!J$315:$J$616,255),0))),"")</f>
        <v/>
      </c>
      <c r="K541" s="486"/>
      <c r="L541" s="486"/>
      <c r="M541" s="486"/>
      <c r="N541" s="486"/>
      <c r="O541" s="486"/>
      <c r="P541" s="429"/>
      <c r="Q541" s="429"/>
      <c r="R541" s="429"/>
      <c r="S541" s="429"/>
      <c r="T541" s="429"/>
      <c r="U541" s="433" t="str">
        <f t="array" ref="U541">IFERROR(IF(INDEX('Disaggregation Data'!$O$315:$O$616,MATCH(LEFT(X541,255),LEFT('Disaggregation Data'!$J$315:$J$616,255),0))=0,"",INDEX('Disaggregation Data'!$O$315:$O$616,MATCH(LEFT(X541,255),LEFT('Disaggregation Data'!J$315:$J$616,255),0))),"")</f>
        <v/>
      </c>
      <c r="V541" s="447" t="str">
        <f t="array" ref="V541">IFERROR(IF(INDEX('Disaggregation Data'!$P$315:$P$616,MATCH(LEFT(X541,255),LEFT('Disaggregation Data'!$J$315:$J$616,255),0))=0,"",INDEX('Disaggregation Data'!$P$315:$P$616,MATCH(LEFT(X541,255),LEFT('Disaggregation Data'!J$315:$J$616,255),0))),"")</f>
        <v/>
      </c>
      <c r="W541" s="527"/>
      <c r="X541" s="527" t="str">
        <f t="shared" si="39"/>
        <v/>
      </c>
      <c r="Y541" s="527">
        <f t="shared" si="40"/>
        <v>14</v>
      </c>
      <c r="Z541" s="527" t="str">
        <f t="shared" si="41"/>
        <v/>
      </c>
      <c r="AA541" s="527" t="b">
        <f t="shared" si="42"/>
        <v>0</v>
      </c>
      <c r="AB541" s="527" t="s">
        <v>2004</v>
      </c>
      <c r="AC541" s="527" t="str">
        <f t="array" ref="AC541">IFERROR(IF(INDEX('Disaggregation Records'!$G$95:$G$183,MATCH(LEFT(Z541,255),LEFT('Disaggregation Records'!$D$95:$D$183,255),0))=0,"",INDEX('Disaggregation Records'!$G$95:$G$183,MATCH(LEFT(Z541,255),LEFT('Disaggregation Records'!$D$95:$D$183,255),0))),"")</f>
        <v/>
      </c>
      <c r="AD541" s="527" t="s">
        <v>741</v>
      </c>
      <c r="AE541" s="393"/>
      <c r="AF541" s="134"/>
      <c r="AG541" s="134"/>
    </row>
    <row r="542" spans="1:33" ht="47.1" customHeight="1" x14ac:dyDescent="0.25">
      <c r="A542" s="409">
        <v>22</v>
      </c>
      <c r="B542" s="427" t="str">
        <f>IFERROR(VLOOKUP(A542,'Coverage Indicators - Section D'!$A$10:$Y$42,25,FALSE),"")</f>
        <v/>
      </c>
      <c r="C542" s="522" t="str">
        <f t="array" ref="C542">IFERROR(IF(INDEX('Disaggregation Records'!$E$95:$E$183,MATCH(LEFT(Z542,255),LEFT('Disaggregation Records'!$D$95:$D$183,255),0))=0,"",INDEX('Disaggregation Records'!$E$95:$E$183,MATCH(LEFT(Z542,255),LEFT('Disaggregation Records'!$D$95:$D$183,255),0))),"")</f>
        <v/>
      </c>
      <c r="D542" s="522" t="str">
        <f t="array" ref="D542">IFERROR(IF(INDEX('Disaggregation Records'!$F$95:$F$183,MATCH(LEFT(Z542,255),LEFT('Disaggregation Records'!$D$95:$D$183,255),0))=0,"",INDEX('Disaggregation Records'!$F$95:$F$183,MATCH(LEFT(Z542,255),LEFT('Disaggregation Records'!$D$95:$D$183,255),0))),"")</f>
        <v/>
      </c>
      <c r="E542" s="429" t="str">
        <f t="array" ref="E542">IFERROR(IF(INDEX('Disaggregation Data'!$K$315:$K$616,MATCH(LEFT(X542,255),LEFT('Disaggregation Data'!$J$315:$J$616,255),0))=0,"",INDEX('Disaggregation Data'!$K$315:$K$616,MATCH(LEFT(X542,255),LEFT('Disaggregation Data'!J$315:$J$616,255),0))),"")</f>
        <v/>
      </c>
      <c r="F542" s="430" t="str">
        <f t="array" ref="F542">IFERROR(IF(INDEX('Disaggregation Data'!$L$315:$L$616,MATCH(LEFT(X542,255),LEFT('Disaggregation Data'!$J$315:$J$616,255),0))=0,"",INDEX('Disaggregation Data'!$L$315:$L$616,MATCH(LEFT(X542,255),LEFT('Disaggregation Data'!J$315:$J$616,255),0))),"")</f>
        <v/>
      </c>
      <c r="G542" s="495" t="str">
        <f t="shared" si="43"/>
        <v/>
      </c>
      <c r="H542" s="433" t="str">
        <f t="array" ref="H542">IFERROR(IF(INDEX('Disaggregation Data'!$N$315:$N$616,MATCH(LEFT(X542,255),LEFT('Disaggregation Data'!$J$315:$J$616,255),0))=0,"",INDEX('Disaggregation Data'!$N$315:$N$616,MATCH(LEFT(X542,255),LEFT('Disaggregation Data'!J$315:$J$616,255),0))),"")</f>
        <v/>
      </c>
      <c r="I542" s="433" t="str">
        <f t="array" ref="I542">IFERROR(IF(INDEX('Disaggregation Data'!$Q$315:$Q$616,MATCH(LEFT(X542,255),LEFT('Disaggregation Data'!$J$315:$J$616,255),0))=0,"",INDEX('Disaggregation Data'!$Q$315:$Q$616,MATCH(LEFT(X542,255),LEFT('Disaggregation Data'!J$315:$J$616,255),0))),"")</f>
        <v/>
      </c>
      <c r="J542" s="447" t="str">
        <f t="array" ref="J542">IFERROR(IF(INDEX('Disaggregation Data'!$R$315:$R$616,MATCH(LEFT(X542,255),LEFT('Disaggregation Data'!$J$315:$J$616,255),0))=0,"",INDEX('Disaggregation Data'!$R$315:$R$616,MATCH(LEFT(X542,255),LEFT('Disaggregation Data'!J$315:$J$616,255),0))),"")</f>
        <v/>
      </c>
      <c r="K542" s="486"/>
      <c r="L542" s="486"/>
      <c r="M542" s="486"/>
      <c r="N542" s="486"/>
      <c r="O542" s="486"/>
      <c r="P542" s="429"/>
      <c r="Q542" s="429"/>
      <c r="R542" s="429"/>
      <c r="S542" s="429"/>
      <c r="T542" s="429"/>
      <c r="U542" s="433" t="str">
        <f t="array" ref="U542">IFERROR(IF(INDEX('Disaggregation Data'!$O$315:$O$616,MATCH(LEFT(X542,255),LEFT('Disaggregation Data'!$J$315:$J$616,255),0))=0,"",INDEX('Disaggregation Data'!$O$315:$O$616,MATCH(LEFT(X542,255),LEFT('Disaggregation Data'!J$315:$J$616,255),0))),"")</f>
        <v/>
      </c>
      <c r="V542" s="447" t="str">
        <f t="array" ref="V542">IFERROR(IF(INDEX('Disaggregation Data'!$P$315:$P$616,MATCH(LEFT(X542,255),LEFT('Disaggregation Data'!$J$315:$J$616,255),0))=0,"",INDEX('Disaggregation Data'!$P$315:$P$616,MATCH(LEFT(X542,255),LEFT('Disaggregation Data'!J$315:$J$616,255),0))),"")</f>
        <v/>
      </c>
      <c r="W542" s="527"/>
      <c r="X542" s="527" t="str">
        <f t="shared" si="39"/>
        <v/>
      </c>
      <c r="Y542" s="527">
        <f t="shared" si="40"/>
        <v>15</v>
      </c>
      <c r="Z542" s="527" t="str">
        <f t="shared" si="41"/>
        <v/>
      </c>
      <c r="AA542" s="527" t="b">
        <f t="shared" si="42"/>
        <v>0</v>
      </c>
      <c r="AB542" s="527" t="s">
        <v>2005</v>
      </c>
      <c r="AC542" s="527" t="str">
        <f t="array" ref="AC542">IFERROR(IF(INDEX('Disaggregation Records'!$G$95:$G$183,MATCH(LEFT(Z542,255),LEFT('Disaggregation Records'!$D$95:$D$183,255),0))=0,"",INDEX('Disaggregation Records'!$G$95:$G$183,MATCH(LEFT(Z542,255),LEFT('Disaggregation Records'!$D$95:$D$183,255),0))),"")</f>
        <v/>
      </c>
      <c r="AD542" s="527" t="s">
        <v>741</v>
      </c>
      <c r="AE542" s="393"/>
      <c r="AF542" s="134"/>
      <c r="AG542" s="134"/>
    </row>
    <row r="543" spans="1:33" ht="47.1" customHeight="1" x14ac:dyDescent="0.25">
      <c r="A543" s="409">
        <v>22</v>
      </c>
      <c r="B543" s="427" t="str">
        <f>IFERROR(VLOOKUP(A543,'Coverage Indicators - Section D'!$A$10:$Y$42,25,FALSE),"")</f>
        <v/>
      </c>
      <c r="C543" s="522" t="str">
        <f t="array" ref="C543">IFERROR(IF(INDEX('Disaggregation Records'!$E$95:$E$183,MATCH(LEFT(Z543,255),LEFT('Disaggregation Records'!$D$95:$D$183,255),0))=0,"",INDEX('Disaggregation Records'!$E$95:$E$183,MATCH(LEFT(Z543,255),LEFT('Disaggregation Records'!$D$95:$D$183,255),0))),"")</f>
        <v/>
      </c>
      <c r="D543" s="522" t="str">
        <f t="array" ref="D543">IFERROR(IF(INDEX('Disaggregation Records'!$F$95:$F$183,MATCH(LEFT(Z543,255),LEFT('Disaggregation Records'!$D$95:$D$183,255),0))=0,"",INDEX('Disaggregation Records'!$F$95:$F$183,MATCH(LEFT(Z543,255),LEFT('Disaggregation Records'!$D$95:$D$183,255),0))),"")</f>
        <v/>
      </c>
      <c r="E543" s="429" t="str">
        <f t="array" ref="E543">IFERROR(IF(INDEX('Disaggregation Data'!$K$315:$K$616,MATCH(LEFT(X543,255),LEFT('Disaggregation Data'!$J$315:$J$616,255),0))=0,"",INDEX('Disaggregation Data'!$K$315:$K$616,MATCH(LEFT(X543,255),LEFT('Disaggregation Data'!J$315:$J$616,255),0))),"")</f>
        <v/>
      </c>
      <c r="F543" s="430" t="str">
        <f t="array" ref="F543">IFERROR(IF(INDEX('Disaggregation Data'!$L$315:$L$616,MATCH(LEFT(X543,255),LEFT('Disaggregation Data'!$J$315:$J$616,255),0))=0,"",INDEX('Disaggregation Data'!$L$315:$L$616,MATCH(LEFT(X543,255),LEFT('Disaggregation Data'!J$315:$J$616,255),0))),"")</f>
        <v/>
      </c>
      <c r="G543" s="495" t="str">
        <f t="shared" si="43"/>
        <v/>
      </c>
      <c r="H543" s="433" t="str">
        <f t="array" ref="H543">IFERROR(IF(INDEX('Disaggregation Data'!$N$315:$N$616,MATCH(LEFT(X543,255),LEFT('Disaggregation Data'!$J$315:$J$616,255),0))=0,"",INDEX('Disaggregation Data'!$N$315:$N$616,MATCH(LEFT(X543,255),LEFT('Disaggregation Data'!J$315:$J$616,255),0))),"")</f>
        <v/>
      </c>
      <c r="I543" s="433" t="str">
        <f t="array" ref="I543">IFERROR(IF(INDEX('Disaggregation Data'!$Q$315:$Q$616,MATCH(LEFT(X543,255),LEFT('Disaggregation Data'!$J$315:$J$616,255),0))=0,"",INDEX('Disaggregation Data'!$Q$315:$Q$616,MATCH(LEFT(X543,255),LEFT('Disaggregation Data'!J$315:$J$616,255),0))),"")</f>
        <v/>
      </c>
      <c r="J543" s="447" t="str">
        <f t="array" ref="J543">IFERROR(IF(INDEX('Disaggregation Data'!$R$315:$R$616,MATCH(LEFT(X543,255),LEFT('Disaggregation Data'!$J$315:$J$616,255),0))=0,"",INDEX('Disaggregation Data'!$R$315:$R$616,MATCH(LEFT(X543,255),LEFT('Disaggregation Data'!J$315:$J$616,255),0))),"")</f>
        <v/>
      </c>
      <c r="K543" s="486"/>
      <c r="L543" s="486"/>
      <c r="M543" s="486"/>
      <c r="N543" s="486"/>
      <c r="O543" s="486"/>
      <c r="P543" s="429"/>
      <c r="Q543" s="429"/>
      <c r="R543" s="429"/>
      <c r="S543" s="429"/>
      <c r="T543" s="429"/>
      <c r="U543" s="433" t="str">
        <f t="array" ref="U543">IFERROR(IF(INDEX('Disaggregation Data'!$O$315:$O$616,MATCH(LEFT(X543,255),LEFT('Disaggregation Data'!$J$315:$J$616,255),0))=0,"",INDEX('Disaggregation Data'!$O$315:$O$616,MATCH(LEFT(X543,255),LEFT('Disaggregation Data'!J$315:$J$616,255),0))),"")</f>
        <v/>
      </c>
      <c r="V543" s="447" t="str">
        <f t="array" ref="V543">IFERROR(IF(INDEX('Disaggregation Data'!$P$315:$P$616,MATCH(LEFT(X543,255),LEFT('Disaggregation Data'!$J$315:$J$616,255),0))=0,"",INDEX('Disaggregation Data'!$P$315:$P$616,MATCH(LEFT(X543,255),LEFT('Disaggregation Data'!J$315:$J$616,255),0))),"")</f>
        <v/>
      </c>
      <c r="W543" s="527"/>
      <c r="X543" s="527" t="str">
        <f t="shared" si="39"/>
        <v/>
      </c>
      <c r="Y543" s="527">
        <f t="shared" si="40"/>
        <v>16</v>
      </c>
      <c r="Z543" s="527" t="str">
        <f t="shared" si="41"/>
        <v/>
      </c>
      <c r="AA543" s="527" t="b">
        <f t="shared" si="42"/>
        <v>0</v>
      </c>
      <c r="AB543" s="527" t="s">
        <v>2006</v>
      </c>
      <c r="AC543" s="527" t="str">
        <f t="array" ref="AC543">IFERROR(IF(INDEX('Disaggregation Records'!$G$95:$G$183,MATCH(LEFT(Z543,255),LEFT('Disaggregation Records'!$D$95:$D$183,255),0))=0,"",INDEX('Disaggregation Records'!$G$95:$G$183,MATCH(LEFT(Z543,255),LEFT('Disaggregation Records'!$D$95:$D$183,255),0))),"")</f>
        <v/>
      </c>
      <c r="AD543" s="527" t="s">
        <v>741</v>
      </c>
      <c r="AE543" s="393"/>
      <c r="AF543" s="134"/>
      <c r="AG543" s="134"/>
    </row>
    <row r="544" spans="1:33" ht="47.1" customHeight="1" x14ac:dyDescent="0.25">
      <c r="A544" s="409">
        <v>22</v>
      </c>
      <c r="B544" s="427" t="str">
        <f>IFERROR(VLOOKUP(A544,'Coverage Indicators - Section D'!$A$10:$Y$42,25,FALSE),"")</f>
        <v/>
      </c>
      <c r="C544" s="522" t="str">
        <f t="array" ref="C544">IFERROR(IF(INDEX('Disaggregation Records'!$E$95:$E$183,MATCH(LEFT(Z544,255),LEFT('Disaggregation Records'!$D$95:$D$183,255),0))=0,"",INDEX('Disaggregation Records'!$E$95:$E$183,MATCH(LEFT(Z544,255),LEFT('Disaggregation Records'!$D$95:$D$183,255),0))),"")</f>
        <v/>
      </c>
      <c r="D544" s="522" t="str">
        <f t="array" ref="D544">IFERROR(IF(INDEX('Disaggregation Records'!$F$95:$F$183,MATCH(LEFT(Z544,255),LEFT('Disaggregation Records'!$D$95:$D$183,255),0))=0,"",INDEX('Disaggregation Records'!$F$95:$F$183,MATCH(LEFT(Z544,255),LEFT('Disaggregation Records'!$D$95:$D$183,255),0))),"")</f>
        <v/>
      </c>
      <c r="E544" s="429" t="str">
        <f t="array" ref="E544">IFERROR(IF(INDEX('Disaggregation Data'!$K$315:$K$616,MATCH(LEFT(X544,255),LEFT('Disaggregation Data'!$J$315:$J$616,255),0))=0,"",INDEX('Disaggregation Data'!$K$315:$K$616,MATCH(LEFT(X544,255),LEFT('Disaggregation Data'!J$315:$J$616,255),0))),"")</f>
        <v/>
      </c>
      <c r="F544" s="430" t="str">
        <f t="array" ref="F544">IFERROR(IF(INDEX('Disaggregation Data'!$L$315:$L$616,MATCH(LEFT(X544,255),LEFT('Disaggregation Data'!$J$315:$J$616,255),0))=0,"",INDEX('Disaggregation Data'!$L$315:$L$616,MATCH(LEFT(X544,255),LEFT('Disaggregation Data'!J$315:$J$616,255),0))),"")</f>
        <v/>
      </c>
      <c r="G544" s="495" t="str">
        <f t="shared" si="43"/>
        <v/>
      </c>
      <c r="H544" s="433" t="str">
        <f t="array" ref="H544">IFERROR(IF(INDEX('Disaggregation Data'!$N$315:$N$616,MATCH(LEFT(X544,255),LEFT('Disaggregation Data'!$J$315:$J$616,255),0))=0,"",INDEX('Disaggregation Data'!$N$315:$N$616,MATCH(LEFT(X544,255),LEFT('Disaggregation Data'!J$315:$J$616,255),0))),"")</f>
        <v/>
      </c>
      <c r="I544" s="433" t="str">
        <f t="array" ref="I544">IFERROR(IF(INDEX('Disaggregation Data'!$Q$315:$Q$616,MATCH(LEFT(X544,255),LEFT('Disaggregation Data'!$J$315:$J$616,255),0))=0,"",INDEX('Disaggregation Data'!$Q$315:$Q$616,MATCH(LEFT(X544,255),LEFT('Disaggregation Data'!J$315:$J$616,255),0))),"")</f>
        <v/>
      </c>
      <c r="J544" s="447" t="str">
        <f t="array" ref="J544">IFERROR(IF(INDEX('Disaggregation Data'!$R$315:$R$616,MATCH(LEFT(X544,255),LEFT('Disaggregation Data'!$J$315:$J$616,255),0))=0,"",INDEX('Disaggregation Data'!$R$315:$R$616,MATCH(LEFT(X544,255),LEFT('Disaggregation Data'!J$315:$J$616,255),0))),"")</f>
        <v/>
      </c>
      <c r="K544" s="486"/>
      <c r="L544" s="486"/>
      <c r="M544" s="486"/>
      <c r="N544" s="486"/>
      <c r="O544" s="486"/>
      <c r="P544" s="429"/>
      <c r="Q544" s="429"/>
      <c r="R544" s="429"/>
      <c r="S544" s="429"/>
      <c r="T544" s="429"/>
      <c r="U544" s="433" t="str">
        <f t="array" ref="U544">IFERROR(IF(INDEX('Disaggregation Data'!$O$315:$O$616,MATCH(LEFT(X544,255),LEFT('Disaggregation Data'!$J$315:$J$616,255),0))=0,"",INDEX('Disaggregation Data'!$O$315:$O$616,MATCH(LEFT(X544,255),LEFT('Disaggregation Data'!J$315:$J$616,255),0))),"")</f>
        <v/>
      </c>
      <c r="V544" s="447" t="str">
        <f t="array" ref="V544">IFERROR(IF(INDEX('Disaggregation Data'!$P$315:$P$616,MATCH(LEFT(X544,255),LEFT('Disaggregation Data'!$J$315:$J$616,255),0))=0,"",INDEX('Disaggregation Data'!$P$315:$P$616,MATCH(LEFT(X544,255),LEFT('Disaggregation Data'!J$315:$J$616,255),0))),"")</f>
        <v/>
      </c>
      <c r="W544" s="527"/>
      <c r="X544" s="527" t="str">
        <f t="shared" si="39"/>
        <v/>
      </c>
      <c r="Y544" s="527">
        <f t="shared" si="40"/>
        <v>17</v>
      </c>
      <c r="Z544" s="527" t="str">
        <f t="shared" si="41"/>
        <v/>
      </c>
      <c r="AA544" s="527" t="b">
        <f t="shared" si="42"/>
        <v>0</v>
      </c>
      <c r="AB544" s="527" t="s">
        <v>2007</v>
      </c>
      <c r="AC544" s="527" t="str">
        <f t="array" ref="AC544">IFERROR(IF(INDEX('Disaggregation Records'!$G$95:$G$183,MATCH(LEFT(Z544,255),LEFT('Disaggregation Records'!$D$95:$D$183,255),0))=0,"",INDEX('Disaggregation Records'!$G$95:$G$183,MATCH(LEFT(Z544,255),LEFT('Disaggregation Records'!$D$95:$D$183,255),0))),"")</f>
        <v/>
      </c>
      <c r="AD544" s="527" t="s">
        <v>741</v>
      </c>
      <c r="AE544" s="393"/>
      <c r="AF544" s="134"/>
      <c r="AG544" s="134"/>
    </row>
    <row r="545" spans="1:33" ht="47.1" customHeight="1" x14ac:dyDescent="0.25">
      <c r="A545" s="409">
        <v>22</v>
      </c>
      <c r="B545" s="427" t="str">
        <f>IFERROR(VLOOKUP(A545,'Coverage Indicators - Section D'!$A$10:$Y$42,25,FALSE),"")</f>
        <v/>
      </c>
      <c r="C545" s="522" t="str">
        <f t="array" ref="C545">IFERROR(IF(INDEX('Disaggregation Records'!$E$95:$E$183,MATCH(LEFT(Z545,255),LEFT('Disaggregation Records'!$D$95:$D$183,255),0))=0,"",INDEX('Disaggregation Records'!$E$95:$E$183,MATCH(LEFT(Z545,255),LEFT('Disaggregation Records'!$D$95:$D$183,255),0))),"")</f>
        <v/>
      </c>
      <c r="D545" s="522" t="str">
        <f t="array" ref="D545">IFERROR(IF(INDEX('Disaggregation Records'!$F$95:$F$183,MATCH(LEFT(Z545,255),LEFT('Disaggregation Records'!$D$95:$D$183,255),0))=0,"",INDEX('Disaggregation Records'!$F$95:$F$183,MATCH(LEFT(Z545,255),LEFT('Disaggregation Records'!$D$95:$D$183,255),0))),"")</f>
        <v/>
      </c>
      <c r="E545" s="429" t="str">
        <f t="array" ref="E545">IFERROR(IF(INDEX('Disaggregation Data'!$K$315:$K$616,MATCH(LEFT(X545,255),LEFT('Disaggregation Data'!$J$315:$J$616,255),0))=0,"",INDEX('Disaggregation Data'!$K$315:$K$616,MATCH(LEFT(X545,255),LEFT('Disaggregation Data'!J$315:$J$616,255),0))),"")</f>
        <v/>
      </c>
      <c r="F545" s="430" t="str">
        <f t="array" ref="F545">IFERROR(IF(INDEX('Disaggregation Data'!$L$315:$L$616,MATCH(LEFT(X545,255),LEFT('Disaggregation Data'!$J$315:$J$616,255),0))=0,"",INDEX('Disaggregation Data'!$L$315:$L$616,MATCH(LEFT(X545,255),LEFT('Disaggregation Data'!J$315:$J$616,255),0))),"")</f>
        <v/>
      </c>
      <c r="G545" s="495" t="str">
        <f t="shared" si="43"/>
        <v/>
      </c>
      <c r="H545" s="433" t="str">
        <f t="array" ref="H545">IFERROR(IF(INDEX('Disaggregation Data'!$N$315:$N$616,MATCH(LEFT(X545,255),LEFT('Disaggregation Data'!$J$315:$J$616,255),0))=0,"",INDEX('Disaggregation Data'!$N$315:$N$616,MATCH(LEFT(X545,255),LEFT('Disaggregation Data'!J$315:$J$616,255),0))),"")</f>
        <v/>
      </c>
      <c r="I545" s="433" t="str">
        <f t="array" ref="I545">IFERROR(IF(INDEX('Disaggregation Data'!$Q$315:$Q$616,MATCH(LEFT(X545,255),LEFT('Disaggregation Data'!$J$315:$J$616,255),0))=0,"",INDEX('Disaggregation Data'!$Q$315:$Q$616,MATCH(LEFT(X545,255),LEFT('Disaggregation Data'!J$315:$J$616,255),0))),"")</f>
        <v/>
      </c>
      <c r="J545" s="447" t="str">
        <f t="array" ref="J545">IFERROR(IF(INDEX('Disaggregation Data'!$R$315:$R$616,MATCH(LEFT(X545,255),LEFT('Disaggregation Data'!$J$315:$J$616,255),0))=0,"",INDEX('Disaggregation Data'!$R$315:$R$616,MATCH(LEFT(X545,255),LEFT('Disaggregation Data'!J$315:$J$616,255),0))),"")</f>
        <v/>
      </c>
      <c r="K545" s="486"/>
      <c r="L545" s="486"/>
      <c r="M545" s="486"/>
      <c r="N545" s="486"/>
      <c r="O545" s="486"/>
      <c r="P545" s="429"/>
      <c r="Q545" s="429"/>
      <c r="R545" s="429"/>
      <c r="S545" s="429"/>
      <c r="T545" s="429"/>
      <c r="U545" s="433" t="str">
        <f t="array" ref="U545">IFERROR(IF(INDEX('Disaggregation Data'!$O$315:$O$616,MATCH(LEFT(X545,255),LEFT('Disaggregation Data'!$J$315:$J$616,255),0))=0,"",INDEX('Disaggregation Data'!$O$315:$O$616,MATCH(LEFT(X545,255),LEFT('Disaggregation Data'!J$315:$J$616,255),0))),"")</f>
        <v/>
      </c>
      <c r="V545" s="447" t="str">
        <f t="array" ref="V545">IFERROR(IF(INDEX('Disaggregation Data'!$P$315:$P$616,MATCH(LEFT(X545,255),LEFT('Disaggregation Data'!$J$315:$J$616,255),0))=0,"",INDEX('Disaggregation Data'!$P$315:$P$616,MATCH(LEFT(X545,255),LEFT('Disaggregation Data'!J$315:$J$616,255),0))),"")</f>
        <v/>
      </c>
      <c r="W545" s="527"/>
      <c r="X545" s="527" t="str">
        <f t="shared" si="39"/>
        <v/>
      </c>
      <c r="Y545" s="527">
        <f t="shared" si="40"/>
        <v>18</v>
      </c>
      <c r="Z545" s="527" t="str">
        <f t="shared" si="41"/>
        <v/>
      </c>
      <c r="AA545" s="527" t="b">
        <f t="shared" si="42"/>
        <v>0</v>
      </c>
      <c r="AB545" s="527" t="s">
        <v>2008</v>
      </c>
      <c r="AC545" s="527" t="str">
        <f t="array" ref="AC545">IFERROR(IF(INDEX('Disaggregation Records'!$G$95:$G$183,MATCH(LEFT(Z545,255),LEFT('Disaggregation Records'!$D$95:$D$183,255),0))=0,"",INDEX('Disaggregation Records'!$G$95:$G$183,MATCH(LEFT(Z545,255),LEFT('Disaggregation Records'!$D$95:$D$183,255),0))),"")</f>
        <v/>
      </c>
      <c r="AD545" s="527" t="s">
        <v>741</v>
      </c>
      <c r="AE545" s="393"/>
      <c r="AF545" s="134"/>
      <c r="AG545" s="134"/>
    </row>
    <row r="546" spans="1:33" ht="47.1" customHeight="1" x14ac:dyDescent="0.25">
      <c r="A546" s="409">
        <v>22</v>
      </c>
      <c r="B546" s="427" t="str">
        <f>IFERROR(VLOOKUP(A546,'Coverage Indicators - Section D'!$A$10:$Y$42,25,FALSE),"")</f>
        <v/>
      </c>
      <c r="C546" s="522" t="str">
        <f t="array" ref="C546">IFERROR(IF(INDEX('Disaggregation Records'!$E$95:$E$183,MATCH(LEFT(Z546,255),LEFT('Disaggregation Records'!$D$95:$D$183,255),0))=0,"",INDEX('Disaggregation Records'!$E$95:$E$183,MATCH(LEFT(Z546,255),LEFT('Disaggregation Records'!$D$95:$D$183,255),0))),"")</f>
        <v/>
      </c>
      <c r="D546" s="522" t="str">
        <f t="array" ref="D546">IFERROR(IF(INDEX('Disaggregation Records'!$F$95:$F$183,MATCH(LEFT(Z546,255),LEFT('Disaggregation Records'!$D$95:$D$183,255),0))=0,"",INDEX('Disaggregation Records'!$F$95:$F$183,MATCH(LEFT(Z546,255),LEFT('Disaggregation Records'!$D$95:$D$183,255),0))),"")</f>
        <v/>
      </c>
      <c r="E546" s="429" t="str">
        <f t="array" ref="E546">IFERROR(IF(INDEX('Disaggregation Data'!$K$315:$K$616,MATCH(LEFT(X546,255),LEFT('Disaggregation Data'!$J$315:$J$616,255),0))=0,"",INDEX('Disaggregation Data'!$K$315:$K$616,MATCH(LEFT(X546,255),LEFT('Disaggregation Data'!J$315:$J$616,255),0))),"")</f>
        <v/>
      </c>
      <c r="F546" s="430" t="str">
        <f t="array" ref="F546">IFERROR(IF(INDEX('Disaggregation Data'!$L$315:$L$616,MATCH(LEFT(X546,255),LEFT('Disaggregation Data'!$J$315:$J$616,255),0))=0,"",INDEX('Disaggregation Data'!$L$315:$L$616,MATCH(LEFT(X546,255),LEFT('Disaggregation Data'!J$315:$J$616,255),0))),"")</f>
        <v/>
      </c>
      <c r="G546" s="495" t="str">
        <f t="shared" si="43"/>
        <v/>
      </c>
      <c r="H546" s="433" t="str">
        <f t="array" ref="H546">IFERROR(IF(INDEX('Disaggregation Data'!$N$315:$N$616,MATCH(LEFT(X546,255),LEFT('Disaggregation Data'!$J$315:$J$616,255),0))=0,"",INDEX('Disaggregation Data'!$N$315:$N$616,MATCH(LEFT(X546,255),LEFT('Disaggregation Data'!J$315:$J$616,255),0))),"")</f>
        <v/>
      </c>
      <c r="I546" s="433" t="str">
        <f t="array" ref="I546">IFERROR(IF(INDEX('Disaggregation Data'!$Q$315:$Q$616,MATCH(LEFT(X546,255),LEFT('Disaggregation Data'!$J$315:$J$616,255),0))=0,"",INDEX('Disaggregation Data'!$Q$315:$Q$616,MATCH(LEFT(X546,255),LEFT('Disaggregation Data'!J$315:$J$616,255),0))),"")</f>
        <v/>
      </c>
      <c r="J546" s="447" t="str">
        <f t="array" ref="J546">IFERROR(IF(INDEX('Disaggregation Data'!$R$315:$R$616,MATCH(LEFT(X546,255),LEFT('Disaggregation Data'!$J$315:$J$616,255),0))=0,"",INDEX('Disaggregation Data'!$R$315:$R$616,MATCH(LEFT(X546,255),LEFT('Disaggregation Data'!J$315:$J$616,255),0))),"")</f>
        <v/>
      </c>
      <c r="K546" s="486"/>
      <c r="L546" s="486"/>
      <c r="M546" s="486"/>
      <c r="N546" s="486"/>
      <c r="O546" s="486"/>
      <c r="P546" s="429"/>
      <c r="Q546" s="429"/>
      <c r="R546" s="429"/>
      <c r="S546" s="429"/>
      <c r="T546" s="429"/>
      <c r="U546" s="433" t="str">
        <f t="array" ref="U546">IFERROR(IF(INDEX('Disaggregation Data'!$O$315:$O$616,MATCH(LEFT(X546,255),LEFT('Disaggregation Data'!$J$315:$J$616,255),0))=0,"",INDEX('Disaggregation Data'!$O$315:$O$616,MATCH(LEFT(X546,255),LEFT('Disaggregation Data'!J$315:$J$616,255),0))),"")</f>
        <v/>
      </c>
      <c r="V546" s="447" t="str">
        <f t="array" ref="V546">IFERROR(IF(INDEX('Disaggregation Data'!$P$315:$P$616,MATCH(LEFT(X546,255),LEFT('Disaggregation Data'!$J$315:$J$616,255),0))=0,"",INDEX('Disaggregation Data'!$P$315:$P$616,MATCH(LEFT(X546,255),LEFT('Disaggregation Data'!J$315:$J$616,255),0))),"")</f>
        <v/>
      </c>
      <c r="W546" s="527"/>
      <c r="X546" s="527" t="str">
        <f t="shared" si="39"/>
        <v/>
      </c>
      <c r="Y546" s="527">
        <f t="shared" si="40"/>
        <v>19</v>
      </c>
      <c r="Z546" s="527" t="str">
        <f t="shared" si="41"/>
        <v/>
      </c>
      <c r="AA546" s="527" t="b">
        <f t="shared" si="42"/>
        <v>0</v>
      </c>
      <c r="AB546" s="527" t="s">
        <v>2009</v>
      </c>
      <c r="AC546" s="527" t="str">
        <f t="array" ref="AC546">IFERROR(IF(INDEX('Disaggregation Records'!$G$95:$G$183,MATCH(LEFT(Z546,255),LEFT('Disaggregation Records'!$D$95:$D$183,255),0))=0,"",INDEX('Disaggregation Records'!$G$95:$G$183,MATCH(LEFT(Z546,255),LEFT('Disaggregation Records'!$D$95:$D$183,255),0))),"")</f>
        <v/>
      </c>
      <c r="AD546" s="527" t="s">
        <v>741</v>
      </c>
      <c r="AE546" s="393"/>
      <c r="AF546" s="134"/>
      <c r="AG546" s="134"/>
    </row>
    <row r="547" spans="1:33" ht="47.1" customHeight="1" x14ac:dyDescent="0.25">
      <c r="A547" s="409">
        <v>23</v>
      </c>
      <c r="B547" s="427" t="str">
        <f>IFERROR(VLOOKUP(A547,'Coverage Indicators - Section D'!$A$10:$Y$42,25,FALSE),"")</f>
        <v/>
      </c>
      <c r="C547" s="522" t="str">
        <f t="array" ref="C547">IFERROR(IF(INDEX('Disaggregation Records'!$E$95:$E$183,MATCH(LEFT(Z547,255),LEFT('Disaggregation Records'!$D$95:$D$183,255),0))=0,"",INDEX('Disaggregation Records'!$E$95:$E$183,MATCH(LEFT(Z547,255),LEFT('Disaggregation Records'!$D$95:$D$183,255),0))),"")</f>
        <v/>
      </c>
      <c r="D547" s="522" t="str">
        <f t="array" ref="D547">IFERROR(IF(INDEX('Disaggregation Records'!$F$95:$F$183,MATCH(LEFT(Z547,255),LEFT('Disaggregation Records'!$D$95:$D$183,255),0))=0,"",INDEX('Disaggregation Records'!$F$95:$F$183,MATCH(LEFT(Z547,255),LEFT('Disaggregation Records'!$D$95:$D$183,255),0))),"")</f>
        <v/>
      </c>
      <c r="E547" s="429" t="str">
        <f t="array" ref="E547">IFERROR(IF(INDEX('Disaggregation Data'!$K$315:$K$616,MATCH(LEFT(X547,255),LEFT('Disaggregation Data'!$J$315:$J$616,255),0))=0,"",INDEX('Disaggregation Data'!$K$315:$K$616,MATCH(LEFT(X547,255),LEFT('Disaggregation Data'!J$315:$J$616,255),0))),"")</f>
        <v/>
      </c>
      <c r="F547" s="430" t="str">
        <f t="array" ref="F547">IFERROR(IF(INDEX('Disaggregation Data'!$L$315:$L$616,MATCH(LEFT(X547,255),LEFT('Disaggregation Data'!$J$315:$J$616,255),0))=0,"",INDEX('Disaggregation Data'!$L$315:$L$616,MATCH(LEFT(X547,255),LEFT('Disaggregation Data'!J$315:$J$616,255),0))),"")</f>
        <v/>
      </c>
      <c r="G547" s="495" t="str">
        <f t="shared" si="43"/>
        <v/>
      </c>
      <c r="H547" s="433" t="str">
        <f t="array" ref="H547">IFERROR(IF(INDEX('Disaggregation Data'!$N$315:$N$616,MATCH(LEFT(X547,255),LEFT('Disaggregation Data'!$J$315:$J$616,255),0))=0,"",INDEX('Disaggregation Data'!$N$315:$N$616,MATCH(LEFT(X547,255),LEFT('Disaggregation Data'!J$315:$J$616,255),0))),"")</f>
        <v/>
      </c>
      <c r="I547" s="433" t="str">
        <f t="array" ref="I547">IFERROR(IF(INDEX('Disaggregation Data'!$Q$315:$Q$616,MATCH(LEFT(X547,255),LEFT('Disaggregation Data'!$J$315:$J$616,255),0))=0,"",INDEX('Disaggregation Data'!$Q$315:$Q$616,MATCH(LEFT(X547,255),LEFT('Disaggregation Data'!J$315:$J$616,255),0))),"")</f>
        <v/>
      </c>
      <c r="J547" s="447" t="str">
        <f t="array" ref="J547">IFERROR(IF(INDEX('Disaggregation Data'!$R$315:$R$616,MATCH(LEFT(X547,255),LEFT('Disaggregation Data'!$J$315:$J$616,255),0))=0,"",INDEX('Disaggregation Data'!$R$315:$R$616,MATCH(LEFT(X547,255),LEFT('Disaggregation Data'!J$315:$J$616,255),0))),"")</f>
        <v/>
      </c>
      <c r="K547" s="486"/>
      <c r="L547" s="486"/>
      <c r="M547" s="486"/>
      <c r="N547" s="486"/>
      <c r="O547" s="486"/>
      <c r="P547" s="429"/>
      <c r="Q547" s="429"/>
      <c r="R547" s="429"/>
      <c r="S547" s="429"/>
      <c r="T547" s="429"/>
      <c r="U547" s="433" t="str">
        <f t="array" ref="U547">IFERROR(IF(INDEX('Disaggregation Data'!$O$315:$O$616,MATCH(LEFT(X547,255),LEFT('Disaggregation Data'!$J$315:$J$616,255),0))=0,"",INDEX('Disaggregation Data'!$O$315:$O$616,MATCH(LEFT(X547,255),LEFT('Disaggregation Data'!J$315:$J$616,255),0))),"")</f>
        <v/>
      </c>
      <c r="V547" s="447" t="str">
        <f t="array" ref="V547">IFERROR(IF(INDEX('Disaggregation Data'!$P$315:$P$616,MATCH(LEFT(X547,255),LEFT('Disaggregation Data'!$J$315:$J$616,255),0))=0,"",INDEX('Disaggregation Data'!$P$315:$P$616,MATCH(LEFT(X547,255),LEFT('Disaggregation Data'!J$315:$J$616,255),0))),"")</f>
        <v/>
      </c>
      <c r="W547" s="527"/>
      <c r="X547" s="527" t="str">
        <f t="shared" si="39"/>
        <v/>
      </c>
      <c r="Y547" s="527">
        <f t="shared" si="40"/>
        <v>20</v>
      </c>
      <c r="Z547" s="527" t="str">
        <f t="shared" si="41"/>
        <v/>
      </c>
      <c r="AA547" s="527" t="b">
        <f t="shared" si="42"/>
        <v>0</v>
      </c>
      <c r="AB547" s="527" t="s">
        <v>2010</v>
      </c>
      <c r="AC547" s="527" t="str">
        <f t="array" ref="AC547">IFERROR(IF(INDEX('Disaggregation Records'!$G$95:$G$183,MATCH(LEFT(Z547,255),LEFT('Disaggregation Records'!$D$95:$D$183,255),0))=0,"",INDEX('Disaggregation Records'!$G$95:$G$183,MATCH(LEFT(Z547,255),LEFT('Disaggregation Records'!$D$95:$D$183,255),0))),"")</f>
        <v/>
      </c>
      <c r="AD547" s="527" t="s">
        <v>742</v>
      </c>
      <c r="AE547" s="393"/>
      <c r="AF547" s="134"/>
      <c r="AG547" s="134"/>
    </row>
    <row r="548" spans="1:33" ht="47.1" customHeight="1" x14ac:dyDescent="0.25">
      <c r="A548" s="409">
        <v>23</v>
      </c>
      <c r="B548" s="427" t="str">
        <f>IFERROR(VLOOKUP(A548,'Coverage Indicators - Section D'!$A$10:$Y$42,25,FALSE),"")</f>
        <v/>
      </c>
      <c r="C548" s="522" t="str">
        <f t="array" ref="C548">IFERROR(IF(INDEX('Disaggregation Records'!$E$95:$E$183,MATCH(LEFT(Z548,255),LEFT('Disaggregation Records'!$D$95:$D$183,255),0))=0,"",INDEX('Disaggregation Records'!$E$95:$E$183,MATCH(LEFT(Z548,255),LEFT('Disaggregation Records'!$D$95:$D$183,255),0))),"")</f>
        <v/>
      </c>
      <c r="D548" s="522" t="str">
        <f t="array" ref="D548">IFERROR(IF(INDEX('Disaggregation Records'!$F$95:$F$183,MATCH(LEFT(Z548,255),LEFT('Disaggregation Records'!$D$95:$D$183,255),0))=0,"",INDEX('Disaggregation Records'!$F$95:$F$183,MATCH(LEFT(Z548,255),LEFT('Disaggregation Records'!$D$95:$D$183,255),0))),"")</f>
        <v/>
      </c>
      <c r="E548" s="429" t="str">
        <f t="array" ref="E548">IFERROR(IF(INDEX('Disaggregation Data'!$K$315:$K$616,MATCH(LEFT(X548,255),LEFT('Disaggregation Data'!$J$315:$J$616,255),0))=0,"",INDEX('Disaggregation Data'!$K$315:$K$616,MATCH(LEFT(X548,255),LEFT('Disaggregation Data'!J$315:$J$616,255),0))),"")</f>
        <v/>
      </c>
      <c r="F548" s="430" t="str">
        <f t="array" ref="F548">IFERROR(IF(INDEX('Disaggregation Data'!$L$315:$L$616,MATCH(LEFT(X548,255),LEFT('Disaggregation Data'!$J$315:$J$616,255),0))=0,"",INDEX('Disaggregation Data'!$L$315:$L$616,MATCH(LEFT(X548,255),LEFT('Disaggregation Data'!J$315:$J$616,255),0))),"")</f>
        <v/>
      </c>
      <c r="G548" s="495" t="str">
        <f t="shared" si="43"/>
        <v/>
      </c>
      <c r="H548" s="433" t="str">
        <f t="array" ref="H548">IFERROR(IF(INDEX('Disaggregation Data'!$N$315:$N$616,MATCH(LEFT(X548,255),LEFT('Disaggregation Data'!$J$315:$J$616,255),0))=0,"",INDEX('Disaggregation Data'!$N$315:$N$616,MATCH(LEFT(X548,255),LEFT('Disaggregation Data'!J$315:$J$616,255),0))),"")</f>
        <v/>
      </c>
      <c r="I548" s="433" t="str">
        <f t="array" ref="I548">IFERROR(IF(INDEX('Disaggregation Data'!$Q$315:$Q$616,MATCH(LEFT(X548,255),LEFT('Disaggregation Data'!$J$315:$J$616,255),0))=0,"",INDEX('Disaggregation Data'!$Q$315:$Q$616,MATCH(LEFT(X548,255),LEFT('Disaggregation Data'!J$315:$J$616,255),0))),"")</f>
        <v/>
      </c>
      <c r="J548" s="447" t="str">
        <f t="array" ref="J548">IFERROR(IF(INDEX('Disaggregation Data'!$R$315:$R$616,MATCH(LEFT(X548,255),LEFT('Disaggregation Data'!$J$315:$J$616,255),0))=0,"",INDEX('Disaggregation Data'!$R$315:$R$616,MATCH(LEFT(X548,255),LEFT('Disaggregation Data'!J$315:$J$616,255),0))),"")</f>
        <v/>
      </c>
      <c r="K548" s="486"/>
      <c r="L548" s="486"/>
      <c r="M548" s="486"/>
      <c r="N548" s="486"/>
      <c r="O548" s="486"/>
      <c r="P548" s="429"/>
      <c r="Q548" s="429"/>
      <c r="R548" s="429"/>
      <c r="S548" s="429"/>
      <c r="T548" s="429"/>
      <c r="U548" s="433" t="str">
        <f t="array" ref="U548">IFERROR(IF(INDEX('Disaggregation Data'!$O$315:$O$616,MATCH(LEFT(X548,255),LEFT('Disaggregation Data'!$J$315:$J$616,255),0))=0,"",INDEX('Disaggregation Data'!$O$315:$O$616,MATCH(LEFT(X548,255),LEFT('Disaggregation Data'!J$315:$J$616,255),0))),"")</f>
        <v/>
      </c>
      <c r="V548" s="447" t="str">
        <f t="array" ref="V548">IFERROR(IF(INDEX('Disaggregation Data'!$P$315:$P$616,MATCH(LEFT(X548,255),LEFT('Disaggregation Data'!$J$315:$J$616,255),0))=0,"",INDEX('Disaggregation Data'!$P$315:$P$616,MATCH(LEFT(X548,255),LEFT('Disaggregation Data'!J$315:$J$616,255),0))),"")</f>
        <v/>
      </c>
      <c r="W548" s="527"/>
      <c r="X548" s="527" t="str">
        <f t="shared" si="39"/>
        <v/>
      </c>
      <c r="Y548" s="527">
        <f t="shared" si="40"/>
        <v>21</v>
      </c>
      <c r="Z548" s="527" t="str">
        <f t="shared" si="41"/>
        <v/>
      </c>
      <c r="AA548" s="527" t="b">
        <f t="shared" si="42"/>
        <v>0</v>
      </c>
      <c r="AB548" s="527" t="s">
        <v>2011</v>
      </c>
      <c r="AC548" s="527" t="str">
        <f t="array" ref="AC548">IFERROR(IF(INDEX('Disaggregation Records'!$G$95:$G$183,MATCH(LEFT(Z548,255),LEFT('Disaggregation Records'!$D$95:$D$183,255),0))=0,"",INDEX('Disaggregation Records'!$G$95:$G$183,MATCH(LEFT(Z548,255),LEFT('Disaggregation Records'!$D$95:$D$183,255),0))),"")</f>
        <v/>
      </c>
      <c r="AD548" s="527" t="s">
        <v>742</v>
      </c>
      <c r="AE548" s="393"/>
      <c r="AF548" s="134"/>
      <c r="AG548" s="134"/>
    </row>
    <row r="549" spans="1:33" ht="47.1" customHeight="1" x14ac:dyDescent="0.25">
      <c r="A549" s="409">
        <v>23</v>
      </c>
      <c r="B549" s="427" t="str">
        <f>IFERROR(VLOOKUP(A549,'Coverage Indicators - Section D'!$A$10:$Y$42,25,FALSE),"")</f>
        <v/>
      </c>
      <c r="C549" s="522" t="str">
        <f t="array" ref="C549">IFERROR(IF(INDEX('Disaggregation Records'!$E$95:$E$183,MATCH(LEFT(Z549,255),LEFT('Disaggregation Records'!$D$95:$D$183,255),0))=0,"",INDEX('Disaggregation Records'!$E$95:$E$183,MATCH(LEFT(Z549,255),LEFT('Disaggregation Records'!$D$95:$D$183,255),0))),"")</f>
        <v/>
      </c>
      <c r="D549" s="522" t="str">
        <f t="array" ref="D549">IFERROR(IF(INDEX('Disaggregation Records'!$F$95:$F$183,MATCH(LEFT(Z549,255),LEFT('Disaggregation Records'!$D$95:$D$183,255),0))=0,"",INDEX('Disaggregation Records'!$F$95:$F$183,MATCH(LEFT(Z549,255),LEFT('Disaggregation Records'!$D$95:$D$183,255),0))),"")</f>
        <v/>
      </c>
      <c r="E549" s="429" t="str">
        <f t="array" ref="E549">IFERROR(IF(INDEX('Disaggregation Data'!$K$315:$K$616,MATCH(LEFT(X549,255),LEFT('Disaggregation Data'!$J$315:$J$616,255),0))=0,"",INDEX('Disaggregation Data'!$K$315:$K$616,MATCH(LEFT(X549,255),LEFT('Disaggregation Data'!J$315:$J$616,255),0))),"")</f>
        <v/>
      </c>
      <c r="F549" s="430" t="str">
        <f t="array" ref="F549">IFERROR(IF(INDEX('Disaggregation Data'!$L$315:$L$616,MATCH(LEFT(X549,255),LEFT('Disaggregation Data'!$J$315:$J$616,255),0))=0,"",INDEX('Disaggregation Data'!$L$315:$L$616,MATCH(LEFT(X549,255),LEFT('Disaggregation Data'!J$315:$J$616,255),0))),"")</f>
        <v/>
      </c>
      <c r="G549" s="495" t="str">
        <f t="shared" si="43"/>
        <v/>
      </c>
      <c r="H549" s="433" t="str">
        <f t="array" ref="H549">IFERROR(IF(INDEX('Disaggregation Data'!$N$315:$N$616,MATCH(LEFT(X549,255),LEFT('Disaggregation Data'!$J$315:$J$616,255),0))=0,"",INDEX('Disaggregation Data'!$N$315:$N$616,MATCH(LEFT(X549,255),LEFT('Disaggregation Data'!J$315:$J$616,255),0))),"")</f>
        <v/>
      </c>
      <c r="I549" s="433" t="str">
        <f t="array" ref="I549">IFERROR(IF(INDEX('Disaggregation Data'!$Q$315:$Q$616,MATCH(LEFT(X549,255),LEFT('Disaggregation Data'!$J$315:$J$616,255),0))=0,"",INDEX('Disaggregation Data'!$Q$315:$Q$616,MATCH(LEFT(X549,255),LEFT('Disaggregation Data'!J$315:$J$616,255),0))),"")</f>
        <v/>
      </c>
      <c r="J549" s="447" t="str">
        <f t="array" ref="J549">IFERROR(IF(INDEX('Disaggregation Data'!$R$315:$R$616,MATCH(LEFT(X549,255),LEFT('Disaggregation Data'!$J$315:$J$616,255),0))=0,"",INDEX('Disaggregation Data'!$R$315:$R$616,MATCH(LEFT(X549,255),LEFT('Disaggregation Data'!J$315:$J$616,255),0))),"")</f>
        <v/>
      </c>
      <c r="K549" s="486"/>
      <c r="L549" s="486"/>
      <c r="M549" s="486"/>
      <c r="N549" s="486"/>
      <c r="O549" s="486"/>
      <c r="P549" s="429"/>
      <c r="Q549" s="429"/>
      <c r="R549" s="429"/>
      <c r="S549" s="429"/>
      <c r="T549" s="429"/>
      <c r="U549" s="433" t="str">
        <f t="array" ref="U549">IFERROR(IF(INDEX('Disaggregation Data'!$O$315:$O$616,MATCH(LEFT(X549,255),LEFT('Disaggregation Data'!$J$315:$J$616,255),0))=0,"",INDEX('Disaggregation Data'!$O$315:$O$616,MATCH(LEFT(X549,255),LEFT('Disaggregation Data'!J$315:$J$616,255),0))),"")</f>
        <v/>
      </c>
      <c r="V549" s="447" t="str">
        <f t="array" ref="V549">IFERROR(IF(INDEX('Disaggregation Data'!$P$315:$P$616,MATCH(LEFT(X549,255),LEFT('Disaggregation Data'!$J$315:$J$616,255),0))=0,"",INDEX('Disaggregation Data'!$P$315:$P$616,MATCH(LEFT(X549,255),LEFT('Disaggregation Data'!J$315:$J$616,255),0))),"")</f>
        <v/>
      </c>
      <c r="W549" s="527"/>
      <c r="X549" s="527" t="str">
        <f t="shared" si="39"/>
        <v/>
      </c>
      <c r="Y549" s="527">
        <f t="shared" si="40"/>
        <v>22</v>
      </c>
      <c r="Z549" s="527" t="str">
        <f t="shared" si="41"/>
        <v/>
      </c>
      <c r="AA549" s="527" t="b">
        <f t="shared" si="42"/>
        <v>0</v>
      </c>
      <c r="AB549" s="527" t="s">
        <v>2012</v>
      </c>
      <c r="AC549" s="527" t="str">
        <f t="array" ref="AC549">IFERROR(IF(INDEX('Disaggregation Records'!$G$95:$G$183,MATCH(LEFT(Z549,255),LEFT('Disaggregation Records'!$D$95:$D$183,255),0))=0,"",INDEX('Disaggregation Records'!$G$95:$G$183,MATCH(LEFT(Z549,255),LEFT('Disaggregation Records'!$D$95:$D$183,255),0))),"")</f>
        <v/>
      </c>
      <c r="AD549" s="527" t="s">
        <v>742</v>
      </c>
      <c r="AE549" s="393"/>
      <c r="AF549" s="134"/>
      <c r="AG549" s="134"/>
    </row>
    <row r="550" spans="1:33" ht="47.1" customHeight="1" x14ac:dyDescent="0.25">
      <c r="A550" s="409">
        <v>23</v>
      </c>
      <c r="B550" s="427" t="str">
        <f>IFERROR(VLOOKUP(A550,'Coverage Indicators - Section D'!$A$10:$Y$42,25,FALSE),"")</f>
        <v/>
      </c>
      <c r="C550" s="522" t="str">
        <f t="array" ref="C550">IFERROR(IF(INDEX('Disaggregation Records'!$E$95:$E$183,MATCH(LEFT(Z550,255),LEFT('Disaggregation Records'!$D$95:$D$183,255),0))=0,"",INDEX('Disaggregation Records'!$E$95:$E$183,MATCH(LEFT(Z550,255),LEFT('Disaggregation Records'!$D$95:$D$183,255),0))),"")</f>
        <v/>
      </c>
      <c r="D550" s="522" t="str">
        <f t="array" ref="D550">IFERROR(IF(INDEX('Disaggregation Records'!$F$95:$F$183,MATCH(LEFT(Z550,255),LEFT('Disaggregation Records'!$D$95:$D$183,255),0))=0,"",INDEX('Disaggregation Records'!$F$95:$F$183,MATCH(LEFT(Z550,255),LEFT('Disaggregation Records'!$D$95:$D$183,255),0))),"")</f>
        <v/>
      </c>
      <c r="E550" s="429" t="str">
        <f t="array" ref="E550">IFERROR(IF(INDEX('Disaggregation Data'!$K$315:$K$616,MATCH(LEFT(X550,255),LEFT('Disaggregation Data'!$J$315:$J$616,255),0))=0,"",INDEX('Disaggregation Data'!$K$315:$K$616,MATCH(LEFT(X550,255),LEFT('Disaggregation Data'!J$315:$J$616,255),0))),"")</f>
        <v/>
      </c>
      <c r="F550" s="430" t="str">
        <f t="array" ref="F550">IFERROR(IF(INDEX('Disaggregation Data'!$L$315:$L$616,MATCH(LEFT(X550,255),LEFT('Disaggregation Data'!$J$315:$J$616,255),0))=0,"",INDEX('Disaggregation Data'!$L$315:$L$616,MATCH(LEFT(X550,255),LEFT('Disaggregation Data'!J$315:$J$616,255),0))),"")</f>
        <v/>
      </c>
      <c r="G550" s="495" t="str">
        <f t="shared" si="43"/>
        <v/>
      </c>
      <c r="H550" s="433" t="str">
        <f t="array" ref="H550">IFERROR(IF(INDEX('Disaggregation Data'!$N$315:$N$616,MATCH(LEFT(X550,255),LEFT('Disaggregation Data'!$J$315:$J$616,255),0))=0,"",INDEX('Disaggregation Data'!$N$315:$N$616,MATCH(LEFT(X550,255),LEFT('Disaggregation Data'!J$315:$J$616,255),0))),"")</f>
        <v/>
      </c>
      <c r="I550" s="433" t="str">
        <f t="array" ref="I550">IFERROR(IF(INDEX('Disaggregation Data'!$Q$315:$Q$616,MATCH(LEFT(X550,255),LEFT('Disaggregation Data'!$J$315:$J$616,255),0))=0,"",INDEX('Disaggregation Data'!$Q$315:$Q$616,MATCH(LEFT(X550,255),LEFT('Disaggregation Data'!J$315:$J$616,255),0))),"")</f>
        <v/>
      </c>
      <c r="J550" s="447" t="str">
        <f t="array" ref="J550">IFERROR(IF(INDEX('Disaggregation Data'!$R$315:$R$616,MATCH(LEFT(X550,255),LEFT('Disaggregation Data'!$J$315:$J$616,255),0))=0,"",INDEX('Disaggregation Data'!$R$315:$R$616,MATCH(LEFT(X550,255),LEFT('Disaggregation Data'!J$315:$J$616,255),0))),"")</f>
        <v/>
      </c>
      <c r="K550" s="486"/>
      <c r="L550" s="486"/>
      <c r="M550" s="486"/>
      <c r="N550" s="486"/>
      <c r="O550" s="486"/>
      <c r="P550" s="429"/>
      <c r="Q550" s="429"/>
      <c r="R550" s="429"/>
      <c r="S550" s="429"/>
      <c r="T550" s="429"/>
      <c r="U550" s="433" t="str">
        <f t="array" ref="U550">IFERROR(IF(INDEX('Disaggregation Data'!$O$315:$O$616,MATCH(LEFT(X550,255),LEFT('Disaggregation Data'!$J$315:$J$616,255),0))=0,"",INDEX('Disaggregation Data'!$O$315:$O$616,MATCH(LEFT(X550,255),LEFT('Disaggregation Data'!J$315:$J$616,255),0))),"")</f>
        <v/>
      </c>
      <c r="V550" s="447" t="str">
        <f t="array" ref="V550">IFERROR(IF(INDEX('Disaggregation Data'!$P$315:$P$616,MATCH(LEFT(X550,255),LEFT('Disaggregation Data'!$J$315:$J$616,255),0))=0,"",INDEX('Disaggregation Data'!$P$315:$P$616,MATCH(LEFT(X550,255),LEFT('Disaggregation Data'!J$315:$J$616,255),0))),"")</f>
        <v/>
      </c>
      <c r="W550" s="527"/>
      <c r="X550" s="527" t="str">
        <f t="shared" si="39"/>
        <v/>
      </c>
      <c r="Y550" s="527">
        <f t="shared" si="40"/>
        <v>23</v>
      </c>
      <c r="Z550" s="527" t="str">
        <f t="shared" si="41"/>
        <v/>
      </c>
      <c r="AA550" s="527" t="b">
        <f t="shared" si="42"/>
        <v>0</v>
      </c>
      <c r="AB550" s="527" t="s">
        <v>2013</v>
      </c>
      <c r="AC550" s="527" t="str">
        <f t="array" ref="AC550">IFERROR(IF(INDEX('Disaggregation Records'!$G$95:$G$183,MATCH(LEFT(Z550,255),LEFT('Disaggregation Records'!$D$95:$D$183,255),0))=0,"",INDEX('Disaggregation Records'!$G$95:$G$183,MATCH(LEFT(Z550,255),LEFT('Disaggregation Records'!$D$95:$D$183,255),0))),"")</f>
        <v/>
      </c>
      <c r="AD550" s="527" t="s">
        <v>742</v>
      </c>
      <c r="AE550" s="393"/>
      <c r="AF550" s="134"/>
      <c r="AG550" s="134"/>
    </row>
    <row r="551" spans="1:33" ht="47.1" customHeight="1" x14ac:dyDescent="0.25">
      <c r="A551" s="409">
        <v>23</v>
      </c>
      <c r="B551" s="427" t="str">
        <f>IFERROR(VLOOKUP(A551,'Coverage Indicators - Section D'!$A$10:$Y$42,25,FALSE),"")</f>
        <v/>
      </c>
      <c r="C551" s="522" t="str">
        <f t="array" ref="C551">IFERROR(IF(INDEX('Disaggregation Records'!$E$95:$E$183,MATCH(LEFT(Z551,255),LEFT('Disaggregation Records'!$D$95:$D$183,255),0))=0,"",INDEX('Disaggregation Records'!$E$95:$E$183,MATCH(LEFT(Z551,255),LEFT('Disaggregation Records'!$D$95:$D$183,255),0))),"")</f>
        <v/>
      </c>
      <c r="D551" s="522" t="str">
        <f t="array" ref="D551">IFERROR(IF(INDEX('Disaggregation Records'!$F$95:$F$183,MATCH(LEFT(Z551,255),LEFT('Disaggregation Records'!$D$95:$D$183,255),0))=0,"",INDEX('Disaggregation Records'!$F$95:$F$183,MATCH(LEFT(Z551,255),LEFT('Disaggregation Records'!$D$95:$D$183,255),0))),"")</f>
        <v/>
      </c>
      <c r="E551" s="429" t="str">
        <f t="array" ref="E551">IFERROR(IF(INDEX('Disaggregation Data'!$K$315:$K$616,MATCH(LEFT(X551,255),LEFT('Disaggregation Data'!$J$315:$J$616,255),0))=0,"",INDEX('Disaggregation Data'!$K$315:$K$616,MATCH(LEFT(X551,255),LEFT('Disaggregation Data'!J$315:$J$616,255),0))),"")</f>
        <v/>
      </c>
      <c r="F551" s="430" t="str">
        <f t="array" ref="F551">IFERROR(IF(INDEX('Disaggregation Data'!$L$315:$L$616,MATCH(LEFT(X551,255),LEFT('Disaggregation Data'!$J$315:$J$616,255),0))=0,"",INDEX('Disaggregation Data'!$L$315:$L$616,MATCH(LEFT(X551,255),LEFT('Disaggregation Data'!J$315:$J$616,255),0))),"")</f>
        <v/>
      </c>
      <c r="G551" s="495" t="str">
        <f t="shared" si="43"/>
        <v/>
      </c>
      <c r="H551" s="433" t="str">
        <f t="array" ref="H551">IFERROR(IF(INDEX('Disaggregation Data'!$N$315:$N$616,MATCH(LEFT(X551,255),LEFT('Disaggregation Data'!$J$315:$J$616,255),0))=0,"",INDEX('Disaggregation Data'!$N$315:$N$616,MATCH(LEFT(X551,255),LEFT('Disaggregation Data'!J$315:$J$616,255),0))),"")</f>
        <v/>
      </c>
      <c r="I551" s="433" t="str">
        <f t="array" ref="I551">IFERROR(IF(INDEX('Disaggregation Data'!$Q$315:$Q$616,MATCH(LEFT(X551,255),LEFT('Disaggregation Data'!$J$315:$J$616,255),0))=0,"",INDEX('Disaggregation Data'!$Q$315:$Q$616,MATCH(LEFT(X551,255),LEFT('Disaggregation Data'!J$315:$J$616,255),0))),"")</f>
        <v/>
      </c>
      <c r="J551" s="447" t="str">
        <f t="array" ref="J551">IFERROR(IF(INDEX('Disaggregation Data'!$R$315:$R$616,MATCH(LEFT(X551,255),LEFT('Disaggregation Data'!$J$315:$J$616,255),0))=0,"",INDEX('Disaggregation Data'!$R$315:$R$616,MATCH(LEFT(X551,255),LEFT('Disaggregation Data'!J$315:$J$616,255),0))),"")</f>
        <v/>
      </c>
      <c r="K551" s="486"/>
      <c r="L551" s="486"/>
      <c r="M551" s="486"/>
      <c r="N551" s="486"/>
      <c r="O551" s="486"/>
      <c r="P551" s="429"/>
      <c r="Q551" s="429"/>
      <c r="R551" s="429"/>
      <c r="S551" s="429"/>
      <c r="T551" s="429"/>
      <c r="U551" s="433" t="str">
        <f t="array" ref="U551">IFERROR(IF(INDEX('Disaggregation Data'!$O$315:$O$616,MATCH(LEFT(X551,255),LEFT('Disaggregation Data'!$J$315:$J$616,255),0))=0,"",INDEX('Disaggregation Data'!$O$315:$O$616,MATCH(LEFT(X551,255),LEFT('Disaggregation Data'!J$315:$J$616,255),0))),"")</f>
        <v/>
      </c>
      <c r="V551" s="447" t="str">
        <f t="array" ref="V551">IFERROR(IF(INDEX('Disaggregation Data'!$P$315:$P$616,MATCH(LEFT(X551,255),LEFT('Disaggregation Data'!$J$315:$J$616,255),0))=0,"",INDEX('Disaggregation Data'!$P$315:$P$616,MATCH(LEFT(X551,255),LEFT('Disaggregation Data'!J$315:$J$616,255),0))),"")</f>
        <v/>
      </c>
      <c r="W551" s="527"/>
      <c r="X551" s="527" t="str">
        <f t="shared" si="39"/>
        <v/>
      </c>
      <c r="Y551" s="527">
        <f t="shared" si="40"/>
        <v>24</v>
      </c>
      <c r="Z551" s="527" t="str">
        <f t="shared" si="41"/>
        <v/>
      </c>
      <c r="AA551" s="527" t="b">
        <f t="shared" si="42"/>
        <v>0</v>
      </c>
      <c r="AB551" s="527" t="s">
        <v>2014</v>
      </c>
      <c r="AC551" s="527" t="str">
        <f t="array" ref="AC551">IFERROR(IF(INDEX('Disaggregation Records'!$G$95:$G$183,MATCH(LEFT(Z551,255),LEFT('Disaggregation Records'!$D$95:$D$183,255),0))=0,"",INDEX('Disaggregation Records'!$G$95:$G$183,MATCH(LEFT(Z551,255),LEFT('Disaggregation Records'!$D$95:$D$183,255),0))),"")</f>
        <v/>
      </c>
      <c r="AD551" s="527" t="s">
        <v>742</v>
      </c>
      <c r="AE551" s="393"/>
      <c r="AF551" s="134"/>
      <c r="AG551" s="134"/>
    </row>
    <row r="552" spans="1:33" ht="47.1" customHeight="1" x14ac:dyDescent="0.25">
      <c r="A552" s="409">
        <v>23</v>
      </c>
      <c r="B552" s="427" t="str">
        <f>IFERROR(VLOOKUP(A552,'Coverage Indicators - Section D'!$A$10:$Y$42,25,FALSE),"")</f>
        <v/>
      </c>
      <c r="C552" s="522" t="str">
        <f t="array" ref="C552">IFERROR(IF(INDEX('Disaggregation Records'!$E$95:$E$183,MATCH(LEFT(Z552,255),LEFT('Disaggregation Records'!$D$95:$D$183,255),0))=0,"",INDEX('Disaggregation Records'!$E$95:$E$183,MATCH(LEFT(Z552,255),LEFT('Disaggregation Records'!$D$95:$D$183,255),0))),"")</f>
        <v/>
      </c>
      <c r="D552" s="522" t="str">
        <f t="array" ref="D552">IFERROR(IF(INDEX('Disaggregation Records'!$F$95:$F$183,MATCH(LEFT(Z552,255),LEFT('Disaggregation Records'!$D$95:$D$183,255),0))=0,"",INDEX('Disaggregation Records'!$F$95:$F$183,MATCH(LEFT(Z552,255),LEFT('Disaggregation Records'!$D$95:$D$183,255),0))),"")</f>
        <v/>
      </c>
      <c r="E552" s="429" t="str">
        <f t="array" ref="E552">IFERROR(IF(INDEX('Disaggregation Data'!$K$315:$K$616,MATCH(LEFT(X552,255),LEFT('Disaggregation Data'!$J$315:$J$616,255),0))=0,"",INDEX('Disaggregation Data'!$K$315:$K$616,MATCH(LEFT(X552,255),LEFT('Disaggregation Data'!J$315:$J$616,255),0))),"")</f>
        <v/>
      </c>
      <c r="F552" s="430" t="str">
        <f t="array" ref="F552">IFERROR(IF(INDEX('Disaggregation Data'!$L$315:$L$616,MATCH(LEFT(X552,255),LEFT('Disaggregation Data'!$J$315:$J$616,255),0))=0,"",INDEX('Disaggregation Data'!$L$315:$L$616,MATCH(LEFT(X552,255),LEFT('Disaggregation Data'!J$315:$J$616,255),0))),"")</f>
        <v/>
      </c>
      <c r="G552" s="495" t="str">
        <f t="shared" si="43"/>
        <v/>
      </c>
      <c r="H552" s="433" t="str">
        <f t="array" ref="H552">IFERROR(IF(INDEX('Disaggregation Data'!$N$315:$N$616,MATCH(LEFT(X552,255),LEFT('Disaggregation Data'!$J$315:$J$616,255),0))=0,"",INDEX('Disaggregation Data'!$N$315:$N$616,MATCH(LEFT(X552,255),LEFT('Disaggregation Data'!J$315:$J$616,255),0))),"")</f>
        <v/>
      </c>
      <c r="I552" s="433" t="str">
        <f t="array" ref="I552">IFERROR(IF(INDEX('Disaggregation Data'!$Q$315:$Q$616,MATCH(LEFT(X552,255),LEFT('Disaggregation Data'!$J$315:$J$616,255),0))=0,"",INDEX('Disaggregation Data'!$Q$315:$Q$616,MATCH(LEFT(X552,255),LEFT('Disaggregation Data'!J$315:$J$616,255),0))),"")</f>
        <v/>
      </c>
      <c r="J552" s="447" t="str">
        <f t="array" ref="J552">IFERROR(IF(INDEX('Disaggregation Data'!$R$315:$R$616,MATCH(LEFT(X552,255),LEFT('Disaggregation Data'!$J$315:$J$616,255),0))=0,"",INDEX('Disaggregation Data'!$R$315:$R$616,MATCH(LEFT(X552,255),LEFT('Disaggregation Data'!J$315:$J$616,255),0))),"")</f>
        <v/>
      </c>
      <c r="K552" s="486"/>
      <c r="L552" s="486"/>
      <c r="M552" s="486"/>
      <c r="N552" s="486"/>
      <c r="O552" s="486"/>
      <c r="P552" s="429"/>
      <c r="Q552" s="429"/>
      <c r="R552" s="429"/>
      <c r="S552" s="429"/>
      <c r="T552" s="429"/>
      <c r="U552" s="433" t="str">
        <f t="array" ref="U552">IFERROR(IF(INDEX('Disaggregation Data'!$O$315:$O$616,MATCH(LEFT(X552,255),LEFT('Disaggregation Data'!$J$315:$J$616,255),0))=0,"",INDEX('Disaggregation Data'!$O$315:$O$616,MATCH(LEFT(X552,255),LEFT('Disaggregation Data'!J$315:$J$616,255),0))),"")</f>
        <v/>
      </c>
      <c r="V552" s="447" t="str">
        <f t="array" ref="V552">IFERROR(IF(INDEX('Disaggregation Data'!$P$315:$P$616,MATCH(LEFT(X552,255),LEFT('Disaggregation Data'!$J$315:$J$616,255),0))=0,"",INDEX('Disaggregation Data'!$P$315:$P$616,MATCH(LEFT(X552,255),LEFT('Disaggregation Data'!J$315:$J$616,255),0))),"")</f>
        <v/>
      </c>
      <c r="W552" s="527"/>
      <c r="X552" s="527" t="str">
        <f t="shared" si="39"/>
        <v/>
      </c>
      <c r="Y552" s="527">
        <f t="shared" si="40"/>
        <v>25</v>
      </c>
      <c r="Z552" s="527" t="str">
        <f t="shared" si="41"/>
        <v/>
      </c>
      <c r="AA552" s="527" t="b">
        <f t="shared" si="42"/>
        <v>0</v>
      </c>
      <c r="AB552" s="527" t="s">
        <v>2015</v>
      </c>
      <c r="AC552" s="527" t="str">
        <f t="array" ref="AC552">IFERROR(IF(INDEX('Disaggregation Records'!$G$95:$G$183,MATCH(LEFT(Z552,255),LEFT('Disaggregation Records'!$D$95:$D$183,255),0))=0,"",INDEX('Disaggregation Records'!$G$95:$G$183,MATCH(LEFT(Z552,255),LEFT('Disaggregation Records'!$D$95:$D$183,255),0))),"")</f>
        <v/>
      </c>
      <c r="AD552" s="527" t="s">
        <v>742</v>
      </c>
      <c r="AE552" s="393"/>
      <c r="AF552" s="134"/>
      <c r="AG552" s="134"/>
    </row>
    <row r="553" spans="1:33" ht="47.1" customHeight="1" x14ac:dyDescent="0.25">
      <c r="A553" s="409">
        <v>23</v>
      </c>
      <c r="B553" s="427" t="str">
        <f>IFERROR(VLOOKUP(A553,'Coverage Indicators - Section D'!$A$10:$Y$42,25,FALSE),"")</f>
        <v/>
      </c>
      <c r="C553" s="522" t="str">
        <f t="array" ref="C553">IFERROR(IF(INDEX('Disaggregation Records'!$E$95:$E$183,MATCH(LEFT(Z553,255),LEFT('Disaggregation Records'!$D$95:$D$183,255),0))=0,"",INDEX('Disaggregation Records'!$E$95:$E$183,MATCH(LEFT(Z553,255),LEFT('Disaggregation Records'!$D$95:$D$183,255),0))),"")</f>
        <v/>
      </c>
      <c r="D553" s="522" t="str">
        <f t="array" ref="D553">IFERROR(IF(INDEX('Disaggregation Records'!$F$95:$F$183,MATCH(LEFT(Z553,255),LEFT('Disaggregation Records'!$D$95:$D$183,255),0))=0,"",INDEX('Disaggregation Records'!$F$95:$F$183,MATCH(LEFT(Z553,255),LEFT('Disaggregation Records'!$D$95:$D$183,255),0))),"")</f>
        <v/>
      </c>
      <c r="E553" s="429" t="str">
        <f t="array" ref="E553">IFERROR(IF(INDEX('Disaggregation Data'!$K$315:$K$616,MATCH(LEFT(X553,255),LEFT('Disaggregation Data'!$J$315:$J$616,255),0))=0,"",INDEX('Disaggregation Data'!$K$315:$K$616,MATCH(LEFT(X553,255),LEFT('Disaggregation Data'!J$315:$J$616,255),0))),"")</f>
        <v/>
      </c>
      <c r="F553" s="430" t="str">
        <f t="array" ref="F553">IFERROR(IF(INDEX('Disaggregation Data'!$L$315:$L$616,MATCH(LEFT(X553,255),LEFT('Disaggregation Data'!$J$315:$J$616,255),0))=0,"",INDEX('Disaggregation Data'!$L$315:$L$616,MATCH(LEFT(X553,255),LEFT('Disaggregation Data'!J$315:$J$616,255),0))),"")</f>
        <v/>
      </c>
      <c r="G553" s="495" t="str">
        <f t="shared" si="43"/>
        <v/>
      </c>
      <c r="H553" s="433" t="str">
        <f t="array" ref="H553">IFERROR(IF(INDEX('Disaggregation Data'!$N$315:$N$616,MATCH(LEFT(X553,255),LEFT('Disaggregation Data'!$J$315:$J$616,255),0))=0,"",INDEX('Disaggregation Data'!$N$315:$N$616,MATCH(LEFT(X553,255),LEFT('Disaggregation Data'!J$315:$J$616,255),0))),"")</f>
        <v/>
      </c>
      <c r="I553" s="433" t="str">
        <f t="array" ref="I553">IFERROR(IF(INDEX('Disaggregation Data'!$Q$315:$Q$616,MATCH(LEFT(X553,255),LEFT('Disaggregation Data'!$J$315:$J$616,255),0))=0,"",INDEX('Disaggregation Data'!$Q$315:$Q$616,MATCH(LEFT(X553,255),LEFT('Disaggregation Data'!J$315:$J$616,255),0))),"")</f>
        <v/>
      </c>
      <c r="J553" s="447" t="str">
        <f t="array" ref="J553">IFERROR(IF(INDEX('Disaggregation Data'!$R$315:$R$616,MATCH(LEFT(X553,255),LEFT('Disaggregation Data'!$J$315:$J$616,255),0))=0,"",INDEX('Disaggregation Data'!$R$315:$R$616,MATCH(LEFT(X553,255),LEFT('Disaggregation Data'!J$315:$J$616,255),0))),"")</f>
        <v/>
      </c>
      <c r="K553" s="486"/>
      <c r="L553" s="486"/>
      <c r="M553" s="486"/>
      <c r="N553" s="486"/>
      <c r="O553" s="486"/>
      <c r="P553" s="429"/>
      <c r="Q553" s="429"/>
      <c r="R553" s="429"/>
      <c r="S553" s="429"/>
      <c r="T553" s="429"/>
      <c r="U553" s="433" t="str">
        <f t="array" ref="U553">IFERROR(IF(INDEX('Disaggregation Data'!$O$315:$O$616,MATCH(LEFT(X553,255),LEFT('Disaggregation Data'!$J$315:$J$616,255),0))=0,"",INDEX('Disaggregation Data'!$O$315:$O$616,MATCH(LEFT(X553,255),LEFT('Disaggregation Data'!J$315:$J$616,255),0))),"")</f>
        <v/>
      </c>
      <c r="V553" s="447" t="str">
        <f t="array" ref="V553">IFERROR(IF(INDEX('Disaggregation Data'!$P$315:$P$616,MATCH(LEFT(X553,255),LEFT('Disaggregation Data'!$J$315:$J$616,255),0))=0,"",INDEX('Disaggregation Data'!$P$315:$P$616,MATCH(LEFT(X553,255),LEFT('Disaggregation Data'!J$315:$J$616,255),0))),"")</f>
        <v/>
      </c>
      <c r="W553" s="527"/>
      <c r="X553" s="527" t="str">
        <f t="shared" si="39"/>
        <v/>
      </c>
      <c r="Y553" s="527">
        <f t="shared" si="40"/>
        <v>26</v>
      </c>
      <c r="Z553" s="527" t="str">
        <f t="shared" si="41"/>
        <v/>
      </c>
      <c r="AA553" s="527" t="b">
        <f t="shared" si="42"/>
        <v>0</v>
      </c>
      <c r="AB553" s="527" t="s">
        <v>2016</v>
      </c>
      <c r="AC553" s="527" t="str">
        <f t="array" ref="AC553">IFERROR(IF(INDEX('Disaggregation Records'!$G$95:$G$183,MATCH(LEFT(Z553,255),LEFT('Disaggregation Records'!$D$95:$D$183,255),0))=0,"",INDEX('Disaggregation Records'!$G$95:$G$183,MATCH(LEFT(Z553,255),LEFT('Disaggregation Records'!$D$95:$D$183,255),0))),"")</f>
        <v/>
      </c>
      <c r="AD553" s="527" t="s">
        <v>742</v>
      </c>
      <c r="AE553" s="393"/>
      <c r="AF553" s="134"/>
      <c r="AG553" s="134"/>
    </row>
    <row r="554" spans="1:33" ht="47.1" customHeight="1" x14ac:dyDescent="0.25">
      <c r="A554" s="409">
        <v>23</v>
      </c>
      <c r="B554" s="427" t="str">
        <f>IFERROR(VLOOKUP(A554,'Coverage Indicators - Section D'!$A$10:$Y$42,25,FALSE),"")</f>
        <v/>
      </c>
      <c r="C554" s="522" t="str">
        <f t="array" ref="C554">IFERROR(IF(INDEX('Disaggregation Records'!$E$95:$E$183,MATCH(LEFT(Z554,255),LEFT('Disaggregation Records'!$D$95:$D$183,255),0))=0,"",INDEX('Disaggregation Records'!$E$95:$E$183,MATCH(LEFT(Z554,255),LEFT('Disaggregation Records'!$D$95:$D$183,255),0))),"")</f>
        <v/>
      </c>
      <c r="D554" s="522" t="str">
        <f t="array" ref="D554">IFERROR(IF(INDEX('Disaggregation Records'!$F$95:$F$183,MATCH(LEFT(Z554,255),LEFT('Disaggregation Records'!$D$95:$D$183,255),0))=0,"",INDEX('Disaggregation Records'!$F$95:$F$183,MATCH(LEFT(Z554,255),LEFT('Disaggregation Records'!$D$95:$D$183,255),0))),"")</f>
        <v/>
      </c>
      <c r="E554" s="429" t="str">
        <f t="array" ref="E554">IFERROR(IF(INDEX('Disaggregation Data'!$K$315:$K$616,MATCH(LEFT(X554,255),LEFT('Disaggregation Data'!$J$315:$J$616,255),0))=0,"",INDEX('Disaggregation Data'!$K$315:$K$616,MATCH(LEFT(X554,255),LEFT('Disaggregation Data'!J$315:$J$616,255),0))),"")</f>
        <v/>
      </c>
      <c r="F554" s="430" t="str">
        <f t="array" ref="F554">IFERROR(IF(INDEX('Disaggregation Data'!$L$315:$L$616,MATCH(LEFT(X554,255),LEFT('Disaggregation Data'!$J$315:$J$616,255),0))=0,"",INDEX('Disaggregation Data'!$L$315:$L$616,MATCH(LEFT(X554,255),LEFT('Disaggregation Data'!J$315:$J$616,255),0))),"")</f>
        <v/>
      </c>
      <c r="G554" s="495" t="str">
        <f t="shared" si="43"/>
        <v/>
      </c>
      <c r="H554" s="433" t="str">
        <f t="array" ref="H554">IFERROR(IF(INDEX('Disaggregation Data'!$N$315:$N$616,MATCH(LEFT(X554,255),LEFT('Disaggregation Data'!$J$315:$J$616,255),0))=0,"",INDEX('Disaggregation Data'!$N$315:$N$616,MATCH(LEFT(X554,255),LEFT('Disaggregation Data'!J$315:$J$616,255),0))),"")</f>
        <v/>
      </c>
      <c r="I554" s="433" t="str">
        <f t="array" ref="I554">IFERROR(IF(INDEX('Disaggregation Data'!$Q$315:$Q$616,MATCH(LEFT(X554,255),LEFT('Disaggregation Data'!$J$315:$J$616,255),0))=0,"",INDEX('Disaggregation Data'!$Q$315:$Q$616,MATCH(LEFT(X554,255),LEFT('Disaggregation Data'!J$315:$J$616,255),0))),"")</f>
        <v/>
      </c>
      <c r="J554" s="447" t="str">
        <f t="array" ref="J554">IFERROR(IF(INDEX('Disaggregation Data'!$R$315:$R$616,MATCH(LEFT(X554,255),LEFT('Disaggregation Data'!$J$315:$J$616,255),0))=0,"",INDEX('Disaggregation Data'!$R$315:$R$616,MATCH(LEFT(X554,255),LEFT('Disaggregation Data'!J$315:$J$616,255),0))),"")</f>
        <v/>
      </c>
      <c r="K554" s="486"/>
      <c r="L554" s="486"/>
      <c r="M554" s="486"/>
      <c r="N554" s="486"/>
      <c r="O554" s="486"/>
      <c r="P554" s="429"/>
      <c r="Q554" s="429"/>
      <c r="R554" s="429"/>
      <c r="S554" s="429"/>
      <c r="T554" s="429"/>
      <c r="U554" s="433" t="str">
        <f t="array" ref="U554">IFERROR(IF(INDEX('Disaggregation Data'!$O$315:$O$616,MATCH(LEFT(X554,255),LEFT('Disaggregation Data'!$J$315:$J$616,255),0))=0,"",INDEX('Disaggregation Data'!$O$315:$O$616,MATCH(LEFT(X554,255),LEFT('Disaggregation Data'!J$315:$J$616,255),0))),"")</f>
        <v/>
      </c>
      <c r="V554" s="447" t="str">
        <f t="array" ref="V554">IFERROR(IF(INDEX('Disaggregation Data'!$P$315:$P$616,MATCH(LEFT(X554,255),LEFT('Disaggregation Data'!$J$315:$J$616,255),0))=0,"",INDEX('Disaggregation Data'!$P$315:$P$616,MATCH(LEFT(X554,255),LEFT('Disaggregation Data'!J$315:$J$616,255),0))),"")</f>
        <v/>
      </c>
      <c r="W554" s="527"/>
      <c r="X554" s="527" t="str">
        <f t="shared" si="39"/>
        <v/>
      </c>
      <c r="Y554" s="527">
        <f t="shared" si="40"/>
        <v>27</v>
      </c>
      <c r="Z554" s="527" t="str">
        <f t="shared" si="41"/>
        <v/>
      </c>
      <c r="AA554" s="527" t="b">
        <f t="shared" si="42"/>
        <v>0</v>
      </c>
      <c r="AB554" s="527" t="s">
        <v>2017</v>
      </c>
      <c r="AC554" s="527" t="str">
        <f t="array" ref="AC554">IFERROR(IF(INDEX('Disaggregation Records'!$G$95:$G$183,MATCH(LEFT(Z554,255),LEFT('Disaggregation Records'!$D$95:$D$183,255),0))=0,"",INDEX('Disaggregation Records'!$G$95:$G$183,MATCH(LEFT(Z554,255),LEFT('Disaggregation Records'!$D$95:$D$183,255),0))),"")</f>
        <v/>
      </c>
      <c r="AD554" s="527" t="s">
        <v>742</v>
      </c>
      <c r="AE554" s="393"/>
      <c r="AF554" s="134"/>
      <c r="AG554" s="134"/>
    </row>
    <row r="555" spans="1:33" ht="47.1" customHeight="1" x14ac:dyDescent="0.25">
      <c r="A555" s="409">
        <v>23</v>
      </c>
      <c r="B555" s="427" t="str">
        <f>IFERROR(VLOOKUP(A555,'Coverage Indicators - Section D'!$A$10:$Y$42,25,FALSE),"")</f>
        <v/>
      </c>
      <c r="C555" s="522" t="str">
        <f t="array" ref="C555">IFERROR(IF(INDEX('Disaggregation Records'!$E$95:$E$183,MATCH(LEFT(Z555,255),LEFT('Disaggregation Records'!$D$95:$D$183,255),0))=0,"",INDEX('Disaggregation Records'!$E$95:$E$183,MATCH(LEFT(Z555,255),LEFT('Disaggregation Records'!$D$95:$D$183,255),0))),"")</f>
        <v/>
      </c>
      <c r="D555" s="522" t="str">
        <f t="array" ref="D555">IFERROR(IF(INDEX('Disaggregation Records'!$F$95:$F$183,MATCH(LEFT(Z555,255),LEFT('Disaggregation Records'!$D$95:$D$183,255),0))=0,"",INDEX('Disaggregation Records'!$F$95:$F$183,MATCH(LEFT(Z555,255),LEFT('Disaggregation Records'!$D$95:$D$183,255),0))),"")</f>
        <v/>
      </c>
      <c r="E555" s="429" t="str">
        <f t="array" ref="E555">IFERROR(IF(INDEX('Disaggregation Data'!$K$315:$K$616,MATCH(LEFT(X555,255),LEFT('Disaggregation Data'!$J$315:$J$616,255),0))=0,"",INDEX('Disaggregation Data'!$K$315:$K$616,MATCH(LEFT(X555,255),LEFT('Disaggregation Data'!J$315:$J$616,255),0))),"")</f>
        <v/>
      </c>
      <c r="F555" s="430" t="str">
        <f t="array" ref="F555">IFERROR(IF(INDEX('Disaggregation Data'!$L$315:$L$616,MATCH(LEFT(X555,255),LEFT('Disaggregation Data'!$J$315:$J$616,255),0))=0,"",INDEX('Disaggregation Data'!$L$315:$L$616,MATCH(LEFT(X555,255),LEFT('Disaggregation Data'!J$315:$J$616,255),0))),"")</f>
        <v/>
      </c>
      <c r="G555" s="495" t="str">
        <f t="shared" si="43"/>
        <v/>
      </c>
      <c r="H555" s="433" t="str">
        <f t="array" ref="H555">IFERROR(IF(INDEX('Disaggregation Data'!$N$315:$N$616,MATCH(LEFT(X555,255),LEFT('Disaggregation Data'!$J$315:$J$616,255),0))=0,"",INDEX('Disaggregation Data'!$N$315:$N$616,MATCH(LEFT(X555,255),LEFT('Disaggregation Data'!J$315:$J$616,255),0))),"")</f>
        <v/>
      </c>
      <c r="I555" s="433" t="str">
        <f t="array" ref="I555">IFERROR(IF(INDEX('Disaggregation Data'!$Q$315:$Q$616,MATCH(LEFT(X555,255),LEFT('Disaggregation Data'!$J$315:$J$616,255),0))=0,"",INDEX('Disaggregation Data'!$Q$315:$Q$616,MATCH(LEFT(X555,255),LEFT('Disaggregation Data'!J$315:$J$616,255),0))),"")</f>
        <v/>
      </c>
      <c r="J555" s="447" t="str">
        <f t="array" ref="J555">IFERROR(IF(INDEX('Disaggregation Data'!$R$315:$R$616,MATCH(LEFT(X555,255),LEFT('Disaggregation Data'!$J$315:$J$616,255),0))=0,"",INDEX('Disaggregation Data'!$R$315:$R$616,MATCH(LEFT(X555,255),LEFT('Disaggregation Data'!J$315:$J$616,255),0))),"")</f>
        <v/>
      </c>
      <c r="K555" s="486"/>
      <c r="L555" s="486"/>
      <c r="M555" s="486"/>
      <c r="N555" s="486"/>
      <c r="O555" s="486"/>
      <c r="P555" s="429"/>
      <c r="Q555" s="429"/>
      <c r="R555" s="429"/>
      <c r="S555" s="429"/>
      <c r="T555" s="429"/>
      <c r="U555" s="433" t="str">
        <f t="array" ref="U555">IFERROR(IF(INDEX('Disaggregation Data'!$O$315:$O$616,MATCH(LEFT(X555,255),LEFT('Disaggregation Data'!$J$315:$J$616,255),0))=0,"",INDEX('Disaggregation Data'!$O$315:$O$616,MATCH(LEFT(X555,255),LEFT('Disaggregation Data'!J$315:$J$616,255),0))),"")</f>
        <v/>
      </c>
      <c r="V555" s="447" t="str">
        <f t="array" ref="V555">IFERROR(IF(INDEX('Disaggregation Data'!$P$315:$P$616,MATCH(LEFT(X555,255),LEFT('Disaggregation Data'!$J$315:$J$616,255),0))=0,"",INDEX('Disaggregation Data'!$P$315:$P$616,MATCH(LEFT(X555,255),LEFT('Disaggregation Data'!J$315:$J$616,255),0))),"")</f>
        <v/>
      </c>
      <c r="W555" s="527"/>
      <c r="X555" s="527" t="str">
        <f t="shared" si="39"/>
        <v/>
      </c>
      <c r="Y555" s="527">
        <f t="shared" si="40"/>
        <v>28</v>
      </c>
      <c r="Z555" s="527" t="str">
        <f t="shared" si="41"/>
        <v/>
      </c>
      <c r="AA555" s="527" t="b">
        <f t="shared" si="42"/>
        <v>0</v>
      </c>
      <c r="AB555" s="527" t="s">
        <v>2018</v>
      </c>
      <c r="AC555" s="527" t="str">
        <f t="array" ref="AC555">IFERROR(IF(INDEX('Disaggregation Records'!$G$95:$G$183,MATCH(LEFT(Z555,255),LEFT('Disaggregation Records'!$D$95:$D$183,255),0))=0,"",INDEX('Disaggregation Records'!$G$95:$G$183,MATCH(LEFT(Z555,255),LEFT('Disaggregation Records'!$D$95:$D$183,255),0))),"")</f>
        <v/>
      </c>
      <c r="AD555" s="527" t="s">
        <v>742</v>
      </c>
      <c r="AE555" s="393"/>
      <c r="AF555" s="134"/>
      <c r="AG555" s="134"/>
    </row>
    <row r="556" spans="1:33" ht="47.1" customHeight="1" x14ac:dyDescent="0.25">
      <c r="A556" s="409">
        <v>23</v>
      </c>
      <c r="B556" s="427" t="str">
        <f>IFERROR(VLOOKUP(A556,'Coverage Indicators - Section D'!$A$10:$Y$42,25,FALSE),"")</f>
        <v/>
      </c>
      <c r="C556" s="522" t="str">
        <f t="array" ref="C556">IFERROR(IF(INDEX('Disaggregation Records'!$E$95:$E$183,MATCH(LEFT(Z556,255),LEFT('Disaggregation Records'!$D$95:$D$183,255),0))=0,"",INDEX('Disaggregation Records'!$E$95:$E$183,MATCH(LEFT(Z556,255),LEFT('Disaggregation Records'!$D$95:$D$183,255),0))),"")</f>
        <v/>
      </c>
      <c r="D556" s="522" t="str">
        <f t="array" ref="D556">IFERROR(IF(INDEX('Disaggregation Records'!$F$95:$F$183,MATCH(LEFT(Z556,255),LEFT('Disaggregation Records'!$D$95:$D$183,255),0))=0,"",INDEX('Disaggregation Records'!$F$95:$F$183,MATCH(LEFT(Z556,255),LEFT('Disaggregation Records'!$D$95:$D$183,255),0))),"")</f>
        <v/>
      </c>
      <c r="E556" s="429" t="str">
        <f t="array" ref="E556">IFERROR(IF(INDEX('Disaggregation Data'!$K$315:$K$616,MATCH(LEFT(X556,255),LEFT('Disaggregation Data'!$J$315:$J$616,255),0))=0,"",INDEX('Disaggregation Data'!$K$315:$K$616,MATCH(LEFT(X556,255),LEFT('Disaggregation Data'!J$315:$J$616,255),0))),"")</f>
        <v/>
      </c>
      <c r="F556" s="430" t="str">
        <f t="array" ref="F556">IFERROR(IF(INDEX('Disaggregation Data'!$L$315:$L$616,MATCH(LEFT(X556,255),LEFT('Disaggregation Data'!$J$315:$J$616,255),0))=0,"",INDEX('Disaggregation Data'!$L$315:$L$616,MATCH(LEFT(X556,255),LEFT('Disaggregation Data'!J$315:$J$616,255),0))),"")</f>
        <v/>
      </c>
      <c r="G556" s="495" t="str">
        <f t="shared" si="43"/>
        <v/>
      </c>
      <c r="H556" s="433" t="str">
        <f t="array" ref="H556">IFERROR(IF(INDEX('Disaggregation Data'!$N$315:$N$616,MATCH(LEFT(X556,255),LEFT('Disaggregation Data'!$J$315:$J$616,255),0))=0,"",INDEX('Disaggregation Data'!$N$315:$N$616,MATCH(LEFT(X556,255),LEFT('Disaggregation Data'!J$315:$J$616,255),0))),"")</f>
        <v/>
      </c>
      <c r="I556" s="433" t="str">
        <f t="array" ref="I556">IFERROR(IF(INDEX('Disaggregation Data'!$Q$315:$Q$616,MATCH(LEFT(X556,255),LEFT('Disaggregation Data'!$J$315:$J$616,255),0))=0,"",INDEX('Disaggregation Data'!$Q$315:$Q$616,MATCH(LEFT(X556,255),LEFT('Disaggregation Data'!J$315:$J$616,255),0))),"")</f>
        <v/>
      </c>
      <c r="J556" s="447" t="str">
        <f t="array" ref="J556">IFERROR(IF(INDEX('Disaggregation Data'!$R$315:$R$616,MATCH(LEFT(X556,255),LEFT('Disaggregation Data'!$J$315:$J$616,255),0))=0,"",INDEX('Disaggregation Data'!$R$315:$R$616,MATCH(LEFT(X556,255),LEFT('Disaggregation Data'!J$315:$J$616,255),0))),"")</f>
        <v/>
      </c>
      <c r="K556" s="486"/>
      <c r="L556" s="486"/>
      <c r="M556" s="486"/>
      <c r="N556" s="486"/>
      <c r="O556" s="486"/>
      <c r="P556" s="429"/>
      <c r="Q556" s="429"/>
      <c r="R556" s="429"/>
      <c r="S556" s="429"/>
      <c r="T556" s="429"/>
      <c r="U556" s="433" t="str">
        <f t="array" ref="U556">IFERROR(IF(INDEX('Disaggregation Data'!$O$315:$O$616,MATCH(LEFT(X556,255),LEFT('Disaggregation Data'!$J$315:$J$616,255),0))=0,"",INDEX('Disaggregation Data'!$O$315:$O$616,MATCH(LEFT(X556,255),LEFT('Disaggregation Data'!J$315:$J$616,255),0))),"")</f>
        <v/>
      </c>
      <c r="V556" s="447" t="str">
        <f t="array" ref="V556">IFERROR(IF(INDEX('Disaggregation Data'!$P$315:$P$616,MATCH(LEFT(X556,255),LEFT('Disaggregation Data'!$J$315:$J$616,255),0))=0,"",INDEX('Disaggregation Data'!$P$315:$P$616,MATCH(LEFT(X556,255),LEFT('Disaggregation Data'!J$315:$J$616,255),0))),"")</f>
        <v/>
      </c>
      <c r="W556" s="527"/>
      <c r="X556" s="527" t="str">
        <f t="shared" si="39"/>
        <v/>
      </c>
      <c r="Y556" s="527">
        <f t="shared" si="40"/>
        <v>29</v>
      </c>
      <c r="Z556" s="527" t="str">
        <f t="shared" si="41"/>
        <v/>
      </c>
      <c r="AA556" s="527" t="b">
        <f t="shared" si="42"/>
        <v>0</v>
      </c>
      <c r="AB556" s="527" t="s">
        <v>2019</v>
      </c>
      <c r="AC556" s="527" t="str">
        <f t="array" ref="AC556">IFERROR(IF(INDEX('Disaggregation Records'!$G$95:$G$183,MATCH(LEFT(Z556,255),LEFT('Disaggregation Records'!$D$95:$D$183,255),0))=0,"",INDEX('Disaggregation Records'!$G$95:$G$183,MATCH(LEFT(Z556,255),LEFT('Disaggregation Records'!$D$95:$D$183,255),0))),"")</f>
        <v/>
      </c>
      <c r="AD556" s="527" t="s">
        <v>742</v>
      </c>
      <c r="AE556" s="393"/>
      <c r="AF556" s="134"/>
      <c r="AG556" s="134"/>
    </row>
    <row r="557" spans="1:33" ht="47.1" customHeight="1" x14ac:dyDescent="0.25">
      <c r="A557" s="409">
        <v>24</v>
      </c>
      <c r="B557" s="427" t="str">
        <f>IFERROR(VLOOKUP(A557,'Coverage Indicators - Section D'!$A$10:$Y$42,25,FALSE),"")</f>
        <v/>
      </c>
      <c r="C557" s="522" t="str">
        <f t="array" ref="C557">IFERROR(IF(INDEX('Disaggregation Records'!$E$95:$E$183,MATCH(LEFT(Z557,255),LEFT('Disaggregation Records'!$D$95:$D$183,255),0))=0,"",INDEX('Disaggregation Records'!$E$95:$E$183,MATCH(LEFT(Z557,255),LEFT('Disaggregation Records'!$D$95:$D$183,255),0))),"")</f>
        <v/>
      </c>
      <c r="D557" s="522" t="str">
        <f t="array" ref="D557">IFERROR(IF(INDEX('Disaggregation Records'!$F$95:$F$183,MATCH(LEFT(Z557,255),LEFT('Disaggregation Records'!$D$95:$D$183,255),0))=0,"",INDEX('Disaggregation Records'!$F$95:$F$183,MATCH(LEFT(Z557,255),LEFT('Disaggregation Records'!$D$95:$D$183,255),0))),"")</f>
        <v/>
      </c>
      <c r="E557" s="429" t="str">
        <f t="array" ref="E557">IFERROR(IF(INDEX('Disaggregation Data'!$K$315:$K$616,MATCH(LEFT(X557,255),LEFT('Disaggregation Data'!$J$315:$J$616,255),0))=0,"",INDEX('Disaggregation Data'!$K$315:$K$616,MATCH(LEFT(X557,255),LEFT('Disaggregation Data'!J$315:$J$616,255),0))),"")</f>
        <v/>
      </c>
      <c r="F557" s="430" t="str">
        <f t="array" ref="F557">IFERROR(IF(INDEX('Disaggregation Data'!$L$315:$L$616,MATCH(LEFT(X557,255),LEFT('Disaggregation Data'!$J$315:$J$616,255),0))=0,"",INDEX('Disaggregation Data'!$L$315:$L$616,MATCH(LEFT(X557,255),LEFT('Disaggregation Data'!J$315:$J$616,255),0))),"")</f>
        <v/>
      </c>
      <c r="G557" s="495" t="str">
        <f t="shared" si="43"/>
        <v/>
      </c>
      <c r="H557" s="433" t="str">
        <f t="array" ref="H557">IFERROR(IF(INDEX('Disaggregation Data'!$N$315:$N$616,MATCH(LEFT(X557,255),LEFT('Disaggregation Data'!$J$315:$J$616,255),0))=0,"",INDEX('Disaggregation Data'!$N$315:$N$616,MATCH(LEFT(X557,255),LEFT('Disaggregation Data'!J$315:$J$616,255),0))),"")</f>
        <v/>
      </c>
      <c r="I557" s="433" t="str">
        <f t="array" ref="I557">IFERROR(IF(INDEX('Disaggregation Data'!$Q$315:$Q$616,MATCH(LEFT(X557,255),LEFT('Disaggregation Data'!$J$315:$J$616,255),0))=0,"",INDEX('Disaggregation Data'!$Q$315:$Q$616,MATCH(LEFT(X557,255),LEFT('Disaggregation Data'!J$315:$J$616,255),0))),"")</f>
        <v/>
      </c>
      <c r="J557" s="447" t="str">
        <f t="array" ref="J557">IFERROR(IF(INDEX('Disaggregation Data'!$R$315:$R$616,MATCH(LEFT(X557,255),LEFT('Disaggregation Data'!$J$315:$J$616,255),0))=0,"",INDEX('Disaggregation Data'!$R$315:$R$616,MATCH(LEFT(X557,255),LEFT('Disaggregation Data'!J$315:$J$616,255),0))),"")</f>
        <v/>
      </c>
      <c r="K557" s="486"/>
      <c r="L557" s="486"/>
      <c r="M557" s="486"/>
      <c r="N557" s="486"/>
      <c r="O557" s="486"/>
      <c r="P557" s="429"/>
      <c r="Q557" s="429"/>
      <c r="R557" s="429"/>
      <c r="S557" s="429"/>
      <c r="T557" s="429"/>
      <c r="U557" s="433" t="str">
        <f t="array" ref="U557">IFERROR(IF(INDEX('Disaggregation Data'!$O$315:$O$616,MATCH(LEFT(X557,255),LEFT('Disaggregation Data'!$J$315:$J$616,255),0))=0,"",INDEX('Disaggregation Data'!$O$315:$O$616,MATCH(LEFT(X557,255),LEFT('Disaggregation Data'!J$315:$J$616,255),0))),"")</f>
        <v/>
      </c>
      <c r="V557" s="447" t="str">
        <f t="array" ref="V557">IFERROR(IF(INDEX('Disaggregation Data'!$P$315:$P$616,MATCH(LEFT(X557,255),LEFT('Disaggregation Data'!$J$315:$J$616,255),0))=0,"",INDEX('Disaggregation Data'!$P$315:$P$616,MATCH(LEFT(X557,255),LEFT('Disaggregation Data'!J$315:$J$616,255),0))),"")</f>
        <v/>
      </c>
      <c r="W557" s="527"/>
      <c r="X557" s="527" t="str">
        <f t="shared" si="39"/>
        <v/>
      </c>
      <c r="Y557" s="527">
        <f t="shared" si="40"/>
        <v>30</v>
      </c>
      <c r="Z557" s="527" t="str">
        <f t="shared" si="41"/>
        <v/>
      </c>
      <c r="AA557" s="527" t="b">
        <f t="shared" si="42"/>
        <v>0</v>
      </c>
      <c r="AB557" s="527" t="s">
        <v>2020</v>
      </c>
      <c r="AC557" s="527" t="str">
        <f t="array" ref="AC557">IFERROR(IF(INDEX('Disaggregation Records'!$G$95:$G$183,MATCH(LEFT(Z557,255),LEFT('Disaggregation Records'!$D$95:$D$183,255),0))=0,"",INDEX('Disaggregation Records'!$G$95:$G$183,MATCH(LEFT(Z557,255),LEFT('Disaggregation Records'!$D$95:$D$183,255),0))),"")</f>
        <v/>
      </c>
      <c r="AD557" s="527" t="s">
        <v>743</v>
      </c>
      <c r="AE557" s="393"/>
      <c r="AF557" s="134"/>
      <c r="AG557" s="134"/>
    </row>
    <row r="558" spans="1:33" ht="47.1" customHeight="1" x14ac:dyDescent="0.25">
      <c r="A558" s="409">
        <v>24</v>
      </c>
      <c r="B558" s="427" t="str">
        <f>IFERROR(VLOOKUP(A558,'Coverage Indicators - Section D'!$A$10:$Y$42,25,FALSE),"")</f>
        <v/>
      </c>
      <c r="C558" s="522" t="str">
        <f t="array" ref="C558">IFERROR(IF(INDEX('Disaggregation Records'!$E$95:$E$183,MATCH(LEFT(Z558,255),LEFT('Disaggregation Records'!$D$95:$D$183,255),0))=0,"",INDEX('Disaggregation Records'!$E$95:$E$183,MATCH(LEFT(Z558,255),LEFT('Disaggregation Records'!$D$95:$D$183,255),0))),"")</f>
        <v/>
      </c>
      <c r="D558" s="522" t="str">
        <f t="array" ref="D558">IFERROR(IF(INDEX('Disaggregation Records'!$F$95:$F$183,MATCH(LEFT(Z558,255),LEFT('Disaggregation Records'!$D$95:$D$183,255),0))=0,"",INDEX('Disaggregation Records'!$F$95:$F$183,MATCH(LEFT(Z558,255),LEFT('Disaggregation Records'!$D$95:$D$183,255),0))),"")</f>
        <v/>
      </c>
      <c r="E558" s="429" t="str">
        <f t="array" ref="E558">IFERROR(IF(INDEX('Disaggregation Data'!$K$315:$K$616,MATCH(LEFT(X558,255),LEFT('Disaggregation Data'!$J$315:$J$616,255),0))=0,"",INDEX('Disaggregation Data'!$K$315:$K$616,MATCH(LEFT(X558,255),LEFT('Disaggregation Data'!J$315:$J$616,255),0))),"")</f>
        <v/>
      </c>
      <c r="F558" s="430" t="str">
        <f t="array" ref="F558">IFERROR(IF(INDEX('Disaggregation Data'!$L$315:$L$616,MATCH(LEFT(X558,255),LEFT('Disaggregation Data'!$J$315:$J$616,255),0))=0,"",INDEX('Disaggregation Data'!$L$315:$L$616,MATCH(LEFT(X558,255),LEFT('Disaggregation Data'!J$315:$J$616,255),0))),"")</f>
        <v/>
      </c>
      <c r="G558" s="495" t="str">
        <f t="shared" si="43"/>
        <v/>
      </c>
      <c r="H558" s="433" t="str">
        <f t="array" ref="H558">IFERROR(IF(INDEX('Disaggregation Data'!$N$315:$N$616,MATCH(LEFT(X558,255),LEFT('Disaggregation Data'!$J$315:$J$616,255),0))=0,"",INDEX('Disaggregation Data'!$N$315:$N$616,MATCH(LEFT(X558,255),LEFT('Disaggregation Data'!J$315:$J$616,255),0))),"")</f>
        <v/>
      </c>
      <c r="I558" s="433" t="str">
        <f t="array" ref="I558">IFERROR(IF(INDEX('Disaggregation Data'!$Q$315:$Q$616,MATCH(LEFT(X558,255),LEFT('Disaggregation Data'!$J$315:$J$616,255),0))=0,"",INDEX('Disaggregation Data'!$Q$315:$Q$616,MATCH(LEFT(X558,255),LEFT('Disaggregation Data'!J$315:$J$616,255),0))),"")</f>
        <v/>
      </c>
      <c r="J558" s="447" t="str">
        <f t="array" ref="J558">IFERROR(IF(INDEX('Disaggregation Data'!$R$315:$R$616,MATCH(LEFT(X558,255),LEFT('Disaggregation Data'!$J$315:$J$616,255),0))=0,"",INDEX('Disaggregation Data'!$R$315:$R$616,MATCH(LEFT(X558,255),LEFT('Disaggregation Data'!J$315:$J$616,255),0))),"")</f>
        <v/>
      </c>
      <c r="K558" s="486"/>
      <c r="L558" s="486"/>
      <c r="M558" s="486"/>
      <c r="N558" s="486"/>
      <c r="O558" s="486"/>
      <c r="P558" s="429"/>
      <c r="Q558" s="429"/>
      <c r="R558" s="429"/>
      <c r="S558" s="429"/>
      <c r="T558" s="429"/>
      <c r="U558" s="433" t="str">
        <f t="array" ref="U558">IFERROR(IF(INDEX('Disaggregation Data'!$O$315:$O$616,MATCH(LEFT(X558,255),LEFT('Disaggregation Data'!$J$315:$J$616,255),0))=0,"",INDEX('Disaggregation Data'!$O$315:$O$616,MATCH(LEFT(X558,255),LEFT('Disaggregation Data'!J$315:$J$616,255),0))),"")</f>
        <v/>
      </c>
      <c r="V558" s="447" t="str">
        <f t="array" ref="V558">IFERROR(IF(INDEX('Disaggregation Data'!$P$315:$P$616,MATCH(LEFT(X558,255),LEFT('Disaggregation Data'!$J$315:$J$616,255),0))=0,"",INDEX('Disaggregation Data'!$P$315:$P$616,MATCH(LEFT(X558,255),LEFT('Disaggregation Data'!J$315:$J$616,255),0))),"")</f>
        <v/>
      </c>
      <c r="W558" s="527"/>
      <c r="X558" s="527" t="str">
        <f t="shared" si="39"/>
        <v/>
      </c>
      <c r="Y558" s="527">
        <f t="shared" si="40"/>
        <v>31</v>
      </c>
      <c r="Z558" s="527" t="str">
        <f t="shared" si="41"/>
        <v/>
      </c>
      <c r="AA558" s="527" t="b">
        <f t="shared" si="42"/>
        <v>0</v>
      </c>
      <c r="AB558" s="527" t="s">
        <v>2021</v>
      </c>
      <c r="AC558" s="527" t="str">
        <f t="array" ref="AC558">IFERROR(IF(INDEX('Disaggregation Records'!$G$95:$G$183,MATCH(LEFT(Z558,255),LEFT('Disaggregation Records'!$D$95:$D$183,255),0))=0,"",INDEX('Disaggregation Records'!$G$95:$G$183,MATCH(LEFT(Z558,255),LEFT('Disaggregation Records'!$D$95:$D$183,255),0))),"")</f>
        <v/>
      </c>
      <c r="AD558" s="527" t="s">
        <v>743</v>
      </c>
      <c r="AE558" s="393"/>
      <c r="AF558" s="134"/>
      <c r="AG558" s="134"/>
    </row>
    <row r="559" spans="1:33" ht="47.1" customHeight="1" x14ac:dyDescent="0.25">
      <c r="A559" s="409">
        <v>24</v>
      </c>
      <c r="B559" s="427" t="str">
        <f>IFERROR(VLOOKUP(A559,'Coverage Indicators - Section D'!$A$10:$Y$42,25,FALSE),"")</f>
        <v/>
      </c>
      <c r="C559" s="522" t="str">
        <f t="array" ref="C559">IFERROR(IF(INDEX('Disaggregation Records'!$E$95:$E$183,MATCH(LEFT(Z559,255),LEFT('Disaggregation Records'!$D$95:$D$183,255),0))=0,"",INDEX('Disaggregation Records'!$E$95:$E$183,MATCH(LEFT(Z559,255),LEFT('Disaggregation Records'!$D$95:$D$183,255),0))),"")</f>
        <v/>
      </c>
      <c r="D559" s="522" t="str">
        <f t="array" ref="D559">IFERROR(IF(INDEX('Disaggregation Records'!$F$95:$F$183,MATCH(LEFT(Z559,255),LEFT('Disaggregation Records'!$D$95:$D$183,255),0))=0,"",INDEX('Disaggregation Records'!$F$95:$F$183,MATCH(LEFT(Z559,255),LEFT('Disaggregation Records'!$D$95:$D$183,255),0))),"")</f>
        <v/>
      </c>
      <c r="E559" s="429" t="str">
        <f t="array" ref="E559">IFERROR(IF(INDEX('Disaggregation Data'!$K$315:$K$616,MATCH(LEFT(X559,255),LEFT('Disaggregation Data'!$J$315:$J$616,255),0))=0,"",INDEX('Disaggregation Data'!$K$315:$K$616,MATCH(LEFT(X559,255),LEFT('Disaggregation Data'!J$315:$J$616,255),0))),"")</f>
        <v/>
      </c>
      <c r="F559" s="430" t="str">
        <f t="array" ref="F559">IFERROR(IF(INDEX('Disaggregation Data'!$L$315:$L$616,MATCH(LEFT(X559,255),LEFT('Disaggregation Data'!$J$315:$J$616,255),0))=0,"",INDEX('Disaggregation Data'!$L$315:$L$616,MATCH(LEFT(X559,255),LEFT('Disaggregation Data'!J$315:$J$616,255),0))),"")</f>
        <v/>
      </c>
      <c r="G559" s="495" t="str">
        <f t="shared" si="43"/>
        <v/>
      </c>
      <c r="H559" s="433" t="str">
        <f t="array" ref="H559">IFERROR(IF(INDEX('Disaggregation Data'!$N$315:$N$616,MATCH(LEFT(X559,255),LEFT('Disaggregation Data'!$J$315:$J$616,255),0))=0,"",INDEX('Disaggregation Data'!$N$315:$N$616,MATCH(LEFT(X559,255),LEFT('Disaggregation Data'!J$315:$J$616,255),0))),"")</f>
        <v/>
      </c>
      <c r="I559" s="433" t="str">
        <f t="array" ref="I559">IFERROR(IF(INDEX('Disaggregation Data'!$Q$315:$Q$616,MATCH(LEFT(X559,255),LEFT('Disaggregation Data'!$J$315:$J$616,255),0))=0,"",INDEX('Disaggregation Data'!$Q$315:$Q$616,MATCH(LEFT(X559,255),LEFT('Disaggregation Data'!J$315:$J$616,255),0))),"")</f>
        <v/>
      </c>
      <c r="J559" s="447" t="str">
        <f t="array" ref="J559">IFERROR(IF(INDEX('Disaggregation Data'!$R$315:$R$616,MATCH(LEFT(X559,255),LEFT('Disaggregation Data'!$J$315:$J$616,255),0))=0,"",INDEX('Disaggregation Data'!$R$315:$R$616,MATCH(LEFT(X559,255),LEFT('Disaggregation Data'!J$315:$J$616,255),0))),"")</f>
        <v/>
      </c>
      <c r="K559" s="486"/>
      <c r="L559" s="486"/>
      <c r="M559" s="486"/>
      <c r="N559" s="486"/>
      <c r="O559" s="486"/>
      <c r="P559" s="429"/>
      <c r="Q559" s="429"/>
      <c r="R559" s="429"/>
      <c r="S559" s="429"/>
      <c r="T559" s="429"/>
      <c r="U559" s="433" t="str">
        <f t="array" ref="U559">IFERROR(IF(INDEX('Disaggregation Data'!$O$315:$O$616,MATCH(LEFT(X559,255),LEFT('Disaggregation Data'!$J$315:$J$616,255),0))=0,"",INDEX('Disaggregation Data'!$O$315:$O$616,MATCH(LEFT(X559,255),LEFT('Disaggregation Data'!J$315:$J$616,255),0))),"")</f>
        <v/>
      </c>
      <c r="V559" s="447" t="str">
        <f t="array" ref="V559">IFERROR(IF(INDEX('Disaggregation Data'!$P$315:$P$616,MATCH(LEFT(X559,255),LEFT('Disaggregation Data'!$J$315:$J$616,255),0))=0,"",INDEX('Disaggregation Data'!$P$315:$P$616,MATCH(LEFT(X559,255),LEFT('Disaggregation Data'!J$315:$J$616,255),0))),"")</f>
        <v/>
      </c>
      <c r="W559" s="527"/>
      <c r="X559" s="527" t="str">
        <f t="shared" si="39"/>
        <v/>
      </c>
      <c r="Y559" s="527">
        <f t="shared" si="40"/>
        <v>32</v>
      </c>
      <c r="Z559" s="527" t="str">
        <f t="shared" si="41"/>
        <v/>
      </c>
      <c r="AA559" s="527" t="b">
        <f t="shared" si="42"/>
        <v>0</v>
      </c>
      <c r="AB559" s="527" t="s">
        <v>2022</v>
      </c>
      <c r="AC559" s="527" t="str">
        <f t="array" ref="AC559">IFERROR(IF(INDEX('Disaggregation Records'!$G$95:$G$183,MATCH(LEFT(Z559,255),LEFT('Disaggregation Records'!$D$95:$D$183,255),0))=0,"",INDEX('Disaggregation Records'!$G$95:$G$183,MATCH(LEFT(Z559,255),LEFT('Disaggregation Records'!$D$95:$D$183,255),0))),"")</f>
        <v/>
      </c>
      <c r="AD559" s="527" t="s">
        <v>743</v>
      </c>
      <c r="AE559" s="393"/>
      <c r="AF559" s="134"/>
      <c r="AG559" s="134"/>
    </row>
    <row r="560" spans="1:33" ht="47.1" customHeight="1" x14ac:dyDescent="0.25">
      <c r="A560" s="409">
        <v>24</v>
      </c>
      <c r="B560" s="427" t="str">
        <f>IFERROR(VLOOKUP(A560,'Coverage Indicators - Section D'!$A$10:$Y$42,25,FALSE),"")</f>
        <v/>
      </c>
      <c r="C560" s="522" t="str">
        <f t="array" ref="C560">IFERROR(IF(INDEX('Disaggregation Records'!$E$95:$E$183,MATCH(LEFT(Z560,255),LEFT('Disaggregation Records'!$D$95:$D$183,255),0))=0,"",INDEX('Disaggregation Records'!$E$95:$E$183,MATCH(LEFT(Z560,255),LEFT('Disaggregation Records'!$D$95:$D$183,255),0))),"")</f>
        <v/>
      </c>
      <c r="D560" s="522" t="str">
        <f t="array" ref="D560">IFERROR(IF(INDEX('Disaggregation Records'!$F$95:$F$183,MATCH(LEFT(Z560,255),LEFT('Disaggregation Records'!$D$95:$D$183,255),0))=0,"",INDEX('Disaggregation Records'!$F$95:$F$183,MATCH(LEFT(Z560,255),LEFT('Disaggregation Records'!$D$95:$D$183,255),0))),"")</f>
        <v/>
      </c>
      <c r="E560" s="429" t="str">
        <f t="array" ref="E560">IFERROR(IF(INDEX('Disaggregation Data'!$K$315:$K$616,MATCH(LEFT(X560,255),LEFT('Disaggregation Data'!$J$315:$J$616,255),0))=0,"",INDEX('Disaggregation Data'!$K$315:$K$616,MATCH(LEFT(X560,255),LEFT('Disaggregation Data'!J$315:$J$616,255),0))),"")</f>
        <v/>
      </c>
      <c r="F560" s="430" t="str">
        <f t="array" ref="F560">IFERROR(IF(INDEX('Disaggregation Data'!$L$315:$L$616,MATCH(LEFT(X560,255),LEFT('Disaggregation Data'!$J$315:$J$616,255),0))=0,"",INDEX('Disaggregation Data'!$L$315:$L$616,MATCH(LEFT(X560,255),LEFT('Disaggregation Data'!J$315:$J$616,255),0))),"")</f>
        <v/>
      </c>
      <c r="G560" s="495" t="str">
        <f t="shared" si="43"/>
        <v/>
      </c>
      <c r="H560" s="433" t="str">
        <f t="array" ref="H560">IFERROR(IF(INDEX('Disaggregation Data'!$N$315:$N$616,MATCH(LEFT(X560,255),LEFT('Disaggregation Data'!$J$315:$J$616,255),0))=0,"",INDEX('Disaggregation Data'!$N$315:$N$616,MATCH(LEFT(X560,255),LEFT('Disaggregation Data'!J$315:$J$616,255),0))),"")</f>
        <v/>
      </c>
      <c r="I560" s="433" t="str">
        <f t="array" ref="I560">IFERROR(IF(INDEX('Disaggregation Data'!$Q$315:$Q$616,MATCH(LEFT(X560,255),LEFT('Disaggregation Data'!$J$315:$J$616,255),0))=0,"",INDEX('Disaggregation Data'!$Q$315:$Q$616,MATCH(LEFT(X560,255),LEFT('Disaggregation Data'!J$315:$J$616,255),0))),"")</f>
        <v/>
      </c>
      <c r="J560" s="447" t="str">
        <f t="array" ref="J560">IFERROR(IF(INDEX('Disaggregation Data'!$R$315:$R$616,MATCH(LEFT(X560,255),LEFT('Disaggregation Data'!$J$315:$J$616,255),0))=0,"",INDEX('Disaggregation Data'!$R$315:$R$616,MATCH(LEFT(X560,255),LEFT('Disaggregation Data'!J$315:$J$616,255),0))),"")</f>
        <v/>
      </c>
      <c r="K560" s="486"/>
      <c r="L560" s="486"/>
      <c r="M560" s="486"/>
      <c r="N560" s="486"/>
      <c r="O560" s="486"/>
      <c r="P560" s="429"/>
      <c r="Q560" s="429"/>
      <c r="R560" s="429"/>
      <c r="S560" s="429"/>
      <c r="T560" s="429"/>
      <c r="U560" s="433" t="str">
        <f t="array" ref="U560">IFERROR(IF(INDEX('Disaggregation Data'!$O$315:$O$616,MATCH(LEFT(X560,255),LEFT('Disaggregation Data'!$J$315:$J$616,255),0))=0,"",INDEX('Disaggregation Data'!$O$315:$O$616,MATCH(LEFT(X560,255),LEFT('Disaggregation Data'!J$315:$J$616,255),0))),"")</f>
        <v/>
      </c>
      <c r="V560" s="447" t="str">
        <f t="array" ref="V560">IFERROR(IF(INDEX('Disaggregation Data'!$P$315:$P$616,MATCH(LEFT(X560,255),LEFT('Disaggregation Data'!$J$315:$J$616,255),0))=0,"",INDEX('Disaggregation Data'!$P$315:$P$616,MATCH(LEFT(X560,255),LEFT('Disaggregation Data'!J$315:$J$616,255),0))),"")</f>
        <v/>
      </c>
      <c r="W560" s="527"/>
      <c r="X560" s="527" t="str">
        <f t="shared" si="39"/>
        <v/>
      </c>
      <c r="Y560" s="527">
        <f t="shared" si="40"/>
        <v>33</v>
      </c>
      <c r="Z560" s="527" t="str">
        <f t="shared" si="41"/>
        <v/>
      </c>
      <c r="AA560" s="527" t="b">
        <f t="shared" si="42"/>
        <v>0</v>
      </c>
      <c r="AB560" s="527" t="s">
        <v>2023</v>
      </c>
      <c r="AC560" s="527" t="str">
        <f t="array" ref="AC560">IFERROR(IF(INDEX('Disaggregation Records'!$G$95:$G$183,MATCH(LEFT(Z560,255),LEFT('Disaggregation Records'!$D$95:$D$183,255),0))=0,"",INDEX('Disaggregation Records'!$G$95:$G$183,MATCH(LEFT(Z560,255),LEFT('Disaggregation Records'!$D$95:$D$183,255),0))),"")</f>
        <v/>
      </c>
      <c r="AD560" s="527" t="s">
        <v>743</v>
      </c>
      <c r="AE560" s="393"/>
      <c r="AF560" s="134"/>
      <c r="AG560" s="134"/>
    </row>
    <row r="561" spans="1:33" ht="47.1" customHeight="1" x14ac:dyDescent="0.25">
      <c r="A561" s="409">
        <v>24</v>
      </c>
      <c r="B561" s="427" t="str">
        <f>IFERROR(VLOOKUP(A561,'Coverage Indicators - Section D'!$A$10:$Y$42,25,FALSE),"")</f>
        <v/>
      </c>
      <c r="C561" s="522" t="str">
        <f t="array" ref="C561">IFERROR(IF(INDEX('Disaggregation Records'!$E$95:$E$183,MATCH(LEFT(Z561,255),LEFT('Disaggregation Records'!$D$95:$D$183,255),0))=0,"",INDEX('Disaggregation Records'!$E$95:$E$183,MATCH(LEFT(Z561,255),LEFT('Disaggregation Records'!$D$95:$D$183,255),0))),"")</f>
        <v/>
      </c>
      <c r="D561" s="522" t="str">
        <f t="array" ref="D561">IFERROR(IF(INDEX('Disaggregation Records'!$F$95:$F$183,MATCH(LEFT(Z561,255),LEFT('Disaggregation Records'!$D$95:$D$183,255),0))=0,"",INDEX('Disaggregation Records'!$F$95:$F$183,MATCH(LEFT(Z561,255),LEFT('Disaggregation Records'!$D$95:$D$183,255),0))),"")</f>
        <v/>
      </c>
      <c r="E561" s="429" t="str">
        <f t="array" ref="E561">IFERROR(IF(INDEX('Disaggregation Data'!$K$315:$K$616,MATCH(LEFT(X561,255),LEFT('Disaggregation Data'!$J$315:$J$616,255),0))=0,"",INDEX('Disaggregation Data'!$K$315:$K$616,MATCH(LEFT(X561,255),LEFT('Disaggregation Data'!J$315:$J$616,255),0))),"")</f>
        <v/>
      </c>
      <c r="F561" s="430" t="str">
        <f t="array" ref="F561">IFERROR(IF(INDEX('Disaggregation Data'!$L$315:$L$616,MATCH(LEFT(X561,255),LEFT('Disaggregation Data'!$J$315:$J$616,255),0))=0,"",INDEX('Disaggregation Data'!$L$315:$L$616,MATCH(LEFT(X561,255),LEFT('Disaggregation Data'!J$315:$J$616,255),0))),"")</f>
        <v/>
      </c>
      <c r="G561" s="495" t="str">
        <f t="shared" si="43"/>
        <v/>
      </c>
      <c r="H561" s="433" t="str">
        <f t="array" ref="H561">IFERROR(IF(INDEX('Disaggregation Data'!$N$315:$N$616,MATCH(LEFT(X561,255),LEFT('Disaggregation Data'!$J$315:$J$616,255),0))=0,"",INDEX('Disaggregation Data'!$N$315:$N$616,MATCH(LEFT(X561,255),LEFT('Disaggregation Data'!J$315:$J$616,255),0))),"")</f>
        <v/>
      </c>
      <c r="I561" s="433" t="str">
        <f t="array" ref="I561">IFERROR(IF(INDEX('Disaggregation Data'!$Q$315:$Q$616,MATCH(LEFT(X561,255),LEFT('Disaggregation Data'!$J$315:$J$616,255),0))=0,"",INDEX('Disaggregation Data'!$Q$315:$Q$616,MATCH(LEFT(X561,255),LEFT('Disaggregation Data'!J$315:$J$616,255),0))),"")</f>
        <v/>
      </c>
      <c r="J561" s="447" t="str">
        <f t="array" ref="J561">IFERROR(IF(INDEX('Disaggregation Data'!$R$315:$R$616,MATCH(LEFT(X561,255),LEFT('Disaggregation Data'!$J$315:$J$616,255),0))=0,"",INDEX('Disaggregation Data'!$R$315:$R$616,MATCH(LEFT(X561,255),LEFT('Disaggregation Data'!J$315:$J$616,255),0))),"")</f>
        <v/>
      </c>
      <c r="K561" s="486"/>
      <c r="L561" s="486"/>
      <c r="M561" s="486"/>
      <c r="N561" s="486"/>
      <c r="O561" s="486"/>
      <c r="P561" s="429"/>
      <c r="Q561" s="429"/>
      <c r="R561" s="429"/>
      <c r="S561" s="429"/>
      <c r="T561" s="429"/>
      <c r="U561" s="433" t="str">
        <f t="array" ref="U561">IFERROR(IF(INDEX('Disaggregation Data'!$O$315:$O$616,MATCH(LEFT(X561,255),LEFT('Disaggregation Data'!$J$315:$J$616,255),0))=0,"",INDEX('Disaggregation Data'!$O$315:$O$616,MATCH(LEFT(X561,255),LEFT('Disaggregation Data'!J$315:$J$616,255),0))),"")</f>
        <v/>
      </c>
      <c r="V561" s="447" t="str">
        <f t="array" ref="V561">IFERROR(IF(INDEX('Disaggregation Data'!$P$315:$P$616,MATCH(LEFT(X561,255),LEFT('Disaggregation Data'!$J$315:$J$616,255),0))=0,"",INDEX('Disaggregation Data'!$P$315:$P$616,MATCH(LEFT(X561,255),LEFT('Disaggregation Data'!J$315:$J$616,255),0))),"")</f>
        <v/>
      </c>
      <c r="W561" s="527"/>
      <c r="X561" s="527" t="str">
        <f t="shared" si="39"/>
        <v/>
      </c>
      <c r="Y561" s="527">
        <f t="shared" si="40"/>
        <v>34</v>
      </c>
      <c r="Z561" s="527" t="str">
        <f t="shared" si="41"/>
        <v/>
      </c>
      <c r="AA561" s="527" t="b">
        <f t="shared" si="42"/>
        <v>0</v>
      </c>
      <c r="AB561" s="527" t="s">
        <v>2024</v>
      </c>
      <c r="AC561" s="527" t="str">
        <f t="array" ref="AC561">IFERROR(IF(INDEX('Disaggregation Records'!$G$95:$G$183,MATCH(LEFT(Z561,255),LEFT('Disaggregation Records'!$D$95:$D$183,255),0))=0,"",INDEX('Disaggregation Records'!$G$95:$G$183,MATCH(LEFT(Z561,255),LEFT('Disaggregation Records'!$D$95:$D$183,255),0))),"")</f>
        <v/>
      </c>
      <c r="AD561" s="527" t="s">
        <v>743</v>
      </c>
      <c r="AE561" s="393"/>
      <c r="AF561" s="134"/>
      <c r="AG561" s="134"/>
    </row>
    <row r="562" spans="1:33" ht="47.1" customHeight="1" x14ac:dyDescent="0.25">
      <c r="A562" s="409">
        <v>24</v>
      </c>
      <c r="B562" s="427" t="str">
        <f>IFERROR(VLOOKUP(A562,'Coverage Indicators - Section D'!$A$10:$Y$42,25,FALSE),"")</f>
        <v/>
      </c>
      <c r="C562" s="522" t="str">
        <f t="array" ref="C562">IFERROR(IF(INDEX('Disaggregation Records'!$E$95:$E$183,MATCH(LEFT(Z562,255),LEFT('Disaggregation Records'!$D$95:$D$183,255),0))=0,"",INDEX('Disaggregation Records'!$E$95:$E$183,MATCH(LEFT(Z562,255),LEFT('Disaggregation Records'!$D$95:$D$183,255),0))),"")</f>
        <v/>
      </c>
      <c r="D562" s="522" t="str">
        <f t="array" ref="D562">IFERROR(IF(INDEX('Disaggregation Records'!$F$95:$F$183,MATCH(LEFT(Z562,255),LEFT('Disaggregation Records'!$D$95:$D$183,255),0))=0,"",INDEX('Disaggregation Records'!$F$95:$F$183,MATCH(LEFT(Z562,255),LEFT('Disaggregation Records'!$D$95:$D$183,255),0))),"")</f>
        <v/>
      </c>
      <c r="E562" s="429" t="str">
        <f t="array" ref="E562">IFERROR(IF(INDEX('Disaggregation Data'!$K$315:$K$616,MATCH(LEFT(X562,255),LEFT('Disaggregation Data'!$J$315:$J$616,255),0))=0,"",INDEX('Disaggregation Data'!$K$315:$K$616,MATCH(LEFT(X562,255),LEFT('Disaggregation Data'!J$315:$J$616,255),0))),"")</f>
        <v/>
      </c>
      <c r="F562" s="430" t="str">
        <f t="array" ref="F562">IFERROR(IF(INDEX('Disaggregation Data'!$L$315:$L$616,MATCH(LEFT(X562,255),LEFT('Disaggregation Data'!$J$315:$J$616,255),0))=0,"",INDEX('Disaggregation Data'!$L$315:$L$616,MATCH(LEFT(X562,255),LEFT('Disaggregation Data'!J$315:$J$616,255),0))),"")</f>
        <v/>
      </c>
      <c r="G562" s="495" t="str">
        <f t="shared" si="43"/>
        <v/>
      </c>
      <c r="H562" s="433" t="str">
        <f t="array" ref="H562">IFERROR(IF(INDEX('Disaggregation Data'!$N$315:$N$616,MATCH(LEFT(X562,255),LEFT('Disaggregation Data'!$J$315:$J$616,255),0))=0,"",INDEX('Disaggregation Data'!$N$315:$N$616,MATCH(LEFT(X562,255),LEFT('Disaggregation Data'!J$315:$J$616,255),0))),"")</f>
        <v/>
      </c>
      <c r="I562" s="433" t="str">
        <f t="array" ref="I562">IFERROR(IF(INDEX('Disaggregation Data'!$Q$315:$Q$616,MATCH(LEFT(X562,255),LEFT('Disaggregation Data'!$J$315:$J$616,255),0))=0,"",INDEX('Disaggregation Data'!$Q$315:$Q$616,MATCH(LEFT(X562,255),LEFT('Disaggregation Data'!J$315:$J$616,255),0))),"")</f>
        <v/>
      </c>
      <c r="J562" s="447" t="str">
        <f t="array" ref="J562">IFERROR(IF(INDEX('Disaggregation Data'!$R$315:$R$616,MATCH(LEFT(X562,255),LEFT('Disaggregation Data'!$J$315:$J$616,255),0))=0,"",INDEX('Disaggregation Data'!$R$315:$R$616,MATCH(LEFT(X562,255),LEFT('Disaggregation Data'!J$315:$J$616,255),0))),"")</f>
        <v/>
      </c>
      <c r="K562" s="486"/>
      <c r="L562" s="486"/>
      <c r="M562" s="486"/>
      <c r="N562" s="486"/>
      <c r="O562" s="486"/>
      <c r="P562" s="429"/>
      <c r="Q562" s="429"/>
      <c r="R562" s="429"/>
      <c r="S562" s="429"/>
      <c r="T562" s="429"/>
      <c r="U562" s="433" t="str">
        <f t="array" ref="U562">IFERROR(IF(INDEX('Disaggregation Data'!$O$315:$O$616,MATCH(LEFT(X562,255),LEFT('Disaggregation Data'!$J$315:$J$616,255),0))=0,"",INDEX('Disaggregation Data'!$O$315:$O$616,MATCH(LEFT(X562,255),LEFT('Disaggregation Data'!J$315:$J$616,255),0))),"")</f>
        <v/>
      </c>
      <c r="V562" s="447" t="str">
        <f t="array" ref="V562">IFERROR(IF(INDEX('Disaggregation Data'!$P$315:$P$616,MATCH(LEFT(X562,255),LEFT('Disaggregation Data'!$J$315:$J$616,255),0))=0,"",INDEX('Disaggregation Data'!$P$315:$P$616,MATCH(LEFT(X562,255),LEFT('Disaggregation Data'!J$315:$J$616,255),0))),"")</f>
        <v/>
      </c>
      <c r="W562" s="527"/>
      <c r="X562" s="527" t="str">
        <f t="shared" si="39"/>
        <v/>
      </c>
      <c r="Y562" s="527">
        <f t="shared" si="40"/>
        <v>35</v>
      </c>
      <c r="Z562" s="527" t="str">
        <f t="shared" si="41"/>
        <v/>
      </c>
      <c r="AA562" s="527" t="b">
        <f t="shared" si="42"/>
        <v>0</v>
      </c>
      <c r="AB562" s="527" t="s">
        <v>2025</v>
      </c>
      <c r="AC562" s="527" t="str">
        <f t="array" ref="AC562">IFERROR(IF(INDEX('Disaggregation Records'!$G$95:$G$183,MATCH(LEFT(Z562,255),LEFT('Disaggregation Records'!$D$95:$D$183,255),0))=0,"",INDEX('Disaggregation Records'!$G$95:$G$183,MATCH(LEFT(Z562,255),LEFT('Disaggregation Records'!$D$95:$D$183,255),0))),"")</f>
        <v/>
      </c>
      <c r="AD562" s="527" t="s">
        <v>743</v>
      </c>
      <c r="AE562" s="393"/>
      <c r="AF562" s="134"/>
      <c r="AG562" s="134"/>
    </row>
    <row r="563" spans="1:33" ht="47.1" customHeight="1" x14ac:dyDescent="0.25">
      <c r="A563" s="409">
        <v>24</v>
      </c>
      <c r="B563" s="427" t="str">
        <f>IFERROR(VLOOKUP(A563,'Coverage Indicators - Section D'!$A$10:$Y$42,25,FALSE),"")</f>
        <v/>
      </c>
      <c r="C563" s="522" t="str">
        <f t="array" ref="C563">IFERROR(IF(INDEX('Disaggregation Records'!$E$95:$E$183,MATCH(LEFT(Z563,255),LEFT('Disaggregation Records'!$D$95:$D$183,255),0))=0,"",INDEX('Disaggregation Records'!$E$95:$E$183,MATCH(LEFT(Z563,255),LEFT('Disaggregation Records'!$D$95:$D$183,255),0))),"")</f>
        <v/>
      </c>
      <c r="D563" s="522" t="str">
        <f t="array" ref="D563">IFERROR(IF(INDEX('Disaggregation Records'!$F$95:$F$183,MATCH(LEFT(Z563,255),LEFT('Disaggregation Records'!$D$95:$D$183,255),0))=0,"",INDEX('Disaggregation Records'!$F$95:$F$183,MATCH(LEFT(Z563,255),LEFT('Disaggregation Records'!$D$95:$D$183,255),0))),"")</f>
        <v/>
      </c>
      <c r="E563" s="429" t="str">
        <f t="array" ref="E563">IFERROR(IF(INDEX('Disaggregation Data'!$K$315:$K$616,MATCH(LEFT(X563,255),LEFT('Disaggregation Data'!$J$315:$J$616,255),0))=0,"",INDEX('Disaggregation Data'!$K$315:$K$616,MATCH(LEFT(X563,255),LEFT('Disaggregation Data'!J$315:$J$616,255),0))),"")</f>
        <v/>
      </c>
      <c r="F563" s="430" t="str">
        <f t="array" ref="F563">IFERROR(IF(INDEX('Disaggregation Data'!$L$315:$L$616,MATCH(LEFT(X563,255),LEFT('Disaggregation Data'!$J$315:$J$616,255),0))=0,"",INDEX('Disaggregation Data'!$L$315:$L$616,MATCH(LEFT(X563,255),LEFT('Disaggregation Data'!J$315:$J$616,255),0))),"")</f>
        <v/>
      </c>
      <c r="G563" s="495" t="str">
        <f t="shared" si="43"/>
        <v/>
      </c>
      <c r="H563" s="433" t="str">
        <f t="array" ref="H563">IFERROR(IF(INDEX('Disaggregation Data'!$N$315:$N$616,MATCH(LEFT(X563,255),LEFT('Disaggregation Data'!$J$315:$J$616,255),0))=0,"",INDEX('Disaggregation Data'!$N$315:$N$616,MATCH(LEFT(X563,255),LEFT('Disaggregation Data'!J$315:$J$616,255),0))),"")</f>
        <v/>
      </c>
      <c r="I563" s="433" t="str">
        <f t="array" ref="I563">IFERROR(IF(INDEX('Disaggregation Data'!$Q$315:$Q$616,MATCH(LEFT(X563,255),LEFT('Disaggregation Data'!$J$315:$J$616,255),0))=0,"",INDEX('Disaggregation Data'!$Q$315:$Q$616,MATCH(LEFT(X563,255),LEFT('Disaggregation Data'!J$315:$J$616,255),0))),"")</f>
        <v/>
      </c>
      <c r="J563" s="447" t="str">
        <f t="array" ref="J563">IFERROR(IF(INDEX('Disaggregation Data'!$R$315:$R$616,MATCH(LEFT(X563,255),LEFT('Disaggregation Data'!$J$315:$J$616,255),0))=0,"",INDEX('Disaggregation Data'!$R$315:$R$616,MATCH(LEFT(X563,255),LEFT('Disaggregation Data'!J$315:$J$616,255),0))),"")</f>
        <v/>
      </c>
      <c r="K563" s="486"/>
      <c r="L563" s="486"/>
      <c r="M563" s="486"/>
      <c r="N563" s="486"/>
      <c r="O563" s="486"/>
      <c r="P563" s="429"/>
      <c r="Q563" s="429"/>
      <c r="R563" s="429"/>
      <c r="S563" s="429"/>
      <c r="T563" s="429"/>
      <c r="U563" s="433" t="str">
        <f t="array" ref="U563">IFERROR(IF(INDEX('Disaggregation Data'!$O$315:$O$616,MATCH(LEFT(X563,255),LEFT('Disaggregation Data'!$J$315:$J$616,255),0))=0,"",INDEX('Disaggregation Data'!$O$315:$O$616,MATCH(LEFT(X563,255),LEFT('Disaggregation Data'!J$315:$J$616,255),0))),"")</f>
        <v/>
      </c>
      <c r="V563" s="447" t="str">
        <f t="array" ref="V563">IFERROR(IF(INDEX('Disaggregation Data'!$P$315:$P$616,MATCH(LEFT(X563,255),LEFT('Disaggregation Data'!$J$315:$J$616,255),0))=0,"",INDEX('Disaggregation Data'!$P$315:$P$616,MATCH(LEFT(X563,255),LEFT('Disaggregation Data'!J$315:$J$616,255),0))),"")</f>
        <v/>
      </c>
      <c r="W563" s="527"/>
      <c r="X563" s="527" t="str">
        <f t="shared" si="39"/>
        <v/>
      </c>
      <c r="Y563" s="527">
        <f t="shared" si="40"/>
        <v>36</v>
      </c>
      <c r="Z563" s="527" t="str">
        <f t="shared" si="41"/>
        <v/>
      </c>
      <c r="AA563" s="527" t="b">
        <f t="shared" si="42"/>
        <v>0</v>
      </c>
      <c r="AB563" s="527" t="s">
        <v>2026</v>
      </c>
      <c r="AC563" s="527" t="str">
        <f t="array" ref="AC563">IFERROR(IF(INDEX('Disaggregation Records'!$G$95:$G$183,MATCH(LEFT(Z563,255),LEFT('Disaggregation Records'!$D$95:$D$183,255),0))=0,"",INDEX('Disaggregation Records'!$G$95:$G$183,MATCH(LEFT(Z563,255),LEFT('Disaggregation Records'!$D$95:$D$183,255),0))),"")</f>
        <v/>
      </c>
      <c r="AD563" s="527" t="s">
        <v>743</v>
      </c>
      <c r="AE563" s="393"/>
      <c r="AF563" s="134"/>
      <c r="AG563" s="134"/>
    </row>
    <row r="564" spans="1:33" ht="47.1" customHeight="1" x14ac:dyDescent="0.25">
      <c r="A564" s="409">
        <v>24</v>
      </c>
      <c r="B564" s="427" t="str">
        <f>IFERROR(VLOOKUP(A564,'Coverage Indicators - Section D'!$A$10:$Y$42,25,FALSE),"")</f>
        <v/>
      </c>
      <c r="C564" s="522" t="str">
        <f t="array" ref="C564">IFERROR(IF(INDEX('Disaggregation Records'!$E$95:$E$183,MATCH(LEFT(Z564,255),LEFT('Disaggregation Records'!$D$95:$D$183,255),0))=0,"",INDEX('Disaggregation Records'!$E$95:$E$183,MATCH(LEFT(Z564,255),LEFT('Disaggregation Records'!$D$95:$D$183,255),0))),"")</f>
        <v/>
      </c>
      <c r="D564" s="522" t="str">
        <f t="array" ref="D564">IFERROR(IF(INDEX('Disaggregation Records'!$F$95:$F$183,MATCH(LEFT(Z564,255),LEFT('Disaggregation Records'!$D$95:$D$183,255),0))=0,"",INDEX('Disaggregation Records'!$F$95:$F$183,MATCH(LEFT(Z564,255),LEFT('Disaggregation Records'!$D$95:$D$183,255),0))),"")</f>
        <v/>
      </c>
      <c r="E564" s="429" t="str">
        <f t="array" ref="E564">IFERROR(IF(INDEX('Disaggregation Data'!$K$315:$K$616,MATCH(LEFT(X564,255),LEFT('Disaggregation Data'!$J$315:$J$616,255),0))=0,"",INDEX('Disaggregation Data'!$K$315:$K$616,MATCH(LEFT(X564,255),LEFT('Disaggregation Data'!J$315:$J$616,255),0))),"")</f>
        <v/>
      </c>
      <c r="F564" s="430" t="str">
        <f t="array" ref="F564">IFERROR(IF(INDEX('Disaggregation Data'!$L$315:$L$616,MATCH(LEFT(X564,255),LEFT('Disaggregation Data'!$J$315:$J$616,255),0))=0,"",INDEX('Disaggregation Data'!$L$315:$L$616,MATCH(LEFT(X564,255),LEFT('Disaggregation Data'!J$315:$J$616,255),0))),"")</f>
        <v/>
      </c>
      <c r="G564" s="495" t="str">
        <f t="shared" si="43"/>
        <v/>
      </c>
      <c r="H564" s="433" t="str">
        <f t="array" ref="H564">IFERROR(IF(INDEX('Disaggregation Data'!$N$315:$N$616,MATCH(LEFT(X564,255),LEFT('Disaggregation Data'!$J$315:$J$616,255),0))=0,"",INDEX('Disaggregation Data'!$N$315:$N$616,MATCH(LEFT(X564,255),LEFT('Disaggregation Data'!J$315:$J$616,255),0))),"")</f>
        <v/>
      </c>
      <c r="I564" s="433" t="str">
        <f t="array" ref="I564">IFERROR(IF(INDEX('Disaggregation Data'!$Q$315:$Q$616,MATCH(LEFT(X564,255),LEFT('Disaggregation Data'!$J$315:$J$616,255),0))=0,"",INDEX('Disaggregation Data'!$Q$315:$Q$616,MATCH(LEFT(X564,255),LEFT('Disaggregation Data'!J$315:$J$616,255),0))),"")</f>
        <v/>
      </c>
      <c r="J564" s="447" t="str">
        <f t="array" ref="J564">IFERROR(IF(INDEX('Disaggregation Data'!$R$315:$R$616,MATCH(LEFT(X564,255),LEFT('Disaggregation Data'!$J$315:$J$616,255),0))=0,"",INDEX('Disaggregation Data'!$R$315:$R$616,MATCH(LEFT(X564,255),LEFT('Disaggregation Data'!J$315:$J$616,255),0))),"")</f>
        <v/>
      </c>
      <c r="K564" s="486"/>
      <c r="L564" s="486"/>
      <c r="M564" s="486"/>
      <c r="N564" s="486"/>
      <c r="O564" s="486"/>
      <c r="P564" s="429"/>
      <c r="Q564" s="429"/>
      <c r="R564" s="429"/>
      <c r="S564" s="429"/>
      <c r="T564" s="429"/>
      <c r="U564" s="433" t="str">
        <f t="array" ref="U564">IFERROR(IF(INDEX('Disaggregation Data'!$O$315:$O$616,MATCH(LEFT(X564,255),LEFT('Disaggregation Data'!$J$315:$J$616,255),0))=0,"",INDEX('Disaggregation Data'!$O$315:$O$616,MATCH(LEFT(X564,255),LEFT('Disaggregation Data'!J$315:$J$616,255),0))),"")</f>
        <v/>
      </c>
      <c r="V564" s="447" t="str">
        <f t="array" ref="V564">IFERROR(IF(INDEX('Disaggregation Data'!$P$315:$P$616,MATCH(LEFT(X564,255),LEFT('Disaggregation Data'!$J$315:$J$616,255),0))=0,"",INDEX('Disaggregation Data'!$P$315:$P$616,MATCH(LEFT(X564,255),LEFT('Disaggregation Data'!J$315:$J$616,255),0))),"")</f>
        <v/>
      </c>
      <c r="W564" s="527"/>
      <c r="X564" s="527" t="str">
        <f t="shared" si="39"/>
        <v/>
      </c>
      <c r="Y564" s="527">
        <f t="shared" si="40"/>
        <v>37</v>
      </c>
      <c r="Z564" s="527" t="str">
        <f t="shared" si="41"/>
        <v/>
      </c>
      <c r="AA564" s="527" t="b">
        <f t="shared" si="42"/>
        <v>0</v>
      </c>
      <c r="AB564" s="527" t="s">
        <v>2027</v>
      </c>
      <c r="AC564" s="527" t="str">
        <f t="array" ref="AC564">IFERROR(IF(INDEX('Disaggregation Records'!$G$95:$G$183,MATCH(LEFT(Z564,255),LEFT('Disaggregation Records'!$D$95:$D$183,255),0))=0,"",INDEX('Disaggregation Records'!$G$95:$G$183,MATCH(LEFT(Z564,255),LEFT('Disaggregation Records'!$D$95:$D$183,255),0))),"")</f>
        <v/>
      </c>
      <c r="AD564" s="527" t="s">
        <v>743</v>
      </c>
      <c r="AE564" s="393"/>
      <c r="AF564" s="134"/>
      <c r="AG564" s="134"/>
    </row>
    <row r="565" spans="1:33" ht="47.1" customHeight="1" x14ac:dyDescent="0.25">
      <c r="A565" s="409">
        <v>24</v>
      </c>
      <c r="B565" s="427" t="str">
        <f>IFERROR(VLOOKUP(A565,'Coverage Indicators - Section D'!$A$10:$Y$42,25,FALSE),"")</f>
        <v/>
      </c>
      <c r="C565" s="522" t="str">
        <f t="array" ref="C565">IFERROR(IF(INDEX('Disaggregation Records'!$E$95:$E$183,MATCH(LEFT(Z565,255),LEFT('Disaggregation Records'!$D$95:$D$183,255),0))=0,"",INDEX('Disaggregation Records'!$E$95:$E$183,MATCH(LEFT(Z565,255),LEFT('Disaggregation Records'!$D$95:$D$183,255),0))),"")</f>
        <v/>
      </c>
      <c r="D565" s="522" t="str">
        <f t="array" ref="D565">IFERROR(IF(INDEX('Disaggregation Records'!$F$95:$F$183,MATCH(LEFT(Z565,255),LEFT('Disaggregation Records'!$D$95:$D$183,255),0))=0,"",INDEX('Disaggregation Records'!$F$95:$F$183,MATCH(LEFT(Z565,255),LEFT('Disaggregation Records'!$D$95:$D$183,255),0))),"")</f>
        <v/>
      </c>
      <c r="E565" s="429" t="str">
        <f t="array" ref="E565">IFERROR(IF(INDEX('Disaggregation Data'!$K$315:$K$616,MATCH(LEFT(X565,255),LEFT('Disaggregation Data'!$J$315:$J$616,255),0))=0,"",INDEX('Disaggregation Data'!$K$315:$K$616,MATCH(LEFT(X565,255),LEFT('Disaggregation Data'!J$315:$J$616,255),0))),"")</f>
        <v/>
      </c>
      <c r="F565" s="430" t="str">
        <f t="array" ref="F565">IFERROR(IF(INDEX('Disaggregation Data'!$L$315:$L$616,MATCH(LEFT(X565,255),LEFT('Disaggregation Data'!$J$315:$J$616,255),0))=0,"",INDEX('Disaggregation Data'!$L$315:$L$616,MATCH(LEFT(X565,255),LEFT('Disaggregation Data'!J$315:$J$616,255),0))),"")</f>
        <v/>
      </c>
      <c r="G565" s="495" t="str">
        <f t="shared" si="43"/>
        <v/>
      </c>
      <c r="H565" s="433" t="str">
        <f t="array" ref="H565">IFERROR(IF(INDEX('Disaggregation Data'!$N$315:$N$616,MATCH(LEFT(X565,255),LEFT('Disaggregation Data'!$J$315:$J$616,255),0))=0,"",INDEX('Disaggregation Data'!$N$315:$N$616,MATCH(LEFT(X565,255),LEFT('Disaggregation Data'!J$315:$J$616,255),0))),"")</f>
        <v/>
      </c>
      <c r="I565" s="433" t="str">
        <f t="array" ref="I565">IFERROR(IF(INDEX('Disaggregation Data'!$Q$315:$Q$616,MATCH(LEFT(X565,255),LEFT('Disaggregation Data'!$J$315:$J$616,255),0))=0,"",INDEX('Disaggregation Data'!$Q$315:$Q$616,MATCH(LEFT(X565,255),LEFT('Disaggregation Data'!J$315:$J$616,255),0))),"")</f>
        <v/>
      </c>
      <c r="J565" s="447" t="str">
        <f t="array" ref="J565">IFERROR(IF(INDEX('Disaggregation Data'!$R$315:$R$616,MATCH(LEFT(X565,255),LEFT('Disaggregation Data'!$J$315:$J$616,255),0))=0,"",INDEX('Disaggregation Data'!$R$315:$R$616,MATCH(LEFT(X565,255),LEFT('Disaggregation Data'!J$315:$J$616,255),0))),"")</f>
        <v/>
      </c>
      <c r="K565" s="486"/>
      <c r="L565" s="486"/>
      <c r="M565" s="486"/>
      <c r="N565" s="486"/>
      <c r="O565" s="486"/>
      <c r="P565" s="429"/>
      <c r="Q565" s="429"/>
      <c r="R565" s="429"/>
      <c r="S565" s="429"/>
      <c r="T565" s="429"/>
      <c r="U565" s="433" t="str">
        <f t="array" ref="U565">IFERROR(IF(INDEX('Disaggregation Data'!$O$315:$O$616,MATCH(LEFT(X565,255),LEFT('Disaggregation Data'!$J$315:$J$616,255),0))=0,"",INDEX('Disaggregation Data'!$O$315:$O$616,MATCH(LEFT(X565,255),LEFT('Disaggregation Data'!J$315:$J$616,255),0))),"")</f>
        <v/>
      </c>
      <c r="V565" s="447" t="str">
        <f t="array" ref="V565">IFERROR(IF(INDEX('Disaggregation Data'!$P$315:$P$616,MATCH(LEFT(X565,255),LEFT('Disaggregation Data'!$J$315:$J$616,255),0))=0,"",INDEX('Disaggregation Data'!$P$315:$P$616,MATCH(LEFT(X565,255),LEFT('Disaggregation Data'!J$315:$J$616,255),0))),"")</f>
        <v/>
      </c>
      <c r="W565" s="527"/>
      <c r="X565" s="527" t="str">
        <f t="shared" si="39"/>
        <v/>
      </c>
      <c r="Y565" s="527">
        <f t="shared" si="40"/>
        <v>38</v>
      </c>
      <c r="Z565" s="527" t="str">
        <f t="shared" si="41"/>
        <v/>
      </c>
      <c r="AA565" s="527" t="b">
        <f t="shared" si="42"/>
        <v>0</v>
      </c>
      <c r="AB565" s="527" t="s">
        <v>2028</v>
      </c>
      <c r="AC565" s="527" t="str">
        <f t="array" ref="AC565">IFERROR(IF(INDEX('Disaggregation Records'!$G$95:$G$183,MATCH(LEFT(Z565,255),LEFT('Disaggregation Records'!$D$95:$D$183,255),0))=0,"",INDEX('Disaggregation Records'!$G$95:$G$183,MATCH(LEFT(Z565,255),LEFT('Disaggregation Records'!$D$95:$D$183,255),0))),"")</f>
        <v/>
      </c>
      <c r="AD565" s="527" t="s">
        <v>743</v>
      </c>
      <c r="AE565" s="393"/>
      <c r="AF565" s="134"/>
      <c r="AG565" s="134"/>
    </row>
    <row r="566" spans="1:33" ht="47.1" customHeight="1" x14ac:dyDescent="0.25">
      <c r="A566" s="409">
        <v>24</v>
      </c>
      <c r="B566" s="427" t="str">
        <f>IFERROR(VLOOKUP(A566,'Coverage Indicators - Section D'!$A$10:$Y$42,25,FALSE),"")</f>
        <v/>
      </c>
      <c r="C566" s="522" t="str">
        <f t="array" ref="C566">IFERROR(IF(INDEX('Disaggregation Records'!$E$95:$E$183,MATCH(LEFT(Z566,255),LEFT('Disaggregation Records'!$D$95:$D$183,255),0))=0,"",INDEX('Disaggregation Records'!$E$95:$E$183,MATCH(LEFT(Z566,255),LEFT('Disaggregation Records'!$D$95:$D$183,255),0))),"")</f>
        <v/>
      </c>
      <c r="D566" s="522" t="str">
        <f t="array" ref="D566">IFERROR(IF(INDEX('Disaggregation Records'!$F$95:$F$183,MATCH(LEFT(Z566,255),LEFT('Disaggregation Records'!$D$95:$D$183,255),0))=0,"",INDEX('Disaggregation Records'!$F$95:$F$183,MATCH(LEFT(Z566,255),LEFT('Disaggregation Records'!$D$95:$D$183,255),0))),"")</f>
        <v/>
      </c>
      <c r="E566" s="429" t="str">
        <f t="array" ref="E566">IFERROR(IF(INDEX('Disaggregation Data'!$K$315:$K$616,MATCH(LEFT(X566,255),LEFT('Disaggregation Data'!$J$315:$J$616,255),0))=0,"",INDEX('Disaggregation Data'!$K$315:$K$616,MATCH(LEFT(X566,255),LEFT('Disaggregation Data'!J$315:$J$616,255),0))),"")</f>
        <v/>
      </c>
      <c r="F566" s="430" t="str">
        <f t="array" ref="F566">IFERROR(IF(INDEX('Disaggregation Data'!$L$315:$L$616,MATCH(LEFT(X566,255),LEFT('Disaggregation Data'!$J$315:$J$616,255),0))=0,"",INDEX('Disaggregation Data'!$L$315:$L$616,MATCH(LEFT(X566,255),LEFT('Disaggregation Data'!J$315:$J$616,255),0))),"")</f>
        <v/>
      </c>
      <c r="G566" s="495" t="str">
        <f t="shared" si="43"/>
        <v/>
      </c>
      <c r="H566" s="433" t="str">
        <f t="array" ref="H566">IFERROR(IF(INDEX('Disaggregation Data'!$N$315:$N$616,MATCH(LEFT(X566,255),LEFT('Disaggregation Data'!$J$315:$J$616,255),0))=0,"",INDEX('Disaggregation Data'!$N$315:$N$616,MATCH(LEFT(X566,255),LEFT('Disaggregation Data'!J$315:$J$616,255),0))),"")</f>
        <v/>
      </c>
      <c r="I566" s="433" t="str">
        <f t="array" ref="I566">IFERROR(IF(INDEX('Disaggregation Data'!$Q$315:$Q$616,MATCH(LEFT(X566,255),LEFT('Disaggregation Data'!$J$315:$J$616,255),0))=0,"",INDEX('Disaggregation Data'!$Q$315:$Q$616,MATCH(LEFT(X566,255),LEFT('Disaggregation Data'!J$315:$J$616,255),0))),"")</f>
        <v/>
      </c>
      <c r="J566" s="447" t="str">
        <f t="array" ref="J566">IFERROR(IF(INDEX('Disaggregation Data'!$R$315:$R$616,MATCH(LEFT(X566,255),LEFT('Disaggregation Data'!$J$315:$J$616,255),0))=0,"",INDEX('Disaggregation Data'!$R$315:$R$616,MATCH(LEFT(X566,255),LEFT('Disaggregation Data'!J$315:$J$616,255),0))),"")</f>
        <v/>
      </c>
      <c r="K566" s="486"/>
      <c r="L566" s="486"/>
      <c r="M566" s="486"/>
      <c r="N566" s="486"/>
      <c r="O566" s="486"/>
      <c r="P566" s="429"/>
      <c r="Q566" s="429"/>
      <c r="R566" s="429"/>
      <c r="S566" s="429"/>
      <c r="T566" s="429"/>
      <c r="U566" s="433" t="str">
        <f t="array" ref="U566">IFERROR(IF(INDEX('Disaggregation Data'!$O$315:$O$616,MATCH(LEFT(X566,255),LEFT('Disaggregation Data'!$J$315:$J$616,255),0))=0,"",INDEX('Disaggregation Data'!$O$315:$O$616,MATCH(LEFT(X566,255),LEFT('Disaggregation Data'!J$315:$J$616,255),0))),"")</f>
        <v/>
      </c>
      <c r="V566" s="447" t="str">
        <f t="array" ref="V566">IFERROR(IF(INDEX('Disaggregation Data'!$P$315:$P$616,MATCH(LEFT(X566,255),LEFT('Disaggregation Data'!$J$315:$J$616,255),0))=0,"",INDEX('Disaggregation Data'!$P$315:$P$616,MATCH(LEFT(X566,255),LEFT('Disaggregation Data'!J$315:$J$616,255),0))),"")</f>
        <v/>
      </c>
      <c r="W566" s="527"/>
      <c r="X566" s="527" t="str">
        <f t="shared" si="39"/>
        <v/>
      </c>
      <c r="Y566" s="527">
        <f t="shared" si="40"/>
        <v>39</v>
      </c>
      <c r="Z566" s="527" t="str">
        <f t="shared" si="41"/>
        <v/>
      </c>
      <c r="AA566" s="527" t="b">
        <f t="shared" si="42"/>
        <v>0</v>
      </c>
      <c r="AB566" s="527" t="s">
        <v>2029</v>
      </c>
      <c r="AC566" s="527" t="str">
        <f t="array" ref="AC566">IFERROR(IF(INDEX('Disaggregation Records'!$G$95:$G$183,MATCH(LEFT(Z566,255),LEFT('Disaggregation Records'!$D$95:$D$183,255),0))=0,"",INDEX('Disaggregation Records'!$G$95:$G$183,MATCH(LEFT(Z566,255),LEFT('Disaggregation Records'!$D$95:$D$183,255),0))),"")</f>
        <v/>
      </c>
      <c r="AD566" s="527" t="s">
        <v>743</v>
      </c>
      <c r="AE566" s="393"/>
      <c r="AF566" s="134"/>
      <c r="AG566" s="134"/>
    </row>
    <row r="567" spans="1:33" ht="47.1" customHeight="1" x14ac:dyDescent="0.25">
      <c r="A567" s="409">
        <v>25</v>
      </c>
      <c r="B567" s="427" t="str">
        <f>IFERROR(VLOOKUP(A567,'Coverage Indicators - Section D'!$A$10:$Y$42,25,FALSE),"")</f>
        <v/>
      </c>
      <c r="C567" s="522" t="str">
        <f t="array" ref="C567">IFERROR(IF(INDEX('Disaggregation Records'!$E$95:$E$183,MATCH(LEFT(Z567,255),LEFT('Disaggregation Records'!$D$95:$D$183,255),0))=0,"",INDEX('Disaggregation Records'!$E$95:$E$183,MATCH(LEFT(Z567,255),LEFT('Disaggregation Records'!$D$95:$D$183,255),0))),"")</f>
        <v/>
      </c>
      <c r="D567" s="522" t="str">
        <f t="array" ref="D567">IFERROR(IF(INDEX('Disaggregation Records'!$F$95:$F$183,MATCH(LEFT(Z567,255),LEFT('Disaggregation Records'!$D$95:$D$183,255),0))=0,"",INDEX('Disaggregation Records'!$F$95:$F$183,MATCH(LEFT(Z567,255),LEFT('Disaggregation Records'!$D$95:$D$183,255),0))),"")</f>
        <v/>
      </c>
      <c r="E567" s="429" t="str">
        <f t="array" ref="E567">IFERROR(IF(INDEX('Disaggregation Data'!$K$315:$K$616,MATCH(LEFT(X567,255),LEFT('Disaggregation Data'!$J$315:$J$616,255),0))=0,"",INDEX('Disaggregation Data'!$K$315:$K$616,MATCH(LEFT(X567,255),LEFT('Disaggregation Data'!J$315:$J$616,255),0))),"")</f>
        <v/>
      </c>
      <c r="F567" s="430" t="str">
        <f t="array" ref="F567">IFERROR(IF(INDEX('Disaggregation Data'!$L$315:$L$616,MATCH(LEFT(X567,255),LEFT('Disaggregation Data'!$J$315:$J$616,255),0))=0,"",INDEX('Disaggregation Data'!$L$315:$L$616,MATCH(LEFT(X567,255),LEFT('Disaggregation Data'!J$315:$J$616,255),0))),"")</f>
        <v/>
      </c>
      <c r="G567" s="495" t="str">
        <f t="shared" si="43"/>
        <v/>
      </c>
      <c r="H567" s="433" t="str">
        <f t="array" ref="H567">IFERROR(IF(INDEX('Disaggregation Data'!$N$315:$N$616,MATCH(LEFT(X567,255),LEFT('Disaggregation Data'!$J$315:$J$616,255),0))=0,"",INDEX('Disaggregation Data'!$N$315:$N$616,MATCH(LEFT(X567,255),LEFT('Disaggregation Data'!J$315:$J$616,255),0))),"")</f>
        <v/>
      </c>
      <c r="I567" s="433" t="str">
        <f t="array" ref="I567">IFERROR(IF(INDEX('Disaggregation Data'!$Q$315:$Q$616,MATCH(LEFT(X567,255),LEFT('Disaggregation Data'!$J$315:$J$616,255),0))=0,"",INDEX('Disaggregation Data'!$Q$315:$Q$616,MATCH(LEFT(X567,255),LEFT('Disaggregation Data'!J$315:$J$616,255),0))),"")</f>
        <v/>
      </c>
      <c r="J567" s="447" t="str">
        <f t="array" ref="J567">IFERROR(IF(INDEX('Disaggregation Data'!$R$315:$R$616,MATCH(LEFT(X567,255),LEFT('Disaggregation Data'!$J$315:$J$616,255),0))=0,"",INDEX('Disaggregation Data'!$R$315:$R$616,MATCH(LEFT(X567,255),LEFT('Disaggregation Data'!J$315:$J$616,255),0))),"")</f>
        <v/>
      </c>
      <c r="K567" s="486"/>
      <c r="L567" s="486"/>
      <c r="M567" s="486"/>
      <c r="N567" s="486"/>
      <c r="O567" s="486"/>
      <c r="P567" s="429"/>
      <c r="Q567" s="429"/>
      <c r="R567" s="429"/>
      <c r="S567" s="429"/>
      <c r="T567" s="429"/>
      <c r="U567" s="433" t="str">
        <f t="array" ref="U567">IFERROR(IF(INDEX('Disaggregation Data'!$O$315:$O$616,MATCH(LEFT(X567,255),LEFT('Disaggregation Data'!$J$315:$J$616,255),0))=0,"",INDEX('Disaggregation Data'!$O$315:$O$616,MATCH(LEFT(X567,255),LEFT('Disaggregation Data'!J$315:$J$616,255),0))),"")</f>
        <v/>
      </c>
      <c r="V567" s="447" t="str">
        <f t="array" ref="V567">IFERROR(IF(INDEX('Disaggregation Data'!$P$315:$P$616,MATCH(LEFT(X567,255),LEFT('Disaggregation Data'!$J$315:$J$616,255),0))=0,"",INDEX('Disaggregation Data'!$P$315:$P$616,MATCH(LEFT(X567,255),LEFT('Disaggregation Data'!J$315:$J$616,255),0))),"")</f>
        <v/>
      </c>
      <c r="W567" s="527"/>
      <c r="X567" s="527" t="str">
        <f t="shared" si="39"/>
        <v/>
      </c>
      <c r="Y567" s="527">
        <f t="shared" si="40"/>
        <v>40</v>
      </c>
      <c r="Z567" s="527" t="str">
        <f t="shared" si="41"/>
        <v/>
      </c>
      <c r="AA567" s="527" t="b">
        <f t="shared" si="42"/>
        <v>0</v>
      </c>
      <c r="AB567" s="527" t="s">
        <v>2030</v>
      </c>
      <c r="AC567" s="527" t="str">
        <f t="array" ref="AC567">IFERROR(IF(INDEX('Disaggregation Records'!$G$95:$G$183,MATCH(LEFT(Z567,255),LEFT('Disaggregation Records'!$D$95:$D$183,255),0))=0,"",INDEX('Disaggregation Records'!$G$95:$G$183,MATCH(LEFT(Z567,255),LEFT('Disaggregation Records'!$D$95:$D$183,255),0))),"")</f>
        <v/>
      </c>
      <c r="AD567" s="527" t="s">
        <v>744</v>
      </c>
      <c r="AE567" s="393"/>
      <c r="AF567" s="134"/>
      <c r="AG567" s="134"/>
    </row>
    <row r="568" spans="1:33" ht="47.1" customHeight="1" x14ac:dyDescent="0.25">
      <c r="A568" s="409">
        <v>25</v>
      </c>
      <c r="B568" s="427" t="str">
        <f>IFERROR(VLOOKUP(A568,'Coverage Indicators - Section D'!$A$10:$Y$42,25,FALSE),"")</f>
        <v/>
      </c>
      <c r="C568" s="522" t="str">
        <f t="array" ref="C568">IFERROR(IF(INDEX('Disaggregation Records'!$E$95:$E$183,MATCH(LEFT(Z568,255),LEFT('Disaggregation Records'!$D$95:$D$183,255),0))=0,"",INDEX('Disaggregation Records'!$E$95:$E$183,MATCH(LEFT(Z568,255),LEFT('Disaggregation Records'!$D$95:$D$183,255),0))),"")</f>
        <v/>
      </c>
      <c r="D568" s="522" t="str">
        <f t="array" ref="D568">IFERROR(IF(INDEX('Disaggregation Records'!$F$95:$F$183,MATCH(LEFT(Z568,255),LEFT('Disaggregation Records'!$D$95:$D$183,255),0))=0,"",INDEX('Disaggregation Records'!$F$95:$F$183,MATCH(LEFT(Z568,255),LEFT('Disaggregation Records'!$D$95:$D$183,255),0))),"")</f>
        <v/>
      </c>
      <c r="E568" s="429" t="str">
        <f t="array" ref="E568">IFERROR(IF(INDEX('Disaggregation Data'!$K$315:$K$616,MATCH(LEFT(X568,255),LEFT('Disaggregation Data'!$J$315:$J$616,255),0))=0,"",INDEX('Disaggregation Data'!$K$315:$K$616,MATCH(LEFT(X568,255),LEFT('Disaggregation Data'!J$315:$J$616,255),0))),"")</f>
        <v/>
      </c>
      <c r="F568" s="430" t="str">
        <f t="array" ref="F568">IFERROR(IF(INDEX('Disaggregation Data'!$L$315:$L$616,MATCH(LEFT(X568,255),LEFT('Disaggregation Data'!$J$315:$J$616,255),0))=0,"",INDEX('Disaggregation Data'!$L$315:$L$616,MATCH(LEFT(X568,255),LEFT('Disaggregation Data'!J$315:$J$616,255),0))),"")</f>
        <v/>
      </c>
      <c r="G568" s="495" t="str">
        <f t="shared" si="43"/>
        <v/>
      </c>
      <c r="H568" s="433" t="str">
        <f t="array" ref="H568">IFERROR(IF(INDEX('Disaggregation Data'!$N$315:$N$616,MATCH(LEFT(X568,255),LEFT('Disaggregation Data'!$J$315:$J$616,255),0))=0,"",INDEX('Disaggregation Data'!$N$315:$N$616,MATCH(LEFT(X568,255),LEFT('Disaggregation Data'!J$315:$J$616,255),0))),"")</f>
        <v/>
      </c>
      <c r="I568" s="433" t="str">
        <f t="array" ref="I568">IFERROR(IF(INDEX('Disaggregation Data'!$Q$315:$Q$616,MATCH(LEFT(X568,255),LEFT('Disaggregation Data'!$J$315:$J$616,255),0))=0,"",INDEX('Disaggregation Data'!$Q$315:$Q$616,MATCH(LEFT(X568,255),LEFT('Disaggregation Data'!J$315:$J$616,255),0))),"")</f>
        <v/>
      </c>
      <c r="J568" s="447" t="str">
        <f t="array" ref="J568">IFERROR(IF(INDEX('Disaggregation Data'!$R$315:$R$616,MATCH(LEFT(X568,255),LEFT('Disaggregation Data'!$J$315:$J$616,255),0))=0,"",INDEX('Disaggregation Data'!$R$315:$R$616,MATCH(LEFT(X568,255),LEFT('Disaggregation Data'!J$315:$J$616,255),0))),"")</f>
        <v/>
      </c>
      <c r="K568" s="486"/>
      <c r="L568" s="486"/>
      <c r="M568" s="486"/>
      <c r="N568" s="486"/>
      <c r="O568" s="486"/>
      <c r="P568" s="429"/>
      <c r="Q568" s="429"/>
      <c r="R568" s="429"/>
      <c r="S568" s="429"/>
      <c r="T568" s="429"/>
      <c r="U568" s="433" t="str">
        <f t="array" ref="U568">IFERROR(IF(INDEX('Disaggregation Data'!$O$315:$O$616,MATCH(LEFT(X568,255),LEFT('Disaggregation Data'!$J$315:$J$616,255),0))=0,"",INDEX('Disaggregation Data'!$O$315:$O$616,MATCH(LEFT(X568,255),LEFT('Disaggregation Data'!J$315:$J$616,255),0))),"")</f>
        <v/>
      </c>
      <c r="V568" s="447" t="str">
        <f t="array" ref="V568">IFERROR(IF(INDEX('Disaggregation Data'!$P$315:$P$616,MATCH(LEFT(X568,255),LEFT('Disaggregation Data'!$J$315:$J$616,255),0))=0,"",INDEX('Disaggregation Data'!$P$315:$P$616,MATCH(LEFT(X568,255),LEFT('Disaggregation Data'!J$315:$J$616,255),0))),"")</f>
        <v/>
      </c>
      <c r="W568" s="527"/>
      <c r="X568" s="527" t="str">
        <f t="shared" si="39"/>
        <v/>
      </c>
      <c r="Y568" s="527">
        <f t="shared" si="40"/>
        <v>41</v>
      </c>
      <c r="Z568" s="527" t="str">
        <f t="shared" si="41"/>
        <v/>
      </c>
      <c r="AA568" s="527" t="b">
        <f t="shared" si="42"/>
        <v>0</v>
      </c>
      <c r="AB568" s="527" t="s">
        <v>2031</v>
      </c>
      <c r="AC568" s="527" t="str">
        <f t="array" ref="AC568">IFERROR(IF(INDEX('Disaggregation Records'!$G$95:$G$183,MATCH(LEFT(Z568,255),LEFT('Disaggregation Records'!$D$95:$D$183,255),0))=0,"",INDEX('Disaggregation Records'!$G$95:$G$183,MATCH(LEFT(Z568,255),LEFT('Disaggregation Records'!$D$95:$D$183,255),0))),"")</f>
        <v/>
      </c>
      <c r="AD568" s="527" t="s">
        <v>744</v>
      </c>
      <c r="AE568" s="393"/>
      <c r="AF568" s="134"/>
      <c r="AG568" s="134"/>
    </row>
    <row r="569" spans="1:33" ht="47.1" customHeight="1" x14ac:dyDescent="0.25">
      <c r="A569" s="409">
        <v>25</v>
      </c>
      <c r="B569" s="427" t="str">
        <f>IFERROR(VLOOKUP(A569,'Coverage Indicators - Section D'!$A$10:$Y$42,25,FALSE),"")</f>
        <v/>
      </c>
      <c r="C569" s="522" t="str">
        <f t="array" ref="C569">IFERROR(IF(INDEX('Disaggregation Records'!$E$95:$E$183,MATCH(LEFT(Z569,255),LEFT('Disaggregation Records'!$D$95:$D$183,255),0))=0,"",INDEX('Disaggregation Records'!$E$95:$E$183,MATCH(LEFT(Z569,255),LEFT('Disaggregation Records'!$D$95:$D$183,255),0))),"")</f>
        <v/>
      </c>
      <c r="D569" s="522" t="str">
        <f t="array" ref="D569">IFERROR(IF(INDEX('Disaggregation Records'!$F$95:$F$183,MATCH(LEFT(Z569,255),LEFT('Disaggregation Records'!$D$95:$D$183,255),0))=0,"",INDEX('Disaggregation Records'!$F$95:$F$183,MATCH(LEFT(Z569,255),LEFT('Disaggregation Records'!$D$95:$D$183,255),0))),"")</f>
        <v/>
      </c>
      <c r="E569" s="429" t="str">
        <f t="array" ref="E569">IFERROR(IF(INDEX('Disaggregation Data'!$K$315:$K$616,MATCH(LEFT(X569,255),LEFT('Disaggregation Data'!$J$315:$J$616,255),0))=0,"",INDEX('Disaggregation Data'!$K$315:$K$616,MATCH(LEFT(X569,255),LEFT('Disaggregation Data'!J$315:$J$616,255),0))),"")</f>
        <v/>
      </c>
      <c r="F569" s="430" t="str">
        <f t="array" ref="F569">IFERROR(IF(INDEX('Disaggregation Data'!$L$315:$L$616,MATCH(LEFT(X569,255),LEFT('Disaggregation Data'!$J$315:$J$616,255),0))=0,"",INDEX('Disaggregation Data'!$L$315:$L$616,MATCH(LEFT(X569,255),LEFT('Disaggregation Data'!J$315:$J$616,255),0))),"")</f>
        <v/>
      </c>
      <c r="G569" s="495" t="str">
        <f t="shared" si="43"/>
        <v/>
      </c>
      <c r="H569" s="433" t="str">
        <f t="array" ref="H569">IFERROR(IF(INDEX('Disaggregation Data'!$N$315:$N$616,MATCH(LEFT(X569,255),LEFT('Disaggregation Data'!$J$315:$J$616,255),0))=0,"",INDEX('Disaggregation Data'!$N$315:$N$616,MATCH(LEFT(X569,255),LEFT('Disaggregation Data'!J$315:$J$616,255),0))),"")</f>
        <v/>
      </c>
      <c r="I569" s="433" t="str">
        <f t="array" ref="I569">IFERROR(IF(INDEX('Disaggregation Data'!$Q$315:$Q$616,MATCH(LEFT(X569,255),LEFT('Disaggregation Data'!$J$315:$J$616,255),0))=0,"",INDEX('Disaggregation Data'!$Q$315:$Q$616,MATCH(LEFT(X569,255),LEFT('Disaggregation Data'!J$315:$J$616,255),0))),"")</f>
        <v/>
      </c>
      <c r="J569" s="447" t="str">
        <f t="array" ref="J569">IFERROR(IF(INDEX('Disaggregation Data'!$R$315:$R$616,MATCH(LEFT(X569,255),LEFT('Disaggregation Data'!$J$315:$J$616,255),0))=0,"",INDEX('Disaggregation Data'!$R$315:$R$616,MATCH(LEFT(X569,255),LEFT('Disaggregation Data'!J$315:$J$616,255),0))),"")</f>
        <v/>
      </c>
      <c r="K569" s="486"/>
      <c r="L569" s="486"/>
      <c r="M569" s="486"/>
      <c r="N569" s="486"/>
      <c r="O569" s="486"/>
      <c r="P569" s="429"/>
      <c r="Q569" s="429"/>
      <c r="R569" s="429"/>
      <c r="S569" s="429"/>
      <c r="T569" s="429"/>
      <c r="U569" s="433" t="str">
        <f t="array" ref="U569">IFERROR(IF(INDEX('Disaggregation Data'!$O$315:$O$616,MATCH(LEFT(X569,255),LEFT('Disaggregation Data'!$J$315:$J$616,255),0))=0,"",INDEX('Disaggregation Data'!$O$315:$O$616,MATCH(LEFT(X569,255),LEFT('Disaggregation Data'!J$315:$J$616,255),0))),"")</f>
        <v/>
      </c>
      <c r="V569" s="447" t="str">
        <f t="array" ref="V569">IFERROR(IF(INDEX('Disaggregation Data'!$P$315:$P$616,MATCH(LEFT(X569,255),LEFT('Disaggregation Data'!$J$315:$J$616,255),0))=0,"",INDEX('Disaggregation Data'!$P$315:$P$616,MATCH(LEFT(X569,255),LEFT('Disaggregation Data'!J$315:$J$616,255),0))),"")</f>
        <v/>
      </c>
      <c r="W569" s="527"/>
      <c r="X569" s="527" t="str">
        <f t="shared" si="39"/>
        <v/>
      </c>
      <c r="Y569" s="527">
        <f t="shared" si="40"/>
        <v>42</v>
      </c>
      <c r="Z569" s="527" t="str">
        <f t="shared" si="41"/>
        <v/>
      </c>
      <c r="AA569" s="527" t="b">
        <f t="shared" si="42"/>
        <v>0</v>
      </c>
      <c r="AB569" s="527" t="s">
        <v>2032</v>
      </c>
      <c r="AC569" s="527" t="str">
        <f t="array" ref="AC569">IFERROR(IF(INDEX('Disaggregation Records'!$G$95:$G$183,MATCH(LEFT(Z569,255),LEFT('Disaggregation Records'!$D$95:$D$183,255),0))=0,"",INDEX('Disaggregation Records'!$G$95:$G$183,MATCH(LEFT(Z569,255),LEFT('Disaggregation Records'!$D$95:$D$183,255),0))),"")</f>
        <v/>
      </c>
      <c r="AD569" s="527" t="s">
        <v>744</v>
      </c>
      <c r="AE569" s="393"/>
      <c r="AF569" s="134"/>
      <c r="AG569" s="134"/>
    </row>
    <row r="570" spans="1:33" ht="47.1" customHeight="1" x14ac:dyDescent="0.25">
      <c r="A570" s="409">
        <v>25</v>
      </c>
      <c r="B570" s="427" t="str">
        <f>IFERROR(VLOOKUP(A570,'Coverage Indicators - Section D'!$A$10:$Y$42,25,FALSE),"")</f>
        <v/>
      </c>
      <c r="C570" s="522" t="str">
        <f t="array" ref="C570">IFERROR(IF(INDEX('Disaggregation Records'!$E$95:$E$183,MATCH(LEFT(Z570,255),LEFT('Disaggregation Records'!$D$95:$D$183,255),0))=0,"",INDEX('Disaggregation Records'!$E$95:$E$183,MATCH(LEFT(Z570,255),LEFT('Disaggregation Records'!$D$95:$D$183,255),0))),"")</f>
        <v/>
      </c>
      <c r="D570" s="522" t="str">
        <f t="array" ref="D570">IFERROR(IF(INDEX('Disaggregation Records'!$F$95:$F$183,MATCH(LEFT(Z570,255),LEFT('Disaggregation Records'!$D$95:$D$183,255),0))=0,"",INDEX('Disaggregation Records'!$F$95:$F$183,MATCH(LEFT(Z570,255),LEFT('Disaggregation Records'!$D$95:$D$183,255),0))),"")</f>
        <v/>
      </c>
      <c r="E570" s="429" t="str">
        <f t="array" ref="E570">IFERROR(IF(INDEX('Disaggregation Data'!$K$315:$K$616,MATCH(LEFT(X570,255),LEFT('Disaggregation Data'!$J$315:$J$616,255),0))=0,"",INDEX('Disaggregation Data'!$K$315:$K$616,MATCH(LEFT(X570,255),LEFT('Disaggregation Data'!J$315:$J$616,255),0))),"")</f>
        <v/>
      </c>
      <c r="F570" s="430" t="str">
        <f t="array" ref="F570">IFERROR(IF(INDEX('Disaggregation Data'!$L$315:$L$616,MATCH(LEFT(X570,255),LEFT('Disaggregation Data'!$J$315:$J$616,255),0))=0,"",INDEX('Disaggregation Data'!$L$315:$L$616,MATCH(LEFT(X570,255),LEFT('Disaggregation Data'!J$315:$J$616,255),0))),"")</f>
        <v/>
      </c>
      <c r="G570" s="495" t="str">
        <f t="shared" si="43"/>
        <v/>
      </c>
      <c r="H570" s="433" t="str">
        <f t="array" ref="H570">IFERROR(IF(INDEX('Disaggregation Data'!$N$315:$N$616,MATCH(LEFT(X570,255),LEFT('Disaggregation Data'!$J$315:$J$616,255),0))=0,"",INDEX('Disaggregation Data'!$N$315:$N$616,MATCH(LEFT(X570,255),LEFT('Disaggregation Data'!J$315:$J$616,255),0))),"")</f>
        <v/>
      </c>
      <c r="I570" s="433" t="str">
        <f t="array" ref="I570">IFERROR(IF(INDEX('Disaggregation Data'!$Q$315:$Q$616,MATCH(LEFT(X570,255),LEFT('Disaggregation Data'!$J$315:$J$616,255),0))=0,"",INDEX('Disaggregation Data'!$Q$315:$Q$616,MATCH(LEFT(X570,255),LEFT('Disaggregation Data'!J$315:$J$616,255),0))),"")</f>
        <v/>
      </c>
      <c r="J570" s="447" t="str">
        <f t="array" ref="J570">IFERROR(IF(INDEX('Disaggregation Data'!$R$315:$R$616,MATCH(LEFT(X570,255),LEFT('Disaggregation Data'!$J$315:$J$616,255),0))=0,"",INDEX('Disaggregation Data'!$R$315:$R$616,MATCH(LEFT(X570,255),LEFT('Disaggregation Data'!J$315:$J$616,255),0))),"")</f>
        <v/>
      </c>
      <c r="K570" s="486"/>
      <c r="L570" s="486"/>
      <c r="M570" s="486"/>
      <c r="N570" s="486"/>
      <c r="O570" s="486"/>
      <c r="P570" s="429"/>
      <c r="Q570" s="429"/>
      <c r="R570" s="429"/>
      <c r="S570" s="429"/>
      <c r="T570" s="429"/>
      <c r="U570" s="433" t="str">
        <f t="array" ref="U570">IFERROR(IF(INDEX('Disaggregation Data'!$O$315:$O$616,MATCH(LEFT(X570,255),LEFT('Disaggregation Data'!$J$315:$J$616,255),0))=0,"",INDEX('Disaggregation Data'!$O$315:$O$616,MATCH(LEFT(X570,255),LEFT('Disaggregation Data'!J$315:$J$616,255),0))),"")</f>
        <v/>
      </c>
      <c r="V570" s="447" t="str">
        <f t="array" ref="V570">IFERROR(IF(INDEX('Disaggregation Data'!$P$315:$P$616,MATCH(LEFT(X570,255),LEFT('Disaggregation Data'!$J$315:$J$616,255),0))=0,"",INDEX('Disaggregation Data'!$P$315:$P$616,MATCH(LEFT(X570,255),LEFT('Disaggregation Data'!J$315:$J$616,255),0))),"")</f>
        <v/>
      </c>
      <c r="W570" s="527"/>
      <c r="X570" s="527" t="str">
        <f t="shared" si="39"/>
        <v/>
      </c>
      <c r="Y570" s="527">
        <f t="shared" si="40"/>
        <v>43</v>
      </c>
      <c r="Z570" s="527" t="str">
        <f t="shared" si="41"/>
        <v/>
      </c>
      <c r="AA570" s="527" t="b">
        <f t="shared" si="42"/>
        <v>0</v>
      </c>
      <c r="AB570" s="527" t="s">
        <v>2033</v>
      </c>
      <c r="AC570" s="527" t="str">
        <f t="array" ref="AC570">IFERROR(IF(INDEX('Disaggregation Records'!$G$95:$G$183,MATCH(LEFT(Z570,255),LEFT('Disaggregation Records'!$D$95:$D$183,255),0))=0,"",INDEX('Disaggregation Records'!$G$95:$G$183,MATCH(LEFT(Z570,255),LEFT('Disaggregation Records'!$D$95:$D$183,255),0))),"")</f>
        <v/>
      </c>
      <c r="AD570" s="527" t="s">
        <v>744</v>
      </c>
      <c r="AE570" s="393"/>
      <c r="AF570" s="134"/>
      <c r="AG570" s="134"/>
    </row>
    <row r="571" spans="1:33" ht="47.1" customHeight="1" x14ac:dyDescent="0.25">
      <c r="A571" s="409">
        <v>25</v>
      </c>
      <c r="B571" s="427" t="str">
        <f>IFERROR(VLOOKUP(A571,'Coverage Indicators - Section D'!$A$10:$Y$42,25,FALSE),"")</f>
        <v/>
      </c>
      <c r="C571" s="522" t="str">
        <f t="array" ref="C571">IFERROR(IF(INDEX('Disaggregation Records'!$E$95:$E$183,MATCH(LEFT(Z571,255),LEFT('Disaggregation Records'!$D$95:$D$183,255),0))=0,"",INDEX('Disaggregation Records'!$E$95:$E$183,MATCH(LEFT(Z571,255),LEFT('Disaggregation Records'!$D$95:$D$183,255),0))),"")</f>
        <v/>
      </c>
      <c r="D571" s="522" t="str">
        <f t="array" ref="D571">IFERROR(IF(INDEX('Disaggregation Records'!$F$95:$F$183,MATCH(LEFT(Z571,255),LEFT('Disaggregation Records'!$D$95:$D$183,255),0))=0,"",INDEX('Disaggregation Records'!$F$95:$F$183,MATCH(LEFT(Z571,255),LEFT('Disaggregation Records'!$D$95:$D$183,255),0))),"")</f>
        <v/>
      </c>
      <c r="E571" s="429" t="str">
        <f t="array" ref="E571">IFERROR(IF(INDEX('Disaggregation Data'!$K$315:$K$616,MATCH(LEFT(X571,255),LEFT('Disaggregation Data'!$J$315:$J$616,255),0))=0,"",INDEX('Disaggregation Data'!$K$315:$K$616,MATCH(LEFT(X571,255),LEFT('Disaggregation Data'!J$315:$J$616,255),0))),"")</f>
        <v/>
      </c>
      <c r="F571" s="430" t="str">
        <f t="array" ref="F571">IFERROR(IF(INDEX('Disaggregation Data'!$L$315:$L$616,MATCH(LEFT(X571,255),LEFT('Disaggregation Data'!$J$315:$J$616,255),0))=0,"",INDEX('Disaggregation Data'!$L$315:$L$616,MATCH(LEFT(X571,255),LEFT('Disaggregation Data'!J$315:$J$616,255),0))),"")</f>
        <v/>
      </c>
      <c r="G571" s="495" t="str">
        <f t="shared" si="43"/>
        <v/>
      </c>
      <c r="H571" s="433" t="str">
        <f t="array" ref="H571">IFERROR(IF(INDEX('Disaggregation Data'!$N$315:$N$616,MATCH(LEFT(X571,255),LEFT('Disaggregation Data'!$J$315:$J$616,255),0))=0,"",INDEX('Disaggregation Data'!$N$315:$N$616,MATCH(LEFT(X571,255),LEFT('Disaggregation Data'!J$315:$J$616,255),0))),"")</f>
        <v/>
      </c>
      <c r="I571" s="433" t="str">
        <f t="array" ref="I571">IFERROR(IF(INDEX('Disaggregation Data'!$Q$315:$Q$616,MATCH(LEFT(X571,255),LEFT('Disaggregation Data'!$J$315:$J$616,255),0))=0,"",INDEX('Disaggregation Data'!$Q$315:$Q$616,MATCH(LEFT(X571,255),LEFT('Disaggregation Data'!J$315:$J$616,255),0))),"")</f>
        <v/>
      </c>
      <c r="J571" s="447" t="str">
        <f t="array" ref="J571">IFERROR(IF(INDEX('Disaggregation Data'!$R$315:$R$616,MATCH(LEFT(X571,255),LEFT('Disaggregation Data'!$J$315:$J$616,255),0))=0,"",INDEX('Disaggregation Data'!$R$315:$R$616,MATCH(LEFT(X571,255),LEFT('Disaggregation Data'!J$315:$J$616,255),0))),"")</f>
        <v/>
      </c>
      <c r="K571" s="486"/>
      <c r="L571" s="486"/>
      <c r="M571" s="486"/>
      <c r="N571" s="486"/>
      <c r="O571" s="486"/>
      <c r="P571" s="429"/>
      <c r="Q571" s="429"/>
      <c r="R571" s="429"/>
      <c r="S571" s="429"/>
      <c r="T571" s="429"/>
      <c r="U571" s="433" t="str">
        <f t="array" ref="U571">IFERROR(IF(INDEX('Disaggregation Data'!$O$315:$O$616,MATCH(LEFT(X571,255),LEFT('Disaggregation Data'!$J$315:$J$616,255),0))=0,"",INDEX('Disaggregation Data'!$O$315:$O$616,MATCH(LEFT(X571,255),LEFT('Disaggregation Data'!J$315:$J$616,255),0))),"")</f>
        <v/>
      </c>
      <c r="V571" s="447" t="str">
        <f t="array" ref="V571">IFERROR(IF(INDEX('Disaggregation Data'!$P$315:$P$616,MATCH(LEFT(X571,255),LEFT('Disaggregation Data'!$J$315:$J$616,255),0))=0,"",INDEX('Disaggregation Data'!$P$315:$P$616,MATCH(LEFT(X571,255),LEFT('Disaggregation Data'!J$315:$J$616,255),0))),"")</f>
        <v/>
      </c>
      <c r="W571" s="527"/>
      <c r="X571" s="527" t="str">
        <f t="shared" si="39"/>
        <v/>
      </c>
      <c r="Y571" s="527">
        <f t="shared" si="40"/>
        <v>44</v>
      </c>
      <c r="Z571" s="527" t="str">
        <f t="shared" si="41"/>
        <v/>
      </c>
      <c r="AA571" s="527" t="b">
        <f t="shared" si="42"/>
        <v>0</v>
      </c>
      <c r="AB571" s="527" t="s">
        <v>2034</v>
      </c>
      <c r="AC571" s="527" t="str">
        <f t="array" ref="AC571">IFERROR(IF(INDEX('Disaggregation Records'!$G$95:$G$183,MATCH(LEFT(Z571,255),LEFT('Disaggregation Records'!$D$95:$D$183,255),0))=0,"",INDEX('Disaggregation Records'!$G$95:$G$183,MATCH(LEFT(Z571,255),LEFT('Disaggregation Records'!$D$95:$D$183,255),0))),"")</f>
        <v/>
      </c>
      <c r="AD571" s="527" t="s">
        <v>744</v>
      </c>
      <c r="AE571" s="393"/>
      <c r="AF571" s="134"/>
      <c r="AG571" s="134"/>
    </row>
    <row r="572" spans="1:33" ht="47.1" customHeight="1" x14ac:dyDescent="0.25">
      <c r="A572" s="409">
        <v>25</v>
      </c>
      <c r="B572" s="427" t="str">
        <f>IFERROR(VLOOKUP(A572,'Coverage Indicators - Section D'!$A$10:$Y$42,25,FALSE),"")</f>
        <v/>
      </c>
      <c r="C572" s="522" t="str">
        <f t="array" ref="C572">IFERROR(IF(INDEX('Disaggregation Records'!$E$95:$E$183,MATCH(LEFT(Z572,255),LEFT('Disaggregation Records'!$D$95:$D$183,255),0))=0,"",INDEX('Disaggregation Records'!$E$95:$E$183,MATCH(LEFT(Z572,255),LEFT('Disaggregation Records'!$D$95:$D$183,255),0))),"")</f>
        <v/>
      </c>
      <c r="D572" s="522" t="str">
        <f t="array" ref="D572">IFERROR(IF(INDEX('Disaggregation Records'!$F$95:$F$183,MATCH(LEFT(Z572,255),LEFT('Disaggregation Records'!$D$95:$D$183,255),0))=0,"",INDEX('Disaggregation Records'!$F$95:$F$183,MATCH(LEFT(Z572,255),LEFT('Disaggregation Records'!$D$95:$D$183,255),0))),"")</f>
        <v/>
      </c>
      <c r="E572" s="429" t="str">
        <f t="array" ref="E572">IFERROR(IF(INDEX('Disaggregation Data'!$K$315:$K$616,MATCH(LEFT(X572,255),LEFT('Disaggregation Data'!$J$315:$J$616,255),0))=0,"",INDEX('Disaggregation Data'!$K$315:$K$616,MATCH(LEFT(X572,255),LEFT('Disaggregation Data'!J$315:$J$616,255),0))),"")</f>
        <v/>
      </c>
      <c r="F572" s="430" t="str">
        <f t="array" ref="F572">IFERROR(IF(INDEX('Disaggregation Data'!$L$315:$L$616,MATCH(LEFT(X572,255),LEFT('Disaggregation Data'!$J$315:$J$616,255),0))=0,"",INDEX('Disaggregation Data'!$L$315:$L$616,MATCH(LEFT(X572,255),LEFT('Disaggregation Data'!J$315:$J$616,255),0))),"")</f>
        <v/>
      </c>
      <c r="G572" s="495" t="str">
        <f t="shared" si="43"/>
        <v/>
      </c>
      <c r="H572" s="433" t="str">
        <f t="array" ref="H572">IFERROR(IF(INDEX('Disaggregation Data'!$N$315:$N$616,MATCH(LEFT(X572,255),LEFT('Disaggregation Data'!$J$315:$J$616,255),0))=0,"",INDEX('Disaggregation Data'!$N$315:$N$616,MATCH(LEFT(X572,255),LEFT('Disaggregation Data'!J$315:$J$616,255),0))),"")</f>
        <v/>
      </c>
      <c r="I572" s="433" t="str">
        <f t="array" ref="I572">IFERROR(IF(INDEX('Disaggregation Data'!$Q$315:$Q$616,MATCH(LEFT(X572,255),LEFT('Disaggregation Data'!$J$315:$J$616,255),0))=0,"",INDEX('Disaggregation Data'!$Q$315:$Q$616,MATCH(LEFT(X572,255),LEFT('Disaggregation Data'!J$315:$J$616,255),0))),"")</f>
        <v/>
      </c>
      <c r="J572" s="447" t="str">
        <f t="array" ref="J572">IFERROR(IF(INDEX('Disaggregation Data'!$R$315:$R$616,MATCH(LEFT(X572,255),LEFT('Disaggregation Data'!$J$315:$J$616,255),0))=0,"",INDEX('Disaggregation Data'!$R$315:$R$616,MATCH(LEFT(X572,255),LEFT('Disaggregation Data'!J$315:$J$616,255),0))),"")</f>
        <v/>
      </c>
      <c r="K572" s="486"/>
      <c r="L572" s="486"/>
      <c r="M572" s="486"/>
      <c r="N572" s="486"/>
      <c r="O572" s="486"/>
      <c r="P572" s="429"/>
      <c r="Q572" s="429"/>
      <c r="R572" s="429"/>
      <c r="S572" s="429"/>
      <c r="T572" s="429"/>
      <c r="U572" s="433" t="str">
        <f t="array" ref="U572">IFERROR(IF(INDEX('Disaggregation Data'!$O$315:$O$616,MATCH(LEFT(X572,255),LEFT('Disaggregation Data'!$J$315:$J$616,255),0))=0,"",INDEX('Disaggregation Data'!$O$315:$O$616,MATCH(LEFT(X572,255),LEFT('Disaggregation Data'!J$315:$J$616,255),0))),"")</f>
        <v/>
      </c>
      <c r="V572" s="447" t="str">
        <f t="array" ref="V572">IFERROR(IF(INDEX('Disaggregation Data'!$P$315:$P$616,MATCH(LEFT(X572,255),LEFT('Disaggregation Data'!$J$315:$J$616,255),0))=0,"",INDEX('Disaggregation Data'!$P$315:$P$616,MATCH(LEFT(X572,255),LEFT('Disaggregation Data'!J$315:$J$616,255),0))),"")</f>
        <v/>
      </c>
      <c r="W572" s="527"/>
      <c r="X572" s="527" t="str">
        <f t="shared" si="39"/>
        <v/>
      </c>
      <c r="Y572" s="527">
        <f t="shared" si="40"/>
        <v>45</v>
      </c>
      <c r="Z572" s="527" t="str">
        <f t="shared" si="41"/>
        <v/>
      </c>
      <c r="AA572" s="527" t="b">
        <f t="shared" si="42"/>
        <v>0</v>
      </c>
      <c r="AB572" s="527" t="s">
        <v>2035</v>
      </c>
      <c r="AC572" s="527" t="str">
        <f t="array" ref="AC572">IFERROR(IF(INDEX('Disaggregation Records'!$G$95:$G$183,MATCH(LEFT(Z572,255),LEFT('Disaggregation Records'!$D$95:$D$183,255),0))=0,"",INDEX('Disaggregation Records'!$G$95:$G$183,MATCH(LEFT(Z572,255),LEFT('Disaggregation Records'!$D$95:$D$183,255),0))),"")</f>
        <v/>
      </c>
      <c r="AD572" s="527" t="s">
        <v>744</v>
      </c>
      <c r="AE572" s="393"/>
      <c r="AF572" s="134"/>
      <c r="AG572" s="134"/>
    </row>
    <row r="573" spans="1:33" ht="47.1" customHeight="1" x14ac:dyDescent="0.25">
      <c r="A573" s="409">
        <v>25</v>
      </c>
      <c r="B573" s="427" t="str">
        <f>IFERROR(VLOOKUP(A573,'Coverage Indicators - Section D'!$A$10:$Y$42,25,FALSE),"")</f>
        <v/>
      </c>
      <c r="C573" s="522" t="str">
        <f t="array" ref="C573">IFERROR(IF(INDEX('Disaggregation Records'!$E$95:$E$183,MATCH(LEFT(Z573,255),LEFT('Disaggregation Records'!$D$95:$D$183,255),0))=0,"",INDEX('Disaggregation Records'!$E$95:$E$183,MATCH(LEFT(Z573,255),LEFT('Disaggregation Records'!$D$95:$D$183,255),0))),"")</f>
        <v/>
      </c>
      <c r="D573" s="522" t="str">
        <f t="array" ref="D573">IFERROR(IF(INDEX('Disaggregation Records'!$F$95:$F$183,MATCH(LEFT(Z573,255),LEFT('Disaggregation Records'!$D$95:$D$183,255),0))=0,"",INDEX('Disaggregation Records'!$F$95:$F$183,MATCH(LEFT(Z573,255),LEFT('Disaggregation Records'!$D$95:$D$183,255),0))),"")</f>
        <v/>
      </c>
      <c r="E573" s="429" t="str">
        <f t="array" ref="E573">IFERROR(IF(INDEX('Disaggregation Data'!$K$315:$K$616,MATCH(LEFT(X573,255),LEFT('Disaggregation Data'!$J$315:$J$616,255),0))=0,"",INDEX('Disaggregation Data'!$K$315:$K$616,MATCH(LEFT(X573,255),LEFT('Disaggregation Data'!J$315:$J$616,255),0))),"")</f>
        <v/>
      </c>
      <c r="F573" s="430" t="str">
        <f t="array" ref="F573">IFERROR(IF(INDEX('Disaggregation Data'!$L$315:$L$616,MATCH(LEFT(X573,255),LEFT('Disaggregation Data'!$J$315:$J$616,255),0))=0,"",INDEX('Disaggregation Data'!$L$315:$L$616,MATCH(LEFT(X573,255),LEFT('Disaggregation Data'!J$315:$J$616,255),0))),"")</f>
        <v/>
      </c>
      <c r="G573" s="495" t="str">
        <f t="shared" si="43"/>
        <v/>
      </c>
      <c r="H573" s="433" t="str">
        <f t="array" ref="H573">IFERROR(IF(INDEX('Disaggregation Data'!$N$315:$N$616,MATCH(LEFT(X573,255),LEFT('Disaggregation Data'!$J$315:$J$616,255),0))=0,"",INDEX('Disaggregation Data'!$N$315:$N$616,MATCH(LEFT(X573,255),LEFT('Disaggregation Data'!J$315:$J$616,255),0))),"")</f>
        <v/>
      </c>
      <c r="I573" s="433" t="str">
        <f t="array" ref="I573">IFERROR(IF(INDEX('Disaggregation Data'!$Q$315:$Q$616,MATCH(LEFT(X573,255),LEFT('Disaggregation Data'!$J$315:$J$616,255),0))=0,"",INDEX('Disaggregation Data'!$Q$315:$Q$616,MATCH(LEFT(X573,255),LEFT('Disaggregation Data'!J$315:$J$616,255),0))),"")</f>
        <v/>
      </c>
      <c r="J573" s="447" t="str">
        <f t="array" ref="J573">IFERROR(IF(INDEX('Disaggregation Data'!$R$315:$R$616,MATCH(LEFT(X573,255),LEFT('Disaggregation Data'!$J$315:$J$616,255),0))=0,"",INDEX('Disaggregation Data'!$R$315:$R$616,MATCH(LEFT(X573,255),LEFT('Disaggregation Data'!J$315:$J$616,255),0))),"")</f>
        <v/>
      </c>
      <c r="K573" s="486"/>
      <c r="L573" s="486"/>
      <c r="M573" s="486"/>
      <c r="N573" s="486"/>
      <c r="O573" s="486"/>
      <c r="P573" s="429"/>
      <c r="Q573" s="429"/>
      <c r="R573" s="429"/>
      <c r="S573" s="429"/>
      <c r="T573" s="429"/>
      <c r="U573" s="433" t="str">
        <f t="array" ref="U573">IFERROR(IF(INDEX('Disaggregation Data'!$O$315:$O$616,MATCH(LEFT(X573,255),LEFT('Disaggregation Data'!$J$315:$J$616,255),0))=0,"",INDEX('Disaggregation Data'!$O$315:$O$616,MATCH(LEFT(X573,255),LEFT('Disaggregation Data'!J$315:$J$616,255),0))),"")</f>
        <v/>
      </c>
      <c r="V573" s="447" t="str">
        <f t="array" ref="V573">IFERROR(IF(INDEX('Disaggregation Data'!$P$315:$P$616,MATCH(LEFT(X573,255),LEFT('Disaggregation Data'!$J$315:$J$616,255),0))=0,"",INDEX('Disaggregation Data'!$P$315:$P$616,MATCH(LEFT(X573,255),LEFT('Disaggregation Data'!J$315:$J$616,255),0))),"")</f>
        <v/>
      </c>
      <c r="W573" s="527"/>
      <c r="X573" s="527" t="str">
        <f t="shared" si="39"/>
        <v/>
      </c>
      <c r="Y573" s="527">
        <f t="shared" si="40"/>
        <v>46</v>
      </c>
      <c r="Z573" s="527" t="str">
        <f t="shared" si="41"/>
        <v/>
      </c>
      <c r="AA573" s="527" t="b">
        <f t="shared" si="42"/>
        <v>0</v>
      </c>
      <c r="AB573" s="527" t="s">
        <v>2036</v>
      </c>
      <c r="AC573" s="527" t="str">
        <f t="array" ref="AC573">IFERROR(IF(INDEX('Disaggregation Records'!$G$95:$G$183,MATCH(LEFT(Z573,255),LEFT('Disaggregation Records'!$D$95:$D$183,255),0))=0,"",INDEX('Disaggregation Records'!$G$95:$G$183,MATCH(LEFT(Z573,255),LEFT('Disaggregation Records'!$D$95:$D$183,255),0))),"")</f>
        <v/>
      </c>
      <c r="AD573" s="527" t="s">
        <v>744</v>
      </c>
      <c r="AE573" s="393"/>
      <c r="AF573" s="134"/>
      <c r="AG573" s="134"/>
    </row>
    <row r="574" spans="1:33" ht="47.1" customHeight="1" x14ac:dyDescent="0.25">
      <c r="A574" s="409">
        <v>25</v>
      </c>
      <c r="B574" s="427" t="str">
        <f>IFERROR(VLOOKUP(A574,'Coverage Indicators - Section D'!$A$10:$Y$42,25,FALSE),"")</f>
        <v/>
      </c>
      <c r="C574" s="522" t="str">
        <f t="array" ref="C574">IFERROR(IF(INDEX('Disaggregation Records'!$E$95:$E$183,MATCH(LEFT(Z574,255),LEFT('Disaggregation Records'!$D$95:$D$183,255),0))=0,"",INDEX('Disaggregation Records'!$E$95:$E$183,MATCH(LEFT(Z574,255),LEFT('Disaggregation Records'!$D$95:$D$183,255),0))),"")</f>
        <v/>
      </c>
      <c r="D574" s="522" t="str">
        <f t="array" ref="D574">IFERROR(IF(INDEX('Disaggregation Records'!$F$95:$F$183,MATCH(LEFT(Z574,255),LEFT('Disaggregation Records'!$D$95:$D$183,255),0))=0,"",INDEX('Disaggregation Records'!$F$95:$F$183,MATCH(LEFT(Z574,255),LEFT('Disaggregation Records'!$D$95:$D$183,255),0))),"")</f>
        <v/>
      </c>
      <c r="E574" s="429" t="str">
        <f t="array" ref="E574">IFERROR(IF(INDEX('Disaggregation Data'!$K$315:$K$616,MATCH(LEFT(X574,255),LEFT('Disaggregation Data'!$J$315:$J$616,255),0))=0,"",INDEX('Disaggregation Data'!$K$315:$K$616,MATCH(LEFT(X574,255),LEFT('Disaggregation Data'!J$315:$J$616,255),0))),"")</f>
        <v/>
      </c>
      <c r="F574" s="430" t="str">
        <f t="array" ref="F574">IFERROR(IF(INDEX('Disaggregation Data'!$L$315:$L$616,MATCH(LEFT(X574,255),LEFT('Disaggregation Data'!$J$315:$J$616,255),0))=0,"",INDEX('Disaggregation Data'!$L$315:$L$616,MATCH(LEFT(X574,255),LEFT('Disaggregation Data'!J$315:$J$616,255),0))),"")</f>
        <v/>
      </c>
      <c r="G574" s="495" t="str">
        <f t="shared" si="43"/>
        <v/>
      </c>
      <c r="H574" s="433" t="str">
        <f t="array" ref="H574">IFERROR(IF(INDEX('Disaggregation Data'!$N$315:$N$616,MATCH(LEFT(X574,255),LEFT('Disaggregation Data'!$J$315:$J$616,255),0))=0,"",INDEX('Disaggregation Data'!$N$315:$N$616,MATCH(LEFT(X574,255),LEFT('Disaggregation Data'!J$315:$J$616,255),0))),"")</f>
        <v/>
      </c>
      <c r="I574" s="433" t="str">
        <f t="array" ref="I574">IFERROR(IF(INDEX('Disaggregation Data'!$Q$315:$Q$616,MATCH(LEFT(X574,255),LEFT('Disaggregation Data'!$J$315:$J$616,255),0))=0,"",INDEX('Disaggregation Data'!$Q$315:$Q$616,MATCH(LEFT(X574,255),LEFT('Disaggregation Data'!J$315:$J$616,255),0))),"")</f>
        <v/>
      </c>
      <c r="J574" s="447" t="str">
        <f t="array" ref="J574">IFERROR(IF(INDEX('Disaggregation Data'!$R$315:$R$616,MATCH(LEFT(X574,255),LEFT('Disaggregation Data'!$J$315:$J$616,255),0))=0,"",INDEX('Disaggregation Data'!$R$315:$R$616,MATCH(LEFT(X574,255),LEFT('Disaggregation Data'!J$315:$J$616,255),0))),"")</f>
        <v/>
      </c>
      <c r="K574" s="486"/>
      <c r="L574" s="486"/>
      <c r="M574" s="486"/>
      <c r="N574" s="486"/>
      <c r="O574" s="486"/>
      <c r="P574" s="429"/>
      <c r="Q574" s="429"/>
      <c r="R574" s="429"/>
      <c r="S574" s="429"/>
      <c r="T574" s="429"/>
      <c r="U574" s="433" t="str">
        <f t="array" ref="U574">IFERROR(IF(INDEX('Disaggregation Data'!$O$315:$O$616,MATCH(LEFT(X574,255),LEFT('Disaggregation Data'!$J$315:$J$616,255),0))=0,"",INDEX('Disaggregation Data'!$O$315:$O$616,MATCH(LEFT(X574,255),LEFT('Disaggregation Data'!J$315:$J$616,255),0))),"")</f>
        <v/>
      </c>
      <c r="V574" s="447" t="str">
        <f t="array" ref="V574">IFERROR(IF(INDEX('Disaggregation Data'!$P$315:$P$616,MATCH(LEFT(X574,255),LEFT('Disaggregation Data'!$J$315:$J$616,255),0))=0,"",INDEX('Disaggregation Data'!$P$315:$P$616,MATCH(LEFT(X574,255),LEFT('Disaggregation Data'!J$315:$J$616,255),0))),"")</f>
        <v/>
      </c>
      <c r="W574" s="527"/>
      <c r="X574" s="527" t="str">
        <f t="shared" si="39"/>
        <v/>
      </c>
      <c r="Y574" s="527">
        <f t="shared" si="40"/>
        <v>47</v>
      </c>
      <c r="Z574" s="527" t="str">
        <f t="shared" si="41"/>
        <v/>
      </c>
      <c r="AA574" s="527" t="b">
        <f t="shared" si="42"/>
        <v>0</v>
      </c>
      <c r="AB574" s="527" t="s">
        <v>2037</v>
      </c>
      <c r="AC574" s="527" t="str">
        <f t="array" ref="AC574">IFERROR(IF(INDEX('Disaggregation Records'!$G$95:$G$183,MATCH(LEFT(Z574,255),LEFT('Disaggregation Records'!$D$95:$D$183,255),0))=0,"",INDEX('Disaggregation Records'!$G$95:$G$183,MATCH(LEFT(Z574,255),LEFT('Disaggregation Records'!$D$95:$D$183,255),0))),"")</f>
        <v/>
      </c>
      <c r="AD574" s="527" t="s">
        <v>744</v>
      </c>
      <c r="AE574" s="393"/>
      <c r="AF574" s="134"/>
      <c r="AG574" s="134"/>
    </row>
    <row r="575" spans="1:33" ht="47.1" customHeight="1" x14ac:dyDescent="0.25">
      <c r="A575" s="409">
        <v>25</v>
      </c>
      <c r="B575" s="427" t="str">
        <f>IFERROR(VLOOKUP(A575,'Coverage Indicators - Section D'!$A$10:$Y$42,25,FALSE),"")</f>
        <v/>
      </c>
      <c r="C575" s="522" t="str">
        <f t="array" ref="C575">IFERROR(IF(INDEX('Disaggregation Records'!$E$95:$E$183,MATCH(LEFT(Z575,255),LEFT('Disaggregation Records'!$D$95:$D$183,255),0))=0,"",INDEX('Disaggregation Records'!$E$95:$E$183,MATCH(LEFT(Z575,255),LEFT('Disaggregation Records'!$D$95:$D$183,255),0))),"")</f>
        <v/>
      </c>
      <c r="D575" s="522" t="str">
        <f t="array" ref="D575">IFERROR(IF(INDEX('Disaggregation Records'!$F$95:$F$183,MATCH(LEFT(Z575,255),LEFT('Disaggregation Records'!$D$95:$D$183,255),0))=0,"",INDEX('Disaggregation Records'!$F$95:$F$183,MATCH(LEFT(Z575,255),LEFT('Disaggregation Records'!$D$95:$D$183,255),0))),"")</f>
        <v/>
      </c>
      <c r="E575" s="429" t="str">
        <f t="array" ref="E575">IFERROR(IF(INDEX('Disaggregation Data'!$K$315:$K$616,MATCH(LEFT(X575,255),LEFT('Disaggregation Data'!$J$315:$J$616,255),0))=0,"",INDEX('Disaggregation Data'!$K$315:$K$616,MATCH(LEFT(X575,255),LEFT('Disaggregation Data'!J$315:$J$616,255),0))),"")</f>
        <v/>
      </c>
      <c r="F575" s="430" t="str">
        <f t="array" ref="F575">IFERROR(IF(INDEX('Disaggregation Data'!$L$315:$L$616,MATCH(LEFT(X575,255),LEFT('Disaggregation Data'!$J$315:$J$616,255),0))=0,"",INDEX('Disaggregation Data'!$L$315:$L$616,MATCH(LEFT(X575,255),LEFT('Disaggregation Data'!J$315:$J$616,255),0))),"")</f>
        <v/>
      </c>
      <c r="G575" s="495" t="str">
        <f t="shared" si="43"/>
        <v/>
      </c>
      <c r="H575" s="433" t="str">
        <f t="array" ref="H575">IFERROR(IF(INDEX('Disaggregation Data'!$N$315:$N$616,MATCH(LEFT(X575,255),LEFT('Disaggregation Data'!$J$315:$J$616,255),0))=0,"",INDEX('Disaggregation Data'!$N$315:$N$616,MATCH(LEFT(X575,255),LEFT('Disaggregation Data'!J$315:$J$616,255),0))),"")</f>
        <v/>
      </c>
      <c r="I575" s="433" t="str">
        <f t="array" ref="I575">IFERROR(IF(INDEX('Disaggregation Data'!$Q$315:$Q$616,MATCH(LEFT(X575,255),LEFT('Disaggregation Data'!$J$315:$J$616,255),0))=0,"",INDEX('Disaggregation Data'!$Q$315:$Q$616,MATCH(LEFT(X575,255),LEFT('Disaggregation Data'!J$315:$J$616,255),0))),"")</f>
        <v/>
      </c>
      <c r="J575" s="447" t="str">
        <f t="array" ref="J575">IFERROR(IF(INDEX('Disaggregation Data'!$R$315:$R$616,MATCH(LEFT(X575,255),LEFT('Disaggregation Data'!$J$315:$J$616,255),0))=0,"",INDEX('Disaggregation Data'!$R$315:$R$616,MATCH(LEFT(X575,255),LEFT('Disaggregation Data'!J$315:$J$616,255),0))),"")</f>
        <v/>
      </c>
      <c r="K575" s="486"/>
      <c r="L575" s="486"/>
      <c r="M575" s="486"/>
      <c r="N575" s="486"/>
      <c r="O575" s="486"/>
      <c r="P575" s="429"/>
      <c r="Q575" s="429"/>
      <c r="R575" s="429"/>
      <c r="S575" s="429"/>
      <c r="T575" s="429"/>
      <c r="U575" s="433" t="str">
        <f t="array" ref="U575">IFERROR(IF(INDEX('Disaggregation Data'!$O$315:$O$616,MATCH(LEFT(X575,255),LEFT('Disaggregation Data'!$J$315:$J$616,255),0))=0,"",INDEX('Disaggregation Data'!$O$315:$O$616,MATCH(LEFT(X575,255),LEFT('Disaggregation Data'!J$315:$J$616,255),0))),"")</f>
        <v/>
      </c>
      <c r="V575" s="447" t="str">
        <f t="array" ref="V575">IFERROR(IF(INDEX('Disaggregation Data'!$P$315:$P$616,MATCH(LEFT(X575,255),LEFT('Disaggregation Data'!$J$315:$J$616,255),0))=0,"",INDEX('Disaggregation Data'!$P$315:$P$616,MATCH(LEFT(X575,255),LEFT('Disaggregation Data'!J$315:$J$616,255),0))),"")</f>
        <v/>
      </c>
      <c r="W575" s="527"/>
      <c r="X575" s="527" t="str">
        <f t="shared" si="39"/>
        <v/>
      </c>
      <c r="Y575" s="527">
        <f t="shared" si="40"/>
        <v>48</v>
      </c>
      <c r="Z575" s="527" t="str">
        <f t="shared" si="41"/>
        <v/>
      </c>
      <c r="AA575" s="527" t="b">
        <f t="shared" si="42"/>
        <v>0</v>
      </c>
      <c r="AB575" s="527" t="s">
        <v>2038</v>
      </c>
      <c r="AC575" s="527" t="str">
        <f t="array" ref="AC575">IFERROR(IF(INDEX('Disaggregation Records'!$G$95:$G$183,MATCH(LEFT(Z575,255),LEFT('Disaggregation Records'!$D$95:$D$183,255),0))=0,"",INDEX('Disaggregation Records'!$G$95:$G$183,MATCH(LEFT(Z575,255),LEFT('Disaggregation Records'!$D$95:$D$183,255),0))),"")</f>
        <v/>
      </c>
      <c r="AD575" s="527" t="s">
        <v>744</v>
      </c>
      <c r="AE575" s="393"/>
      <c r="AF575" s="134"/>
      <c r="AG575" s="134"/>
    </row>
    <row r="576" spans="1:33" ht="47.1" customHeight="1" x14ac:dyDescent="0.25">
      <c r="A576" s="409">
        <v>25</v>
      </c>
      <c r="B576" s="427" t="str">
        <f>IFERROR(VLOOKUP(A576,'Coverage Indicators - Section D'!$A$10:$Y$42,25,FALSE),"")</f>
        <v/>
      </c>
      <c r="C576" s="522" t="str">
        <f t="array" ref="C576">IFERROR(IF(INDEX('Disaggregation Records'!$E$95:$E$183,MATCH(LEFT(Z576,255),LEFT('Disaggregation Records'!$D$95:$D$183,255),0))=0,"",INDEX('Disaggregation Records'!$E$95:$E$183,MATCH(LEFT(Z576,255),LEFT('Disaggregation Records'!$D$95:$D$183,255),0))),"")</f>
        <v/>
      </c>
      <c r="D576" s="522" t="str">
        <f t="array" ref="D576">IFERROR(IF(INDEX('Disaggregation Records'!$F$95:$F$183,MATCH(LEFT(Z576,255),LEFT('Disaggregation Records'!$D$95:$D$183,255),0))=0,"",INDEX('Disaggregation Records'!$F$95:$F$183,MATCH(LEFT(Z576,255),LEFT('Disaggregation Records'!$D$95:$D$183,255),0))),"")</f>
        <v/>
      </c>
      <c r="E576" s="429" t="str">
        <f t="array" ref="E576">IFERROR(IF(INDEX('Disaggregation Data'!$K$315:$K$616,MATCH(LEFT(X576,255),LEFT('Disaggregation Data'!$J$315:$J$616,255),0))=0,"",INDEX('Disaggregation Data'!$K$315:$K$616,MATCH(LEFT(X576,255),LEFT('Disaggregation Data'!J$315:$J$616,255),0))),"")</f>
        <v/>
      </c>
      <c r="F576" s="430" t="str">
        <f t="array" ref="F576">IFERROR(IF(INDEX('Disaggregation Data'!$L$315:$L$616,MATCH(LEFT(X576,255),LEFT('Disaggregation Data'!$J$315:$J$616,255),0))=0,"",INDEX('Disaggregation Data'!$L$315:$L$616,MATCH(LEFT(X576,255),LEFT('Disaggregation Data'!J$315:$J$616,255),0))),"")</f>
        <v/>
      </c>
      <c r="G576" s="495" t="str">
        <f t="shared" si="43"/>
        <v/>
      </c>
      <c r="H576" s="433" t="str">
        <f t="array" ref="H576">IFERROR(IF(INDEX('Disaggregation Data'!$N$315:$N$616,MATCH(LEFT(X576,255),LEFT('Disaggregation Data'!$J$315:$J$616,255),0))=0,"",INDEX('Disaggregation Data'!$N$315:$N$616,MATCH(LEFT(X576,255),LEFT('Disaggregation Data'!J$315:$J$616,255),0))),"")</f>
        <v/>
      </c>
      <c r="I576" s="433" t="str">
        <f t="array" ref="I576">IFERROR(IF(INDEX('Disaggregation Data'!$Q$315:$Q$616,MATCH(LEFT(X576,255),LEFT('Disaggregation Data'!$J$315:$J$616,255),0))=0,"",INDEX('Disaggregation Data'!$Q$315:$Q$616,MATCH(LEFT(X576,255),LEFT('Disaggregation Data'!J$315:$J$616,255),0))),"")</f>
        <v/>
      </c>
      <c r="J576" s="447" t="str">
        <f t="array" ref="J576">IFERROR(IF(INDEX('Disaggregation Data'!$R$315:$R$616,MATCH(LEFT(X576,255),LEFT('Disaggregation Data'!$J$315:$J$616,255),0))=0,"",INDEX('Disaggregation Data'!$R$315:$R$616,MATCH(LEFT(X576,255),LEFT('Disaggregation Data'!J$315:$J$616,255),0))),"")</f>
        <v/>
      </c>
      <c r="K576" s="486"/>
      <c r="L576" s="486"/>
      <c r="M576" s="486"/>
      <c r="N576" s="486"/>
      <c r="O576" s="486"/>
      <c r="P576" s="429"/>
      <c r="Q576" s="429"/>
      <c r="R576" s="429"/>
      <c r="S576" s="429"/>
      <c r="T576" s="429"/>
      <c r="U576" s="433" t="str">
        <f t="array" ref="U576">IFERROR(IF(INDEX('Disaggregation Data'!$O$315:$O$616,MATCH(LEFT(X576,255),LEFT('Disaggregation Data'!$J$315:$J$616,255),0))=0,"",INDEX('Disaggregation Data'!$O$315:$O$616,MATCH(LEFT(X576,255),LEFT('Disaggregation Data'!J$315:$J$616,255),0))),"")</f>
        <v/>
      </c>
      <c r="V576" s="447" t="str">
        <f t="array" ref="V576">IFERROR(IF(INDEX('Disaggregation Data'!$P$315:$P$616,MATCH(LEFT(X576,255),LEFT('Disaggregation Data'!$J$315:$J$616,255),0))=0,"",INDEX('Disaggregation Data'!$P$315:$P$616,MATCH(LEFT(X576,255),LEFT('Disaggregation Data'!J$315:$J$616,255),0))),"")</f>
        <v/>
      </c>
      <c r="W576" s="527"/>
      <c r="X576" s="527" t="str">
        <f t="shared" si="39"/>
        <v/>
      </c>
      <c r="Y576" s="527">
        <f t="shared" si="40"/>
        <v>49</v>
      </c>
      <c r="Z576" s="527" t="str">
        <f t="shared" si="41"/>
        <v/>
      </c>
      <c r="AA576" s="527" t="b">
        <f t="shared" si="42"/>
        <v>0</v>
      </c>
      <c r="AB576" s="527" t="s">
        <v>2039</v>
      </c>
      <c r="AC576" s="527" t="str">
        <f t="array" ref="AC576">IFERROR(IF(INDEX('Disaggregation Records'!$G$95:$G$183,MATCH(LEFT(Z576,255),LEFT('Disaggregation Records'!$D$95:$D$183,255),0))=0,"",INDEX('Disaggregation Records'!$G$95:$G$183,MATCH(LEFT(Z576,255),LEFT('Disaggregation Records'!$D$95:$D$183,255),0))),"")</f>
        <v/>
      </c>
      <c r="AD576" s="527" t="s">
        <v>744</v>
      </c>
      <c r="AE576" s="393"/>
      <c r="AF576" s="134"/>
      <c r="AG576" s="134"/>
    </row>
    <row r="577" spans="1:33" ht="47.1" customHeight="1" x14ac:dyDescent="0.25">
      <c r="A577" s="409">
        <v>26</v>
      </c>
      <c r="B577" s="427" t="str">
        <f>IFERROR(VLOOKUP(A577,'Coverage Indicators - Section D'!$A$10:$Y$42,25,FALSE),"")</f>
        <v/>
      </c>
      <c r="C577" s="522" t="str">
        <f t="array" ref="C577">IFERROR(IF(INDEX('Disaggregation Records'!$E$95:$E$183,MATCH(LEFT(Z577,255),LEFT('Disaggregation Records'!$D$95:$D$183,255),0))=0,"",INDEX('Disaggregation Records'!$E$95:$E$183,MATCH(LEFT(Z577,255),LEFT('Disaggregation Records'!$D$95:$D$183,255),0))),"")</f>
        <v/>
      </c>
      <c r="D577" s="522" t="str">
        <f t="array" ref="D577">IFERROR(IF(INDEX('Disaggregation Records'!$F$95:$F$183,MATCH(LEFT(Z577,255),LEFT('Disaggregation Records'!$D$95:$D$183,255),0))=0,"",INDEX('Disaggregation Records'!$F$95:$F$183,MATCH(LEFT(Z577,255),LEFT('Disaggregation Records'!$D$95:$D$183,255),0))),"")</f>
        <v/>
      </c>
      <c r="E577" s="429" t="str">
        <f t="array" ref="E577">IFERROR(IF(INDEX('Disaggregation Data'!$K$315:$K$616,MATCH(LEFT(X577,255),LEFT('Disaggregation Data'!$J$315:$J$616,255),0))=0,"",INDEX('Disaggregation Data'!$K$315:$K$616,MATCH(LEFT(X577,255),LEFT('Disaggregation Data'!J$315:$J$616,255),0))),"")</f>
        <v/>
      </c>
      <c r="F577" s="430" t="str">
        <f t="array" ref="F577">IFERROR(IF(INDEX('Disaggregation Data'!$L$315:$L$616,MATCH(LEFT(X577,255),LEFT('Disaggregation Data'!$J$315:$J$616,255),0))=0,"",INDEX('Disaggregation Data'!$L$315:$L$616,MATCH(LEFT(X577,255),LEFT('Disaggregation Data'!J$315:$J$616,255),0))),"")</f>
        <v/>
      </c>
      <c r="G577" s="495" t="str">
        <f t="shared" si="43"/>
        <v/>
      </c>
      <c r="H577" s="433" t="str">
        <f t="array" ref="H577">IFERROR(IF(INDEX('Disaggregation Data'!$N$315:$N$616,MATCH(LEFT(X577,255),LEFT('Disaggregation Data'!$J$315:$J$616,255),0))=0,"",INDEX('Disaggregation Data'!$N$315:$N$616,MATCH(LEFT(X577,255),LEFT('Disaggregation Data'!J$315:$J$616,255),0))),"")</f>
        <v/>
      </c>
      <c r="I577" s="433" t="str">
        <f t="array" ref="I577">IFERROR(IF(INDEX('Disaggregation Data'!$Q$315:$Q$616,MATCH(LEFT(X577,255),LEFT('Disaggregation Data'!$J$315:$J$616,255),0))=0,"",INDEX('Disaggregation Data'!$Q$315:$Q$616,MATCH(LEFT(X577,255),LEFT('Disaggregation Data'!J$315:$J$616,255),0))),"")</f>
        <v/>
      </c>
      <c r="J577" s="447" t="str">
        <f t="array" ref="J577">IFERROR(IF(INDEX('Disaggregation Data'!$R$315:$R$616,MATCH(LEFT(X577,255),LEFT('Disaggregation Data'!$J$315:$J$616,255),0))=0,"",INDEX('Disaggregation Data'!$R$315:$R$616,MATCH(LEFT(X577,255),LEFT('Disaggregation Data'!J$315:$J$616,255),0))),"")</f>
        <v/>
      </c>
      <c r="K577" s="486"/>
      <c r="L577" s="486"/>
      <c r="M577" s="486"/>
      <c r="N577" s="486"/>
      <c r="O577" s="486"/>
      <c r="P577" s="429"/>
      <c r="Q577" s="429"/>
      <c r="R577" s="429"/>
      <c r="S577" s="429"/>
      <c r="T577" s="429"/>
      <c r="U577" s="433" t="str">
        <f t="array" ref="U577">IFERROR(IF(INDEX('Disaggregation Data'!$O$315:$O$616,MATCH(LEFT(X577,255),LEFT('Disaggregation Data'!$J$315:$J$616,255),0))=0,"",INDEX('Disaggregation Data'!$O$315:$O$616,MATCH(LEFT(X577,255),LEFT('Disaggregation Data'!J$315:$J$616,255),0))),"")</f>
        <v/>
      </c>
      <c r="V577" s="447" t="str">
        <f t="array" ref="V577">IFERROR(IF(INDEX('Disaggregation Data'!$P$315:$P$616,MATCH(LEFT(X577,255),LEFT('Disaggregation Data'!$J$315:$J$616,255),0))=0,"",INDEX('Disaggregation Data'!$P$315:$P$616,MATCH(LEFT(X577,255),LEFT('Disaggregation Data'!J$315:$J$616,255),0))),"")</f>
        <v/>
      </c>
      <c r="W577" s="527"/>
      <c r="X577" s="527" t="str">
        <f t="shared" si="39"/>
        <v/>
      </c>
      <c r="Y577" s="527">
        <f t="shared" si="40"/>
        <v>50</v>
      </c>
      <c r="Z577" s="527" t="str">
        <f t="shared" si="41"/>
        <v/>
      </c>
      <c r="AA577" s="527" t="b">
        <f t="shared" si="42"/>
        <v>0</v>
      </c>
      <c r="AB577" s="527" t="s">
        <v>2040</v>
      </c>
      <c r="AC577" s="527" t="str">
        <f t="array" ref="AC577">IFERROR(IF(INDEX('Disaggregation Records'!$G$95:$G$183,MATCH(LEFT(Z577,255),LEFT('Disaggregation Records'!$D$95:$D$183,255),0))=0,"",INDEX('Disaggregation Records'!$G$95:$G$183,MATCH(LEFT(Z577,255),LEFT('Disaggregation Records'!$D$95:$D$183,255),0))),"")</f>
        <v/>
      </c>
      <c r="AD577" s="527" t="s">
        <v>745</v>
      </c>
      <c r="AE577" s="393"/>
      <c r="AF577" s="134"/>
      <c r="AG577" s="134"/>
    </row>
    <row r="578" spans="1:33" ht="47.1" customHeight="1" x14ac:dyDescent="0.25">
      <c r="A578" s="409">
        <v>26</v>
      </c>
      <c r="B578" s="427" t="str">
        <f>IFERROR(VLOOKUP(A578,'Coverage Indicators - Section D'!$A$10:$Y$42,25,FALSE),"")</f>
        <v/>
      </c>
      <c r="C578" s="522" t="str">
        <f t="array" ref="C578">IFERROR(IF(INDEX('Disaggregation Records'!$E$95:$E$183,MATCH(LEFT(Z578,255),LEFT('Disaggregation Records'!$D$95:$D$183,255),0))=0,"",INDEX('Disaggregation Records'!$E$95:$E$183,MATCH(LEFT(Z578,255),LEFT('Disaggregation Records'!$D$95:$D$183,255),0))),"")</f>
        <v/>
      </c>
      <c r="D578" s="522" t="str">
        <f t="array" ref="D578">IFERROR(IF(INDEX('Disaggregation Records'!$F$95:$F$183,MATCH(LEFT(Z578,255),LEFT('Disaggregation Records'!$D$95:$D$183,255),0))=0,"",INDEX('Disaggregation Records'!$F$95:$F$183,MATCH(LEFT(Z578,255),LEFT('Disaggregation Records'!$D$95:$D$183,255),0))),"")</f>
        <v/>
      </c>
      <c r="E578" s="429" t="str">
        <f t="array" ref="E578">IFERROR(IF(INDEX('Disaggregation Data'!$K$315:$K$616,MATCH(LEFT(X578,255),LEFT('Disaggregation Data'!$J$315:$J$616,255),0))=0,"",INDEX('Disaggregation Data'!$K$315:$K$616,MATCH(LEFT(X578,255),LEFT('Disaggregation Data'!J$315:$J$616,255),0))),"")</f>
        <v/>
      </c>
      <c r="F578" s="430" t="str">
        <f t="array" ref="F578">IFERROR(IF(INDEX('Disaggregation Data'!$L$315:$L$616,MATCH(LEFT(X578,255),LEFT('Disaggregation Data'!$J$315:$J$616,255),0))=0,"",INDEX('Disaggregation Data'!$L$315:$L$616,MATCH(LEFT(X578,255),LEFT('Disaggregation Data'!J$315:$J$616,255),0))),"")</f>
        <v/>
      </c>
      <c r="G578" s="495" t="str">
        <f t="shared" si="43"/>
        <v/>
      </c>
      <c r="H578" s="433" t="str">
        <f t="array" ref="H578">IFERROR(IF(INDEX('Disaggregation Data'!$N$315:$N$616,MATCH(LEFT(X578,255),LEFT('Disaggregation Data'!$J$315:$J$616,255),0))=0,"",INDEX('Disaggregation Data'!$N$315:$N$616,MATCH(LEFT(X578,255),LEFT('Disaggregation Data'!J$315:$J$616,255),0))),"")</f>
        <v/>
      </c>
      <c r="I578" s="433" t="str">
        <f t="array" ref="I578">IFERROR(IF(INDEX('Disaggregation Data'!$Q$315:$Q$616,MATCH(LEFT(X578,255),LEFT('Disaggregation Data'!$J$315:$J$616,255),0))=0,"",INDEX('Disaggregation Data'!$Q$315:$Q$616,MATCH(LEFT(X578,255),LEFT('Disaggregation Data'!J$315:$J$616,255),0))),"")</f>
        <v/>
      </c>
      <c r="J578" s="447" t="str">
        <f t="array" ref="J578">IFERROR(IF(INDEX('Disaggregation Data'!$R$315:$R$616,MATCH(LEFT(X578,255),LEFT('Disaggregation Data'!$J$315:$J$616,255),0))=0,"",INDEX('Disaggregation Data'!$R$315:$R$616,MATCH(LEFT(X578,255),LEFT('Disaggregation Data'!J$315:$J$616,255),0))),"")</f>
        <v/>
      </c>
      <c r="K578" s="486"/>
      <c r="L578" s="486"/>
      <c r="M578" s="486"/>
      <c r="N578" s="486"/>
      <c r="O578" s="486"/>
      <c r="P578" s="429"/>
      <c r="Q578" s="429"/>
      <c r="R578" s="429"/>
      <c r="S578" s="429"/>
      <c r="T578" s="429"/>
      <c r="U578" s="433" t="str">
        <f t="array" ref="U578">IFERROR(IF(INDEX('Disaggregation Data'!$O$315:$O$616,MATCH(LEFT(X578,255),LEFT('Disaggregation Data'!$J$315:$J$616,255),0))=0,"",INDEX('Disaggregation Data'!$O$315:$O$616,MATCH(LEFT(X578,255),LEFT('Disaggregation Data'!J$315:$J$616,255),0))),"")</f>
        <v/>
      </c>
      <c r="V578" s="447" t="str">
        <f t="array" ref="V578">IFERROR(IF(INDEX('Disaggregation Data'!$P$315:$P$616,MATCH(LEFT(X578,255),LEFT('Disaggregation Data'!$J$315:$J$616,255),0))=0,"",INDEX('Disaggregation Data'!$P$315:$P$616,MATCH(LEFT(X578,255),LEFT('Disaggregation Data'!J$315:$J$616,255),0))),"")</f>
        <v/>
      </c>
      <c r="W578" s="527"/>
      <c r="X578" s="527" t="str">
        <f t="shared" si="39"/>
        <v/>
      </c>
      <c r="Y578" s="527">
        <f t="shared" si="40"/>
        <v>51</v>
      </c>
      <c r="Z578" s="527" t="str">
        <f t="shared" si="41"/>
        <v/>
      </c>
      <c r="AA578" s="527" t="b">
        <f t="shared" si="42"/>
        <v>0</v>
      </c>
      <c r="AB578" s="527" t="s">
        <v>2041</v>
      </c>
      <c r="AC578" s="527" t="str">
        <f t="array" ref="AC578">IFERROR(IF(INDEX('Disaggregation Records'!$G$95:$G$183,MATCH(LEFT(Z578,255),LEFT('Disaggregation Records'!$D$95:$D$183,255),0))=0,"",INDEX('Disaggregation Records'!$G$95:$G$183,MATCH(LEFT(Z578,255),LEFT('Disaggregation Records'!$D$95:$D$183,255),0))),"")</f>
        <v/>
      </c>
      <c r="AD578" s="527" t="s">
        <v>745</v>
      </c>
      <c r="AE578" s="393"/>
      <c r="AF578" s="134"/>
      <c r="AG578" s="134"/>
    </row>
    <row r="579" spans="1:33" ht="47.1" customHeight="1" x14ac:dyDescent="0.25">
      <c r="A579" s="409">
        <v>26</v>
      </c>
      <c r="B579" s="427" t="str">
        <f>IFERROR(VLOOKUP(A579,'Coverage Indicators - Section D'!$A$10:$Y$42,25,FALSE),"")</f>
        <v/>
      </c>
      <c r="C579" s="522" t="str">
        <f t="array" ref="C579">IFERROR(IF(INDEX('Disaggregation Records'!$E$95:$E$183,MATCH(LEFT(Z579,255),LEFT('Disaggregation Records'!$D$95:$D$183,255),0))=0,"",INDEX('Disaggregation Records'!$E$95:$E$183,MATCH(LEFT(Z579,255),LEFT('Disaggregation Records'!$D$95:$D$183,255),0))),"")</f>
        <v/>
      </c>
      <c r="D579" s="522" t="str">
        <f t="array" ref="D579">IFERROR(IF(INDEX('Disaggregation Records'!$F$95:$F$183,MATCH(LEFT(Z579,255),LEFT('Disaggregation Records'!$D$95:$D$183,255),0))=0,"",INDEX('Disaggregation Records'!$F$95:$F$183,MATCH(LEFT(Z579,255),LEFT('Disaggregation Records'!$D$95:$D$183,255),0))),"")</f>
        <v/>
      </c>
      <c r="E579" s="429" t="str">
        <f t="array" ref="E579">IFERROR(IF(INDEX('Disaggregation Data'!$K$315:$K$616,MATCH(LEFT(X579,255),LEFT('Disaggregation Data'!$J$315:$J$616,255),0))=0,"",INDEX('Disaggregation Data'!$K$315:$K$616,MATCH(LEFT(X579,255),LEFT('Disaggregation Data'!J$315:$J$616,255),0))),"")</f>
        <v/>
      </c>
      <c r="F579" s="430" t="str">
        <f t="array" ref="F579">IFERROR(IF(INDEX('Disaggregation Data'!$L$315:$L$616,MATCH(LEFT(X579,255),LEFT('Disaggregation Data'!$J$315:$J$616,255),0))=0,"",INDEX('Disaggregation Data'!$L$315:$L$616,MATCH(LEFT(X579,255),LEFT('Disaggregation Data'!J$315:$J$616,255),0))),"")</f>
        <v/>
      </c>
      <c r="G579" s="495" t="str">
        <f t="shared" si="43"/>
        <v/>
      </c>
      <c r="H579" s="433" t="str">
        <f t="array" ref="H579">IFERROR(IF(INDEX('Disaggregation Data'!$N$315:$N$616,MATCH(LEFT(X579,255),LEFT('Disaggregation Data'!$J$315:$J$616,255),0))=0,"",INDEX('Disaggregation Data'!$N$315:$N$616,MATCH(LEFT(X579,255),LEFT('Disaggregation Data'!J$315:$J$616,255),0))),"")</f>
        <v/>
      </c>
      <c r="I579" s="433" t="str">
        <f t="array" ref="I579">IFERROR(IF(INDEX('Disaggregation Data'!$Q$315:$Q$616,MATCH(LEFT(X579,255),LEFT('Disaggregation Data'!$J$315:$J$616,255),0))=0,"",INDEX('Disaggregation Data'!$Q$315:$Q$616,MATCH(LEFT(X579,255),LEFT('Disaggregation Data'!J$315:$J$616,255),0))),"")</f>
        <v/>
      </c>
      <c r="J579" s="447" t="str">
        <f t="array" ref="J579">IFERROR(IF(INDEX('Disaggregation Data'!$R$315:$R$616,MATCH(LEFT(X579,255),LEFT('Disaggregation Data'!$J$315:$J$616,255),0))=0,"",INDEX('Disaggregation Data'!$R$315:$R$616,MATCH(LEFT(X579,255),LEFT('Disaggregation Data'!J$315:$J$616,255),0))),"")</f>
        <v/>
      </c>
      <c r="K579" s="486"/>
      <c r="L579" s="486"/>
      <c r="M579" s="486"/>
      <c r="N579" s="486"/>
      <c r="O579" s="486"/>
      <c r="P579" s="429"/>
      <c r="Q579" s="429"/>
      <c r="R579" s="429"/>
      <c r="S579" s="429"/>
      <c r="T579" s="429"/>
      <c r="U579" s="433" t="str">
        <f t="array" ref="U579">IFERROR(IF(INDEX('Disaggregation Data'!$O$315:$O$616,MATCH(LEFT(X579,255),LEFT('Disaggregation Data'!$J$315:$J$616,255),0))=0,"",INDEX('Disaggregation Data'!$O$315:$O$616,MATCH(LEFT(X579,255),LEFT('Disaggregation Data'!J$315:$J$616,255),0))),"")</f>
        <v/>
      </c>
      <c r="V579" s="447" t="str">
        <f t="array" ref="V579">IFERROR(IF(INDEX('Disaggregation Data'!$P$315:$P$616,MATCH(LEFT(X579,255),LEFT('Disaggregation Data'!$J$315:$J$616,255),0))=0,"",INDEX('Disaggregation Data'!$P$315:$P$616,MATCH(LEFT(X579,255),LEFT('Disaggregation Data'!J$315:$J$616,255),0))),"")</f>
        <v/>
      </c>
      <c r="W579" s="527"/>
      <c r="X579" s="527" t="str">
        <f t="shared" si="39"/>
        <v/>
      </c>
      <c r="Y579" s="527">
        <f t="shared" si="40"/>
        <v>52</v>
      </c>
      <c r="Z579" s="527" t="str">
        <f t="shared" si="41"/>
        <v/>
      </c>
      <c r="AA579" s="527" t="b">
        <f t="shared" si="42"/>
        <v>0</v>
      </c>
      <c r="AB579" s="527" t="s">
        <v>2042</v>
      </c>
      <c r="AC579" s="527" t="str">
        <f t="array" ref="AC579">IFERROR(IF(INDEX('Disaggregation Records'!$G$95:$G$183,MATCH(LEFT(Z579,255),LEFT('Disaggregation Records'!$D$95:$D$183,255),0))=0,"",INDEX('Disaggregation Records'!$G$95:$G$183,MATCH(LEFT(Z579,255),LEFT('Disaggregation Records'!$D$95:$D$183,255),0))),"")</f>
        <v/>
      </c>
      <c r="AD579" s="527" t="s">
        <v>745</v>
      </c>
      <c r="AE579" s="393"/>
      <c r="AF579" s="134"/>
      <c r="AG579" s="134"/>
    </row>
    <row r="580" spans="1:33" ht="47.1" customHeight="1" x14ac:dyDescent="0.25">
      <c r="A580" s="409">
        <v>26</v>
      </c>
      <c r="B580" s="427" t="str">
        <f>IFERROR(VLOOKUP(A580,'Coverage Indicators - Section D'!$A$10:$Y$42,25,FALSE),"")</f>
        <v/>
      </c>
      <c r="C580" s="522" t="str">
        <f t="array" ref="C580">IFERROR(IF(INDEX('Disaggregation Records'!$E$95:$E$183,MATCH(LEFT(Z580,255),LEFT('Disaggregation Records'!$D$95:$D$183,255),0))=0,"",INDEX('Disaggregation Records'!$E$95:$E$183,MATCH(LEFT(Z580,255),LEFT('Disaggregation Records'!$D$95:$D$183,255),0))),"")</f>
        <v/>
      </c>
      <c r="D580" s="522" t="str">
        <f t="array" ref="D580">IFERROR(IF(INDEX('Disaggregation Records'!$F$95:$F$183,MATCH(LEFT(Z580,255),LEFT('Disaggregation Records'!$D$95:$D$183,255),0))=0,"",INDEX('Disaggregation Records'!$F$95:$F$183,MATCH(LEFT(Z580,255),LEFT('Disaggregation Records'!$D$95:$D$183,255),0))),"")</f>
        <v/>
      </c>
      <c r="E580" s="429" t="str">
        <f t="array" ref="E580">IFERROR(IF(INDEX('Disaggregation Data'!$K$315:$K$616,MATCH(LEFT(X580,255),LEFT('Disaggregation Data'!$J$315:$J$616,255),0))=0,"",INDEX('Disaggregation Data'!$K$315:$K$616,MATCH(LEFT(X580,255),LEFT('Disaggregation Data'!J$315:$J$616,255),0))),"")</f>
        <v/>
      </c>
      <c r="F580" s="430" t="str">
        <f t="array" ref="F580">IFERROR(IF(INDEX('Disaggregation Data'!$L$315:$L$616,MATCH(LEFT(X580,255),LEFT('Disaggregation Data'!$J$315:$J$616,255),0))=0,"",INDEX('Disaggregation Data'!$L$315:$L$616,MATCH(LEFT(X580,255),LEFT('Disaggregation Data'!J$315:$J$616,255),0))),"")</f>
        <v/>
      </c>
      <c r="G580" s="495" t="str">
        <f t="shared" si="43"/>
        <v/>
      </c>
      <c r="H580" s="433" t="str">
        <f t="array" ref="H580">IFERROR(IF(INDEX('Disaggregation Data'!$N$315:$N$616,MATCH(LEFT(X580,255),LEFT('Disaggregation Data'!$J$315:$J$616,255),0))=0,"",INDEX('Disaggregation Data'!$N$315:$N$616,MATCH(LEFT(X580,255),LEFT('Disaggregation Data'!J$315:$J$616,255),0))),"")</f>
        <v/>
      </c>
      <c r="I580" s="433" t="str">
        <f t="array" ref="I580">IFERROR(IF(INDEX('Disaggregation Data'!$Q$315:$Q$616,MATCH(LEFT(X580,255),LEFT('Disaggregation Data'!$J$315:$J$616,255),0))=0,"",INDEX('Disaggregation Data'!$Q$315:$Q$616,MATCH(LEFT(X580,255),LEFT('Disaggregation Data'!J$315:$J$616,255),0))),"")</f>
        <v/>
      </c>
      <c r="J580" s="447" t="str">
        <f t="array" ref="J580">IFERROR(IF(INDEX('Disaggregation Data'!$R$315:$R$616,MATCH(LEFT(X580,255),LEFT('Disaggregation Data'!$J$315:$J$616,255),0))=0,"",INDEX('Disaggregation Data'!$R$315:$R$616,MATCH(LEFT(X580,255),LEFT('Disaggregation Data'!J$315:$J$616,255),0))),"")</f>
        <v/>
      </c>
      <c r="K580" s="486"/>
      <c r="L580" s="486"/>
      <c r="M580" s="486"/>
      <c r="N580" s="486"/>
      <c r="O580" s="486"/>
      <c r="P580" s="429"/>
      <c r="Q580" s="429"/>
      <c r="R580" s="429"/>
      <c r="S580" s="429"/>
      <c r="T580" s="429"/>
      <c r="U580" s="433" t="str">
        <f t="array" ref="U580">IFERROR(IF(INDEX('Disaggregation Data'!$O$315:$O$616,MATCH(LEFT(X580,255),LEFT('Disaggregation Data'!$J$315:$J$616,255),0))=0,"",INDEX('Disaggregation Data'!$O$315:$O$616,MATCH(LEFT(X580,255),LEFT('Disaggregation Data'!J$315:$J$616,255),0))),"")</f>
        <v/>
      </c>
      <c r="V580" s="447" t="str">
        <f t="array" ref="V580">IFERROR(IF(INDEX('Disaggregation Data'!$P$315:$P$616,MATCH(LEFT(X580,255),LEFT('Disaggregation Data'!$J$315:$J$616,255),0))=0,"",INDEX('Disaggregation Data'!$P$315:$P$616,MATCH(LEFT(X580,255),LEFT('Disaggregation Data'!J$315:$J$616,255),0))),"")</f>
        <v/>
      </c>
      <c r="W580" s="527"/>
      <c r="X580" s="527" t="str">
        <f t="shared" si="39"/>
        <v/>
      </c>
      <c r="Y580" s="527">
        <f t="shared" si="40"/>
        <v>53</v>
      </c>
      <c r="Z580" s="527" t="str">
        <f t="shared" si="41"/>
        <v/>
      </c>
      <c r="AA580" s="527" t="b">
        <f t="shared" si="42"/>
        <v>0</v>
      </c>
      <c r="AB580" s="527" t="s">
        <v>2043</v>
      </c>
      <c r="AC580" s="527" t="str">
        <f t="array" ref="AC580">IFERROR(IF(INDEX('Disaggregation Records'!$G$95:$G$183,MATCH(LEFT(Z580,255),LEFT('Disaggregation Records'!$D$95:$D$183,255),0))=0,"",INDEX('Disaggregation Records'!$G$95:$G$183,MATCH(LEFT(Z580,255),LEFT('Disaggregation Records'!$D$95:$D$183,255),0))),"")</f>
        <v/>
      </c>
      <c r="AD580" s="527" t="s">
        <v>745</v>
      </c>
      <c r="AE580" s="393"/>
      <c r="AF580" s="134"/>
      <c r="AG580" s="134"/>
    </row>
    <row r="581" spans="1:33" ht="47.1" customHeight="1" x14ac:dyDescent="0.25">
      <c r="A581" s="409">
        <v>26</v>
      </c>
      <c r="B581" s="427" t="str">
        <f>IFERROR(VLOOKUP(A581,'Coverage Indicators - Section D'!$A$10:$Y$42,25,FALSE),"")</f>
        <v/>
      </c>
      <c r="C581" s="522" t="str">
        <f t="array" ref="C581">IFERROR(IF(INDEX('Disaggregation Records'!$E$95:$E$183,MATCH(LEFT(Z581,255),LEFT('Disaggregation Records'!$D$95:$D$183,255),0))=0,"",INDEX('Disaggregation Records'!$E$95:$E$183,MATCH(LEFT(Z581,255),LEFT('Disaggregation Records'!$D$95:$D$183,255),0))),"")</f>
        <v/>
      </c>
      <c r="D581" s="522" t="str">
        <f t="array" ref="D581">IFERROR(IF(INDEX('Disaggregation Records'!$F$95:$F$183,MATCH(LEFT(Z581,255),LEFT('Disaggregation Records'!$D$95:$D$183,255),0))=0,"",INDEX('Disaggregation Records'!$F$95:$F$183,MATCH(LEFT(Z581,255),LEFT('Disaggregation Records'!$D$95:$D$183,255),0))),"")</f>
        <v/>
      </c>
      <c r="E581" s="429" t="str">
        <f t="array" ref="E581">IFERROR(IF(INDEX('Disaggregation Data'!$K$315:$K$616,MATCH(LEFT(X581,255),LEFT('Disaggregation Data'!$J$315:$J$616,255),0))=0,"",INDEX('Disaggregation Data'!$K$315:$K$616,MATCH(LEFT(X581,255),LEFT('Disaggregation Data'!J$315:$J$616,255),0))),"")</f>
        <v/>
      </c>
      <c r="F581" s="430" t="str">
        <f t="array" ref="F581">IFERROR(IF(INDEX('Disaggregation Data'!$L$315:$L$616,MATCH(LEFT(X581,255),LEFT('Disaggregation Data'!$J$315:$J$616,255),0))=0,"",INDEX('Disaggregation Data'!$L$315:$L$616,MATCH(LEFT(X581,255),LEFT('Disaggregation Data'!J$315:$J$616,255),0))),"")</f>
        <v/>
      </c>
      <c r="G581" s="495" t="str">
        <f t="shared" si="43"/>
        <v/>
      </c>
      <c r="H581" s="433" t="str">
        <f t="array" ref="H581">IFERROR(IF(INDEX('Disaggregation Data'!$N$315:$N$616,MATCH(LEFT(X581,255),LEFT('Disaggregation Data'!$J$315:$J$616,255),0))=0,"",INDEX('Disaggregation Data'!$N$315:$N$616,MATCH(LEFT(X581,255),LEFT('Disaggregation Data'!J$315:$J$616,255),0))),"")</f>
        <v/>
      </c>
      <c r="I581" s="433" t="str">
        <f t="array" ref="I581">IFERROR(IF(INDEX('Disaggregation Data'!$Q$315:$Q$616,MATCH(LEFT(X581,255),LEFT('Disaggregation Data'!$J$315:$J$616,255),0))=0,"",INDEX('Disaggregation Data'!$Q$315:$Q$616,MATCH(LEFT(X581,255),LEFT('Disaggregation Data'!J$315:$J$616,255),0))),"")</f>
        <v/>
      </c>
      <c r="J581" s="447" t="str">
        <f t="array" ref="J581">IFERROR(IF(INDEX('Disaggregation Data'!$R$315:$R$616,MATCH(LEFT(X581,255),LEFT('Disaggregation Data'!$J$315:$J$616,255),0))=0,"",INDEX('Disaggregation Data'!$R$315:$R$616,MATCH(LEFT(X581,255),LEFT('Disaggregation Data'!J$315:$J$616,255),0))),"")</f>
        <v/>
      </c>
      <c r="K581" s="486"/>
      <c r="L581" s="486"/>
      <c r="M581" s="486"/>
      <c r="N581" s="486"/>
      <c r="O581" s="486"/>
      <c r="P581" s="429"/>
      <c r="Q581" s="429"/>
      <c r="R581" s="429"/>
      <c r="S581" s="429"/>
      <c r="T581" s="429"/>
      <c r="U581" s="433" t="str">
        <f t="array" ref="U581">IFERROR(IF(INDEX('Disaggregation Data'!$O$315:$O$616,MATCH(LEFT(X581,255),LEFT('Disaggregation Data'!$J$315:$J$616,255),0))=0,"",INDEX('Disaggregation Data'!$O$315:$O$616,MATCH(LEFT(X581,255),LEFT('Disaggregation Data'!J$315:$J$616,255),0))),"")</f>
        <v/>
      </c>
      <c r="V581" s="447" t="str">
        <f t="array" ref="V581">IFERROR(IF(INDEX('Disaggregation Data'!$P$315:$P$616,MATCH(LEFT(X581,255),LEFT('Disaggregation Data'!$J$315:$J$616,255),0))=0,"",INDEX('Disaggregation Data'!$P$315:$P$616,MATCH(LEFT(X581,255),LEFT('Disaggregation Data'!J$315:$J$616,255),0))),"")</f>
        <v/>
      </c>
      <c r="W581" s="527"/>
      <c r="X581" s="527" t="str">
        <f t="shared" si="39"/>
        <v/>
      </c>
      <c r="Y581" s="527">
        <f t="shared" si="40"/>
        <v>54</v>
      </c>
      <c r="Z581" s="527" t="str">
        <f t="shared" si="41"/>
        <v/>
      </c>
      <c r="AA581" s="527" t="b">
        <f t="shared" si="42"/>
        <v>0</v>
      </c>
      <c r="AB581" s="527" t="s">
        <v>2044</v>
      </c>
      <c r="AC581" s="527" t="str">
        <f t="array" ref="AC581">IFERROR(IF(INDEX('Disaggregation Records'!$G$95:$G$183,MATCH(LEFT(Z581,255),LEFT('Disaggregation Records'!$D$95:$D$183,255),0))=0,"",INDEX('Disaggregation Records'!$G$95:$G$183,MATCH(LEFT(Z581,255),LEFT('Disaggregation Records'!$D$95:$D$183,255),0))),"")</f>
        <v/>
      </c>
      <c r="AD581" s="527" t="s">
        <v>745</v>
      </c>
      <c r="AE581" s="393"/>
      <c r="AF581" s="134"/>
      <c r="AG581" s="134"/>
    </row>
    <row r="582" spans="1:33" ht="47.1" customHeight="1" x14ac:dyDescent="0.25">
      <c r="A582" s="409">
        <v>26</v>
      </c>
      <c r="B582" s="427" t="str">
        <f>IFERROR(VLOOKUP(A582,'Coverage Indicators - Section D'!$A$10:$Y$42,25,FALSE),"")</f>
        <v/>
      </c>
      <c r="C582" s="522" t="str">
        <f t="array" ref="C582">IFERROR(IF(INDEX('Disaggregation Records'!$E$95:$E$183,MATCH(LEFT(Z582,255),LEFT('Disaggregation Records'!$D$95:$D$183,255),0))=0,"",INDEX('Disaggregation Records'!$E$95:$E$183,MATCH(LEFT(Z582,255),LEFT('Disaggregation Records'!$D$95:$D$183,255),0))),"")</f>
        <v/>
      </c>
      <c r="D582" s="522" t="str">
        <f t="array" ref="D582">IFERROR(IF(INDEX('Disaggregation Records'!$F$95:$F$183,MATCH(LEFT(Z582,255),LEFT('Disaggregation Records'!$D$95:$D$183,255),0))=0,"",INDEX('Disaggregation Records'!$F$95:$F$183,MATCH(LEFT(Z582,255),LEFT('Disaggregation Records'!$D$95:$D$183,255),0))),"")</f>
        <v/>
      </c>
      <c r="E582" s="429" t="str">
        <f t="array" ref="E582">IFERROR(IF(INDEX('Disaggregation Data'!$K$315:$K$616,MATCH(LEFT(X582,255),LEFT('Disaggregation Data'!$J$315:$J$616,255),0))=0,"",INDEX('Disaggregation Data'!$K$315:$K$616,MATCH(LEFT(X582,255),LEFT('Disaggregation Data'!J$315:$J$616,255),0))),"")</f>
        <v/>
      </c>
      <c r="F582" s="430" t="str">
        <f t="array" ref="F582">IFERROR(IF(INDEX('Disaggregation Data'!$L$315:$L$616,MATCH(LEFT(X582,255),LEFT('Disaggregation Data'!$J$315:$J$616,255),0))=0,"",INDEX('Disaggregation Data'!$L$315:$L$616,MATCH(LEFT(X582,255),LEFT('Disaggregation Data'!J$315:$J$616,255),0))),"")</f>
        <v/>
      </c>
      <c r="G582" s="495" t="str">
        <f t="shared" si="43"/>
        <v/>
      </c>
      <c r="H582" s="433" t="str">
        <f t="array" ref="H582">IFERROR(IF(INDEX('Disaggregation Data'!$N$315:$N$616,MATCH(LEFT(X582,255),LEFT('Disaggregation Data'!$J$315:$J$616,255),0))=0,"",INDEX('Disaggregation Data'!$N$315:$N$616,MATCH(LEFT(X582,255),LEFT('Disaggregation Data'!J$315:$J$616,255),0))),"")</f>
        <v/>
      </c>
      <c r="I582" s="433" t="str">
        <f t="array" ref="I582">IFERROR(IF(INDEX('Disaggregation Data'!$Q$315:$Q$616,MATCH(LEFT(X582,255),LEFT('Disaggregation Data'!$J$315:$J$616,255),0))=0,"",INDEX('Disaggregation Data'!$Q$315:$Q$616,MATCH(LEFT(X582,255),LEFT('Disaggregation Data'!J$315:$J$616,255),0))),"")</f>
        <v/>
      </c>
      <c r="J582" s="447" t="str">
        <f t="array" ref="J582">IFERROR(IF(INDEX('Disaggregation Data'!$R$315:$R$616,MATCH(LEFT(X582,255),LEFT('Disaggregation Data'!$J$315:$J$616,255),0))=0,"",INDEX('Disaggregation Data'!$R$315:$R$616,MATCH(LEFT(X582,255),LEFT('Disaggregation Data'!J$315:$J$616,255),0))),"")</f>
        <v/>
      </c>
      <c r="K582" s="486"/>
      <c r="L582" s="486"/>
      <c r="M582" s="486"/>
      <c r="N582" s="486"/>
      <c r="O582" s="486"/>
      <c r="P582" s="429"/>
      <c r="Q582" s="429"/>
      <c r="R582" s="429"/>
      <c r="S582" s="429"/>
      <c r="T582" s="429"/>
      <c r="U582" s="433" t="str">
        <f t="array" ref="U582">IFERROR(IF(INDEX('Disaggregation Data'!$O$315:$O$616,MATCH(LEFT(X582,255),LEFT('Disaggregation Data'!$J$315:$J$616,255),0))=0,"",INDEX('Disaggregation Data'!$O$315:$O$616,MATCH(LEFT(X582,255),LEFT('Disaggregation Data'!J$315:$J$616,255),0))),"")</f>
        <v/>
      </c>
      <c r="V582" s="447" t="str">
        <f t="array" ref="V582">IFERROR(IF(INDEX('Disaggregation Data'!$P$315:$P$616,MATCH(LEFT(X582,255),LEFT('Disaggregation Data'!$J$315:$J$616,255),0))=0,"",INDEX('Disaggregation Data'!$P$315:$P$616,MATCH(LEFT(X582,255),LEFT('Disaggregation Data'!J$315:$J$616,255),0))),"")</f>
        <v/>
      </c>
      <c r="W582" s="527"/>
      <c r="X582" s="527" t="str">
        <f t="shared" si="39"/>
        <v/>
      </c>
      <c r="Y582" s="527">
        <f t="shared" si="40"/>
        <v>55</v>
      </c>
      <c r="Z582" s="527" t="str">
        <f t="shared" si="41"/>
        <v/>
      </c>
      <c r="AA582" s="527" t="b">
        <f t="shared" si="42"/>
        <v>0</v>
      </c>
      <c r="AB582" s="527" t="s">
        <v>2045</v>
      </c>
      <c r="AC582" s="527" t="str">
        <f t="array" ref="AC582">IFERROR(IF(INDEX('Disaggregation Records'!$G$95:$G$183,MATCH(LEFT(Z582,255),LEFT('Disaggregation Records'!$D$95:$D$183,255),0))=0,"",INDEX('Disaggregation Records'!$G$95:$G$183,MATCH(LEFT(Z582,255),LEFT('Disaggregation Records'!$D$95:$D$183,255),0))),"")</f>
        <v/>
      </c>
      <c r="AD582" s="527" t="s">
        <v>745</v>
      </c>
      <c r="AE582" s="393"/>
      <c r="AF582" s="134"/>
      <c r="AG582" s="134"/>
    </row>
    <row r="583" spans="1:33" ht="47.1" customHeight="1" x14ac:dyDescent="0.25">
      <c r="A583" s="409">
        <v>26</v>
      </c>
      <c r="B583" s="427" t="str">
        <f>IFERROR(VLOOKUP(A583,'Coverage Indicators - Section D'!$A$10:$Y$42,25,FALSE),"")</f>
        <v/>
      </c>
      <c r="C583" s="522" t="str">
        <f t="array" ref="C583">IFERROR(IF(INDEX('Disaggregation Records'!$E$95:$E$183,MATCH(LEFT(Z583,255),LEFT('Disaggregation Records'!$D$95:$D$183,255),0))=0,"",INDEX('Disaggregation Records'!$E$95:$E$183,MATCH(LEFT(Z583,255),LEFT('Disaggregation Records'!$D$95:$D$183,255),0))),"")</f>
        <v/>
      </c>
      <c r="D583" s="522" t="str">
        <f t="array" ref="D583">IFERROR(IF(INDEX('Disaggregation Records'!$F$95:$F$183,MATCH(LEFT(Z583,255),LEFT('Disaggregation Records'!$D$95:$D$183,255),0))=0,"",INDEX('Disaggregation Records'!$F$95:$F$183,MATCH(LEFT(Z583,255),LEFT('Disaggregation Records'!$D$95:$D$183,255),0))),"")</f>
        <v/>
      </c>
      <c r="E583" s="429" t="str">
        <f t="array" ref="E583">IFERROR(IF(INDEX('Disaggregation Data'!$K$315:$K$616,MATCH(LEFT(X583,255),LEFT('Disaggregation Data'!$J$315:$J$616,255),0))=0,"",INDEX('Disaggregation Data'!$K$315:$K$616,MATCH(LEFT(X583,255),LEFT('Disaggregation Data'!J$315:$J$616,255),0))),"")</f>
        <v/>
      </c>
      <c r="F583" s="430" t="str">
        <f t="array" ref="F583">IFERROR(IF(INDEX('Disaggregation Data'!$L$315:$L$616,MATCH(LEFT(X583,255),LEFT('Disaggregation Data'!$J$315:$J$616,255),0))=0,"",INDEX('Disaggregation Data'!$L$315:$L$616,MATCH(LEFT(X583,255),LEFT('Disaggregation Data'!J$315:$J$616,255),0))),"")</f>
        <v/>
      </c>
      <c r="G583" s="495" t="str">
        <f t="shared" si="43"/>
        <v/>
      </c>
      <c r="H583" s="433" t="str">
        <f t="array" ref="H583">IFERROR(IF(INDEX('Disaggregation Data'!$N$315:$N$616,MATCH(LEFT(X583,255),LEFT('Disaggregation Data'!$J$315:$J$616,255),0))=0,"",INDEX('Disaggregation Data'!$N$315:$N$616,MATCH(LEFT(X583,255),LEFT('Disaggregation Data'!J$315:$J$616,255),0))),"")</f>
        <v/>
      </c>
      <c r="I583" s="433" t="str">
        <f t="array" ref="I583">IFERROR(IF(INDEX('Disaggregation Data'!$Q$315:$Q$616,MATCH(LEFT(X583,255),LEFT('Disaggregation Data'!$J$315:$J$616,255),0))=0,"",INDEX('Disaggregation Data'!$Q$315:$Q$616,MATCH(LEFT(X583,255),LEFT('Disaggregation Data'!J$315:$J$616,255),0))),"")</f>
        <v/>
      </c>
      <c r="J583" s="447" t="str">
        <f t="array" ref="J583">IFERROR(IF(INDEX('Disaggregation Data'!$R$315:$R$616,MATCH(LEFT(X583,255),LEFT('Disaggregation Data'!$J$315:$J$616,255),0))=0,"",INDEX('Disaggregation Data'!$R$315:$R$616,MATCH(LEFT(X583,255),LEFT('Disaggregation Data'!J$315:$J$616,255),0))),"")</f>
        <v/>
      </c>
      <c r="K583" s="486"/>
      <c r="L583" s="486"/>
      <c r="M583" s="486"/>
      <c r="N583" s="486"/>
      <c r="O583" s="486"/>
      <c r="P583" s="429"/>
      <c r="Q583" s="429"/>
      <c r="R583" s="429"/>
      <c r="S583" s="429"/>
      <c r="T583" s="429"/>
      <c r="U583" s="433" t="str">
        <f t="array" ref="U583">IFERROR(IF(INDEX('Disaggregation Data'!$O$315:$O$616,MATCH(LEFT(X583,255),LEFT('Disaggregation Data'!$J$315:$J$616,255),0))=0,"",INDEX('Disaggregation Data'!$O$315:$O$616,MATCH(LEFT(X583,255),LEFT('Disaggregation Data'!J$315:$J$616,255),0))),"")</f>
        <v/>
      </c>
      <c r="V583" s="447" t="str">
        <f t="array" ref="V583">IFERROR(IF(INDEX('Disaggregation Data'!$P$315:$P$616,MATCH(LEFT(X583,255),LEFT('Disaggregation Data'!$J$315:$J$616,255),0))=0,"",INDEX('Disaggregation Data'!$P$315:$P$616,MATCH(LEFT(X583,255),LEFT('Disaggregation Data'!J$315:$J$616,255),0))),"")</f>
        <v/>
      </c>
      <c r="W583" s="527"/>
      <c r="X583" s="527" t="str">
        <f t="shared" ref="X583:X626" si="44">IF(B583&lt;&gt;"",B583&amp;C583&amp;D583,"")</f>
        <v/>
      </c>
      <c r="Y583" s="527">
        <f t="shared" ref="Y583:Y626" si="45">IF(B583=B582,Y582+1,0)</f>
        <v>56</v>
      </c>
      <c r="Z583" s="527" t="str">
        <f t="shared" ref="Z583:Z626" si="46">IF(B583&lt;&gt;"",B583&amp;"-"&amp;Y583,"")</f>
        <v/>
      </c>
      <c r="AA583" s="527" t="b">
        <f t="shared" ref="AA583:AA626" si="47">IFERROR(IF(B583&lt;&gt;"",TRUE,FALSE),"")</f>
        <v>0</v>
      </c>
      <c r="AB583" s="527" t="s">
        <v>2046</v>
      </c>
      <c r="AC583" s="527" t="str">
        <f t="array" ref="AC583">IFERROR(IF(INDEX('Disaggregation Records'!$G$95:$G$183,MATCH(LEFT(Z583,255),LEFT('Disaggregation Records'!$D$95:$D$183,255),0))=0,"",INDEX('Disaggregation Records'!$G$95:$G$183,MATCH(LEFT(Z583,255),LEFT('Disaggregation Records'!$D$95:$D$183,255),0))),"")</f>
        <v/>
      </c>
      <c r="AD583" s="527" t="s">
        <v>745</v>
      </c>
      <c r="AE583" s="393"/>
      <c r="AF583" s="134"/>
      <c r="AG583" s="134"/>
    </row>
    <row r="584" spans="1:33" ht="47.1" customHeight="1" x14ac:dyDescent="0.25">
      <c r="A584" s="409">
        <v>26</v>
      </c>
      <c r="B584" s="427" t="str">
        <f>IFERROR(VLOOKUP(A584,'Coverage Indicators - Section D'!$A$10:$Y$42,25,FALSE),"")</f>
        <v/>
      </c>
      <c r="C584" s="522" t="str">
        <f t="array" ref="C584">IFERROR(IF(INDEX('Disaggregation Records'!$E$95:$E$183,MATCH(LEFT(Z584,255),LEFT('Disaggregation Records'!$D$95:$D$183,255),0))=0,"",INDEX('Disaggregation Records'!$E$95:$E$183,MATCH(LEFT(Z584,255),LEFT('Disaggregation Records'!$D$95:$D$183,255),0))),"")</f>
        <v/>
      </c>
      <c r="D584" s="522" t="str">
        <f t="array" ref="D584">IFERROR(IF(INDEX('Disaggregation Records'!$F$95:$F$183,MATCH(LEFT(Z584,255),LEFT('Disaggregation Records'!$D$95:$D$183,255),0))=0,"",INDEX('Disaggregation Records'!$F$95:$F$183,MATCH(LEFT(Z584,255),LEFT('Disaggregation Records'!$D$95:$D$183,255),0))),"")</f>
        <v/>
      </c>
      <c r="E584" s="429" t="str">
        <f t="array" ref="E584">IFERROR(IF(INDEX('Disaggregation Data'!$K$315:$K$616,MATCH(LEFT(X584,255),LEFT('Disaggregation Data'!$J$315:$J$616,255),0))=0,"",INDEX('Disaggregation Data'!$K$315:$K$616,MATCH(LEFT(X584,255),LEFT('Disaggregation Data'!J$315:$J$616,255),0))),"")</f>
        <v/>
      </c>
      <c r="F584" s="430" t="str">
        <f t="array" ref="F584">IFERROR(IF(INDEX('Disaggregation Data'!$L$315:$L$616,MATCH(LEFT(X584,255),LEFT('Disaggregation Data'!$J$315:$J$616,255),0))=0,"",INDEX('Disaggregation Data'!$L$315:$L$616,MATCH(LEFT(X584,255),LEFT('Disaggregation Data'!J$315:$J$616,255),0))),"")</f>
        <v/>
      </c>
      <c r="G584" s="495" t="str">
        <f t="shared" ref="G584:G626" si="48">IFERROR(E584/F584,"")</f>
        <v/>
      </c>
      <c r="H584" s="433" t="str">
        <f t="array" ref="H584">IFERROR(IF(INDEX('Disaggregation Data'!$N$315:$N$616,MATCH(LEFT(X584,255),LEFT('Disaggregation Data'!$J$315:$J$616,255),0))=0,"",INDEX('Disaggregation Data'!$N$315:$N$616,MATCH(LEFT(X584,255),LEFT('Disaggregation Data'!J$315:$J$616,255),0))),"")</f>
        <v/>
      </c>
      <c r="I584" s="433" t="str">
        <f t="array" ref="I584">IFERROR(IF(INDEX('Disaggregation Data'!$Q$315:$Q$616,MATCH(LEFT(X584,255),LEFT('Disaggregation Data'!$J$315:$J$616,255),0))=0,"",INDEX('Disaggregation Data'!$Q$315:$Q$616,MATCH(LEFT(X584,255),LEFT('Disaggregation Data'!J$315:$J$616,255),0))),"")</f>
        <v/>
      </c>
      <c r="J584" s="447" t="str">
        <f t="array" ref="J584">IFERROR(IF(INDEX('Disaggregation Data'!$R$315:$R$616,MATCH(LEFT(X584,255),LEFT('Disaggregation Data'!$J$315:$J$616,255),0))=0,"",INDEX('Disaggregation Data'!$R$315:$R$616,MATCH(LEFT(X584,255),LEFT('Disaggregation Data'!J$315:$J$616,255),0))),"")</f>
        <v/>
      </c>
      <c r="K584" s="486"/>
      <c r="L584" s="486"/>
      <c r="M584" s="486"/>
      <c r="N584" s="486"/>
      <c r="O584" s="486"/>
      <c r="P584" s="429"/>
      <c r="Q584" s="429"/>
      <c r="R584" s="429"/>
      <c r="S584" s="429"/>
      <c r="T584" s="429"/>
      <c r="U584" s="433" t="str">
        <f t="array" ref="U584">IFERROR(IF(INDEX('Disaggregation Data'!$O$315:$O$616,MATCH(LEFT(X584,255),LEFT('Disaggregation Data'!$J$315:$J$616,255),0))=0,"",INDEX('Disaggregation Data'!$O$315:$O$616,MATCH(LEFT(X584,255),LEFT('Disaggregation Data'!J$315:$J$616,255),0))),"")</f>
        <v/>
      </c>
      <c r="V584" s="447" t="str">
        <f t="array" ref="V584">IFERROR(IF(INDEX('Disaggregation Data'!$P$315:$P$616,MATCH(LEFT(X584,255),LEFT('Disaggregation Data'!$J$315:$J$616,255),0))=0,"",INDEX('Disaggregation Data'!$P$315:$P$616,MATCH(LEFT(X584,255),LEFT('Disaggregation Data'!J$315:$J$616,255),0))),"")</f>
        <v/>
      </c>
      <c r="W584" s="527"/>
      <c r="X584" s="527" t="str">
        <f t="shared" si="44"/>
        <v/>
      </c>
      <c r="Y584" s="527">
        <f t="shared" si="45"/>
        <v>57</v>
      </c>
      <c r="Z584" s="527" t="str">
        <f t="shared" si="46"/>
        <v/>
      </c>
      <c r="AA584" s="527" t="b">
        <f t="shared" si="47"/>
        <v>0</v>
      </c>
      <c r="AB584" s="527" t="s">
        <v>2047</v>
      </c>
      <c r="AC584" s="527" t="str">
        <f t="array" ref="AC584">IFERROR(IF(INDEX('Disaggregation Records'!$G$95:$G$183,MATCH(LEFT(Z584,255),LEFT('Disaggregation Records'!$D$95:$D$183,255),0))=0,"",INDEX('Disaggregation Records'!$G$95:$G$183,MATCH(LEFT(Z584,255),LEFT('Disaggregation Records'!$D$95:$D$183,255),0))),"")</f>
        <v/>
      </c>
      <c r="AD584" s="527" t="s">
        <v>745</v>
      </c>
      <c r="AE584" s="393"/>
      <c r="AF584" s="134"/>
      <c r="AG584" s="134"/>
    </row>
    <row r="585" spans="1:33" ht="47.1" customHeight="1" x14ac:dyDescent="0.25">
      <c r="A585" s="409">
        <v>26</v>
      </c>
      <c r="B585" s="427" t="str">
        <f>IFERROR(VLOOKUP(A585,'Coverage Indicators - Section D'!$A$10:$Y$42,25,FALSE),"")</f>
        <v/>
      </c>
      <c r="C585" s="522" t="str">
        <f t="array" ref="C585">IFERROR(IF(INDEX('Disaggregation Records'!$E$95:$E$183,MATCH(LEFT(Z585,255),LEFT('Disaggregation Records'!$D$95:$D$183,255),0))=0,"",INDEX('Disaggregation Records'!$E$95:$E$183,MATCH(LEFT(Z585,255),LEFT('Disaggregation Records'!$D$95:$D$183,255),0))),"")</f>
        <v/>
      </c>
      <c r="D585" s="522" t="str">
        <f t="array" ref="D585">IFERROR(IF(INDEX('Disaggregation Records'!$F$95:$F$183,MATCH(LEFT(Z585,255),LEFT('Disaggregation Records'!$D$95:$D$183,255),0))=0,"",INDEX('Disaggregation Records'!$F$95:$F$183,MATCH(LEFT(Z585,255),LEFT('Disaggregation Records'!$D$95:$D$183,255),0))),"")</f>
        <v/>
      </c>
      <c r="E585" s="429" t="str">
        <f t="array" ref="E585">IFERROR(IF(INDEX('Disaggregation Data'!$K$315:$K$616,MATCH(LEFT(X585,255),LEFT('Disaggregation Data'!$J$315:$J$616,255),0))=0,"",INDEX('Disaggregation Data'!$K$315:$K$616,MATCH(LEFT(X585,255),LEFT('Disaggregation Data'!J$315:$J$616,255),0))),"")</f>
        <v/>
      </c>
      <c r="F585" s="430" t="str">
        <f t="array" ref="F585">IFERROR(IF(INDEX('Disaggregation Data'!$L$315:$L$616,MATCH(LEFT(X585,255),LEFT('Disaggregation Data'!$J$315:$J$616,255),0))=0,"",INDEX('Disaggregation Data'!$L$315:$L$616,MATCH(LEFT(X585,255),LEFT('Disaggregation Data'!J$315:$J$616,255),0))),"")</f>
        <v/>
      </c>
      <c r="G585" s="495" t="str">
        <f t="shared" si="48"/>
        <v/>
      </c>
      <c r="H585" s="433" t="str">
        <f t="array" ref="H585">IFERROR(IF(INDEX('Disaggregation Data'!$N$315:$N$616,MATCH(LEFT(X585,255),LEFT('Disaggregation Data'!$J$315:$J$616,255),0))=0,"",INDEX('Disaggregation Data'!$N$315:$N$616,MATCH(LEFT(X585,255),LEFT('Disaggregation Data'!J$315:$J$616,255),0))),"")</f>
        <v/>
      </c>
      <c r="I585" s="433" t="str">
        <f t="array" ref="I585">IFERROR(IF(INDEX('Disaggregation Data'!$Q$315:$Q$616,MATCH(LEFT(X585,255),LEFT('Disaggregation Data'!$J$315:$J$616,255),0))=0,"",INDEX('Disaggregation Data'!$Q$315:$Q$616,MATCH(LEFT(X585,255),LEFT('Disaggregation Data'!J$315:$J$616,255),0))),"")</f>
        <v/>
      </c>
      <c r="J585" s="447" t="str">
        <f t="array" ref="J585">IFERROR(IF(INDEX('Disaggregation Data'!$R$315:$R$616,MATCH(LEFT(X585,255),LEFT('Disaggregation Data'!$J$315:$J$616,255),0))=0,"",INDEX('Disaggregation Data'!$R$315:$R$616,MATCH(LEFT(X585,255),LEFT('Disaggregation Data'!J$315:$J$616,255),0))),"")</f>
        <v/>
      </c>
      <c r="K585" s="486"/>
      <c r="L585" s="486"/>
      <c r="M585" s="486"/>
      <c r="N585" s="486"/>
      <c r="O585" s="486"/>
      <c r="P585" s="429"/>
      <c r="Q585" s="429"/>
      <c r="R585" s="429"/>
      <c r="S585" s="429"/>
      <c r="T585" s="429"/>
      <c r="U585" s="433" t="str">
        <f t="array" ref="U585">IFERROR(IF(INDEX('Disaggregation Data'!$O$315:$O$616,MATCH(LEFT(X585,255),LEFT('Disaggregation Data'!$J$315:$J$616,255),0))=0,"",INDEX('Disaggregation Data'!$O$315:$O$616,MATCH(LEFT(X585,255),LEFT('Disaggregation Data'!J$315:$J$616,255),0))),"")</f>
        <v/>
      </c>
      <c r="V585" s="447" t="str">
        <f t="array" ref="V585">IFERROR(IF(INDEX('Disaggregation Data'!$P$315:$P$616,MATCH(LEFT(X585,255),LEFT('Disaggregation Data'!$J$315:$J$616,255),0))=0,"",INDEX('Disaggregation Data'!$P$315:$P$616,MATCH(LEFT(X585,255),LEFT('Disaggregation Data'!J$315:$J$616,255),0))),"")</f>
        <v/>
      </c>
      <c r="W585" s="527"/>
      <c r="X585" s="527" t="str">
        <f t="shared" si="44"/>
        <v/>
      </c>
      <c r="Y585" s="527">
        <f t="shared" si="45"/>
        <v>58</v>
      </c>
      <c r="Z585" s="527" t="str">
        <f t="shared" si="46"/>
        <v/>
      </c>
      <c r="AA585" s="527" t="b">
        <f t="shared" si="47"/>
        <v>0</v>
      </c>
      <c r="AB585" s="527" t="s">
        <v>2048</v>
      </c>
      <c r="AC585" s="527" t="str">
        <f t="array" ref="AC585">IFERROR(IF(INDEX('Disaggregation Records'!$G$95:$G$183,MATCH(LEFT(Z585,255),LEFT('Disaggregation Records'!$D$95:$D$183,255),0))=0,"",INDEX('Disaggregation Records'!$G$95:$G$183,MATCH(LEFT(Z585,255),LEFT('Disaggregation Records'!$D$95:$D$183,255),0))),"")</f>
        <v/>
      </c>
      <c r="AD585" s="527" t="s">
        <v>745</v>
      </c>
      <c r="AE585" s="393"/>
      <c r="AF585" s="134"/>
      <c r="AG585" s="134"/>
    </row>
    <row r="586" spans="1:33" ht="47.1" customHeight="1" x14ac:dyDescent="0.25">
      <c r="A586" s="409">
        <v>26</v>
      </c>
      <c r="B586" s="427" t="str">
        <f>IFERROR(VLOOKUP(A586,'Coverage Indicators - Section D'!$A$10:$Y$42,25,FALSE),"")</f>
        <v/>
      </c>
      <c r="C586" s="522" t="str">
        <f t="array" ref="C586">IFERROR(IF(INDEX('Disaggregation Records'!$E$95:$E$183,MATCH(LEFT(Z586,255),LEFT('Disaggregation Records'!$D$95:$D$183,255),0))=0,"",INDEX('Disaggregation Records'!$E$95:$E$183,MATCH(LEFT(Z586,255),LEFT('Disaggregation Records'!$D$95:$D$183,255),0))),"")</f>
        <v/>
      </c>
      <c r="D586" s="522" t="str">
        <f t="array" ref="D586">IFERROR(IF(INDEX('Disaggregation Records'!$F$95:$F$183,MATCH(LEFT(Z586,255),LEFT('Disaggregation Records'!$D$95:$D$183,255),0))=0,"",INDEX('Disaggregation Records'!$F$95:$F$183,MATCH(LEFT(Z586,255),LEFT('Disaggregation Records'!$D$95:$D$183,255),0))),"")</f>
        <v/>
      </c>
      <c r="E586" s="429" t="str">
        <f t="array" ref="E586">IFERROR(IF(INDEX('Disaggregation Data'!$K$315:$K$616,MATCH(LEFT(X586,255),LEFT('Disaggregation Data'!$J$315:$J$616,255),0))=0,"",INDEX('Disaggregation Data'!$K$315:$K$616,MATCH(LEFT(X586,255),LEFT('Disaggregation Data'!J$315:$J$616,255),0))),"")</f>
        <v/>
      </c>
      <c r="F586" s="430" t="str">
        <f t="array" ref="F586">IFERROR(IF(INDEX('Disaggregation Data'!$L$315:$L$616,MATCH(LEFT(X586,255),LEFT('Disaggregation Data'!$J$315:$J$616,255),0))=0,"",INDEX('Disaggregation Data'!$L$315:$L$616,MATCH(LEFT(X586,255),LEFT('Disaggregation Data'!J$315:$J$616,255),0))),"")</f>
        <v/>
      </c>
      <c r="G586" s="495" t="str">
        <f t="shared" si="48"/>
        <v/>
      </c>
      <c r="H586" s="433" t="str">
        <f t="array" ref="H586">IFERROR(IF(INDEX('Disaggregation Data'!$N$315:$N$616,MATCH(LEFT(X586,255),LEFT('Disaggregation Data'!$J$315:$J$616,255),0))=0,"",INDEX('Disaggregation Data'!$N$315:$N$616,MATCH(LEFT(X586,255),LEFT('Disaggregation Data'!J$315:$J$616,255),0))),"")</f>
        <v/>
      </c>
      <c r="I586" s="433" t="str">
        <f t="array" ref="I586">IFERROR(IF(INDEX('Disaggregation Data'!$Q$315:$Q$616,MATCH(LEFT(X586,255),LEFT('Disaggregation Data'!$J$315:$J$616,255),0))=0,"",INDEX('Disaggregation Data'!$Q$315:$Q$616,MATCH(LEFT(X586,255),LEFT('Disaggregation Data'!J$315:$J$616,255),0))),"")</f>
        <v/>
      </c>
      <c r="J586" s="447" t="str">
        <f t="array" ref="J586">IFERROR(IF(INDEX('Disaggregation Data'!$R$315:$R$616,MATCH(LEFT(X586,255),LEFT('Disaggregation Data'!$J$315:$J$616,255),0))=0,"",INDEX('Disaggregation Data'!$R$315:$R$616,MATCH(LEFT(X586,255),LEFT('Disaggregation Data'!J$315:$J$616,255),0))),"")</f>
        <v/>
      </c>
      <c r="K586" s="486"/>
      <c r="L586" s="486"/>
      <c r="M586" s="486"/>
      <c r="N586" s="486"/>
      <c r="O586" s="486"/>
      <c r="P586" s="429"/>
      <c r="Q586" s="429"/>
      <c r="R586" s="429"/>
      <c r="S586" s="429"/>
      <c r="T586" s="429"/>
      <c r="U586" s="433" t="str">
        <f t="array" ref="U586">IFERROR(IF(INDEX('Disaggregation Data'!$O$315:$O$616,MATCH(LEFT(X586,255),LEFT('Disaggregation Data'!$J$315:$J$616,255),0))=0,"",INDEX('Disaggregation Data'!$O$315:$O$616,MATCH(LEFT(X586,255),LEFT('Disaggregation Data'!J$315:$J$616,255),0))),"")</f>
        <v/>
      </c>
      <c r="V586" s="447" t="str">
        <f t="array" ref="V586">IFERROR(IF(INDEX('Disaggregation Data'!$P$315:$P$616,MATCH(LEFT(X586,255),LEFT('Disaggregation Data'!$J$315:$J$616,255),0))=0,"",INDEX('Disaggregation Data'!$P$315:$P$616,MATCH(LEFT(X586,255),LEFT('Disaggregation Data'!J$315:$J$616,255),0))),"")</f>
        <v/>
      </c>
      <c r="W586" s="527"/>
      <c r="X586" s="527" t="str">
        <f t="shared" si="44"/>
        <v/>
      </c>
      <c r="Y586" s="527">
        <f t="shared" si="45"/>
        <v>59</v>
      </c>
      <c r="Z586" s="527" t="str">
        <f t="shared" si="46"/>
        <v/>
      </c>
      <c r="AA586" s="527" t="b">
        <f t="shared" si="47"/>
        <v>0</v>
      </c>
      <c r="AB586" s="527" t="s">
        <v>2049</v>
      </c>
      <c r="AC586" s="527" t="str">
        <f t="array" ref="AC586">IFERROR(IF(INDEX('Disaggregation Records'!$G$95:$G$183,MATCH(LEFT(Z586,255),LEFT('Disaggregation Records'!$D$95:$D$183,255),0))=0,"",INDEX('Disaggregation Records'!$G$95:$G$183,MATCH(LEFT(Z586,255),LEFT('Disaggregation Records'!$D$95:$D$183,255),0))),"")</f>
        <v/>
      </c>
      <c r="AD586" s="527" t="s">
        <v>745</v>
      </c>
      <c r="AE586" s="393"/>
      <c r="AF586" s="134"/>
      <c r="AG586" s="134"/>
    </row>
    <row r="587" spans="1:33" ht="47.1" customHeight="1" x14ac:dyDescent="0.25">
      <c r="A587" s="409">
        <v>27</v>
      </c>
      <c r="B587" s="427" t="str">
        <f>IFERROR(VLOOKUP(A587,'Coverage Indicators - Section D'!$A$10:$Y$42,25,FALSE),"")</f>
        <v/>
      </c>
      <c r="C587" s="522" t="str">
        <f t="array" ref="C587">IFERROR(IF(INDEX('Disaggregation Records'!$E$95:$E$183,MATCH(LEFT(Z587,255),LEFT('Disaggregation Records'!$D$95:$D$183,255),0))=0,"",INDEX('Disaggregation Records'!$E$95:$E$183,MATCH(LEFT(Z587,255),LEFT('Disaggregation Records'!$D$95:$D$183,255),0))),"")</f>
        <v/>
      </c>
      <c r="D587" s="522" t="str">
        <f t="array" ref="D587">IFERROR(IF(INDEX('Disaggregation Records'!$F$95:$F$183,MATCH(LEFT(Z587,255),LEFT('Disaggregation Records'!$D$95:$D$183,255),0))=0,"",INDEX('Disaggregation Records'!$F$95:$F$183,MATCH(LEFT(Z587,255),LEFT('Disaggregation Records'!$D$95:$D$183,255),0))),"")</f>
        <v/>
      </c>
      <c r="E587" s="429" t="str">
        <f t="array" ref="E587">IFERROR(IF(INDEX('Disaggregation Data'!$K$315:$K$616,MATCH(LEFT(X587,255),LEFT('Disaggregation Data'!$J$315:$J$616,255),0))=0,"",INDEX('Disaggregation Data'!$K$315:$K$616,MATCH(LEFT(X587,255),LEFT('Disaggregation Data'!J$315:$J$616,255),0))),"")</f>
        <v/>
      </c>
      <c r="F587" s="430" t="str">
        <f t="array" ref="F587">IFERROR(IF(INDEX('Disaggregation Data'!$L$315:$L$616,MATCH(LEFT(X587,255),LEFT('Disaggregation Data'!$J$315:$J$616,255),0))=0,"",INDEX('Disaggregation Data'!$L$315:$L$616,MATCH(LEFT(X587,255),LEFT('Disaggregation Data'!J$315:$J$616,255),0))),"")</f>
        <v/>
      </c>
      <c r="G587" s="495" t="str">
        <f t="shared" si="48"/>
        <v/>
      </c>
      <c r="H587" s="433" t="str">
        <f t="array" ref="H587">IFERROR(IF(INDEX('Disaggregation Data'!$N$315:$N$616,MATCH(LEFT(X587,255),LEFT('Disaggregation Data'!$J$315:$J$616,255),0))=0,"",INDEX('Disaggregation Data'!$N$315:$N$616,MATCH(LEFT(X587,255),LEFT('Disaggregation Data'!J$315:$J$616,255),0))),"")</f>
        <v/>
      </c>
      <c r="I587" s="433" t="str">
        <f t="array" ref="I587">IFERROR(IF(INDEX('Disaggregation Data'!$Q$315:$Q$616,MATCH(LEFT(X587,255),LEFT('Disaggregation Data'!$J$315:$J$616,255),0))=0,"",INDEX('Disaggregation Data'!$Q$315:$Q$616,MATCH(LEFT(X587,255),LEFT('Disaggregation Data'!J$315:$J$616,255),0))),"")</f>
        <v/>
      </c>
      <c r="J587" s="447" t="str">
        <f t="array" ref="J587">IFERROR(IF(INDEX('Disaggregation Data'!$R$315:$R$616,MATCH(LEFT(X587,255),LEFT('Disaggregation Data'!$J$315:$J$616,255),0))=0,"",INDEX('Disaggregation Data'!$R$315:$R$616,MATCH(LEFT(X587,255),LEFT('Disaggregation Data'!J$315:$J$616,255),0))),"")</f>
        <v/>
      </c>
      <c r="K587" s="486"/>
      <c r="L587" s="486"/>
      <c r="M587" s="486"/>
      <c r="N587" s="486"/>
      <c r="O587" s="486"/>
      <c r="P587" s="429"/>
      <c r="Q587" s="429"/>
      <c r="R587" s="429"/>
      <c r="S587" s="429"/>
      <c r="T587" s="429"/>
      <c r="U587" s="433" t="str">
        <f t="array" ref="U587">IFERROR(IF(INDEX('Disaggregation Data'!$O$315:$O$616,MATCH(LEFT(X587,255),LEFT('Disaggregation Data'!$J$315:$J$616,255),0))=0,"",INDEX('Disaggregation Data'!$O$315:$O$616,MATCH(LEFT(X587,255),LEFT('Disaggregation Data'!J$315:$J$616,255),0))),"")</f>
        <v/>
      </c>
      <c r="V587" s="447" t="str">
        <f t="array" ref="V587">IFERROR(IF(INDEX('Disaggregation Data'!$P$315:$P$616,MATCH(LEFT(X587,255),LEFT('Disaggregation Data'!$J$315:$J$616,255),0))=0,"",INDEX('Disaggregation Data'!$P$315:$P$616,MATCH(LEFT(X587,255),LEFT('Disaggregation Data'!J$315:$J$616,255),0))),"")</f>
        <v/>
      </c>
      <c r="W587" s="527"/>
      <c r="X587" s="527" t="str">
        <f t="shared" si="44"/>
        <v/>
      </c>
      <c r="Y587" s="527">
        <f t="shared" si="45"/>
        <v>60</v>
      </c>
      <c r="Z587" s="527" t="str">
        <f t="shared" si="46"/>
        <v/>
      </c>
      <c r="AA587" s="527" t="b">
        <f t="shared" si="47"/>
        <v>0</v>
      </c>
      <c r="AB587" s="527" t="s">
        <v>2050</v>
      </c>
      <c r="AC587" s="527" t="str">
        <f t="array" ref="AC587">IFERROR(IF(INDEX('Disaggregation Records'!$G$95:$G$183,MATCH(LEFT(Z587,255),LEFT('Disaggregation Records'!$D$95:$D$183,255),0))=0,"",INDEX('Disaggregation Records'!$G$95:$G$183,MATCH(LEFT(Z587,255),LEFT('Disaggregation Records'!$D$95:$D$183,255),0))),"")</f>
        <v/>
      </c>
      <c r="AD587" s="527" t="s">
        <v>746</v>
      </c>
      <c r="AE587" s="393"/>
      <c r="AF587" s="134"/>
      <c r="AG587" s="134"/>
    </row>
    <row r="588" spans="1:33" ht="47.1" customHeight="1" x14ac:dyDescent="0.25">
      <c r="A588" s="409">
        <v>27</v>
      </c>
      <c r="B588" s="427" t="str">
        <f>IFERROR(VLOOKUP(A588,'Coverage Indicators - Section D'!$A$10:$Y$42,25,FALSE),"")</f>
        <v/>
      </c>
      <c r="C588" s="522" t="str">
        <f t="array" ref="C588">IFERROR(IF(INDEX('Disaggregation Records'!$E$95:$E$183,MATCH(LEFT(Z588,255),LEFT('Disaggregation Records'!$D$95:$D$183,255),0))=0,"",INDEX('Disaggregation Records'!$E$95:$E$183,MATCH(LEFT(Z588,255),LEFT('Disaggregation Records'!$D$95:$D$183,255),0))),"")</f>
        <v/>
      </c>
      <c r="D588" s="522" t="str">
        <f t="array" ref="D588">IFERROR(IF(INDEX('Disaggregation Records'!$F$95:$F$183,MATCH(LEFT(Z588,255),LEFT('Disaggregation Records'!$D$95:$D$183,255),0))=0,"",INDEX('Disaggregation Records'!$F$95:$F$183,MATCH(LEFT(Z588,255),LEFT('Disaggregation Records'!$D$95:$D$183,255),0))),"")</f>
        <v/>
      </c>
      <c r="E588" s="429" t="str">
        <f t="array" ref="E588">IFERROR(IF(INDEX('Disaggregation Data'!$K$315:$K$616,MATCH(LEFT(X588,255),LEFT('Disaggregation Data'!$J$315:$J$616,255),0))=0,"",INDEX('Disaggregation Data'!$K$315:$K$616,MATCH(LEFT(X588,255),LEFT('Disaggregation Data'!J$315:$J$616,255),0))),"")</f>
        <v/>
      </c>
      <c r="F588" s="430" t="str">
        <f t="array" ref="F588">IFERROR(IF(INDEX('Disaggregation Data'!$L$315:$L$616,MATCH(LEFT(X588,255),LEFT('Disaggregation Data'!$J$315:$J$616,255),0))=0,"",INDEX('Disaggregation Data'!$L$315:$L$616,MATCH(LEFT(X588,255),LEFT('Disaggregation Data'!J$315:$J$616,255),0))),"")</f>
        <v/>
      </c>
      <c r="G588" s="495" t="str">
        <f t="shared" si="48"/>
        <v/>
      </c>
      <c r="H588" s="433" t="str">
        <f t="array" ref="H588">IFERROR(IF(INDEX('Disaggregation Data'!$N$315:$N$616,MATCH(LEFT(X588,255),LEFT('Disaggregation Data'!$J$315:$J$616,255),0))=0,"",INDEX('Disaggregation Data'!$N$315:$N$616,MATCH(LEFT(X588,255),LEFT('Disaggregation Data'!J$315:$J$616,255),0))),"")</f>
        <v/>
      </c>
      <c r="I588" s="433" t="str">
        <f t="array" ref="I588">IFERROR(IF(INDEX('Disaggregation Data'!$Q$315:$Q$616,MATCH(LEFT(X588,255),LEFT('Disaggregation Data'!$J$315:$J$616,255),0))=0,"",INDEX('Disaggregation Data'!$Q$315:$Q$616,MATCH(LEFT(X588,255),LEFT('Disaggregation Data'!J$315:$J$616,255),0))),"")</f>
        <v/>
      </c>
      <c r="J588" s="447" t="str">
        <f t="array" ref="J588">IFERROR(IF(INDEX('Disaggregation Data'!$R$315:$R$616,MATCH(LEFT(X588,255),LEFT('Disaggregation Data'!$J$315:$J$616,255),0))=0,"",INDEX('Disaggregation Data'!$R$315:$R$616,MATCH(LEFT(X588,255),LEFT('Disaggregation Data'!J$315:$J$616,255),0))),"")</f>
        <v/>
      </c>
      <c r="K588" s="486"/>
      <c r="L588" s="486"/>
      <c r="M588" s="486"/>
      <c r="N588" s="486"/>
      <c r="O588" s="486"/>
      <c r="P588" s="429"/>
      <c r="Q588" s="429"/>
      <c r="R588" s="429"/>
      <c r="S588" s="429"/>
      <c r="T588" s="429"/>
      <c r="U588" s="433" t="str">
        <f t="array" ref="U588">IFERROR(IF(INDEX('Disaggregation Data'!$O$315:$O$616,MATCH(LEFT(X588,255),LEFT('Disaggregation Data'!$J$315:$J$616,255),0))=0,"",INDEX('Disaggregation Data'!$O$315:$O$616,MATCH(LEFT(X588,255),LEFT('Disaggregation Data'!J$315:$J$616,255),0))),"")</f>
        <v/>
      </c>
      <c r="V588" s="447" t="str">
        <f t="array" ref="V588">IFERROR(IF(INDEX('Disaggregation Data'!$P$315:$P$616,MATCH(LEFT(X588,255),LEFT('Disaggregation Data'!$J$315:$J$616,255),0))=0,"",INDEX('Disaggregation Data'!$P$315:$P$616,MATCH(LEFT(X588,255),LEFT('Disaggregation Data'!J$315:$J$616,255),0))),"")</f>
        <v/>
      </c>
      <c r="W588" s="527"/>
      <c r="X588" s="527" t="str">
        <f t="shared" si="44"/>
        <v/>
      </c>
      <c r="Y588" s="527">
        <f t="shared" si="45"/>
        <v>61</v>
      </c>
      <c r="Z588" s="527" t="str">
        <f t="shared" si="46"/>
        <v/>
      </c>
      <c r="AA588" s="527" t="b">
        <f t="shared" si="47"/>
        <v>0</v>
      </c>
      <c r="AB588" s="527" t="s">
        <v>2051</v>
      </c>
      <c r="AC588" s="527" t="str">
        <f t="array" ref="AC588">IFERROR(IF(INDEX('Disaggregation Records'!$G$95:$G$183,MATCH(LEFT(Z588,255),LEFT('Disaggregation Records'!$D$95:$D$183,255),0))=0,"",INDEX('Disaggregation Records'!$G$95:$G$183,MATCH(LEFT(Z588,255),LEFT('Disaggregation Records'!$D$95:$D$183,255),0))),"")</f>
        <v/>
      </c>
      <c r="AD588" s="527" t="s">
        <v>746</v>
      </c>
      <c r="AE588" s="393"/>
      <c r="AF588" s="134"/>
      <c r="AG588" s="134"/>
    </row>
    <row r="589" spans="1:33" ht="47.1" customHeight="1" x14ac:dyDescent="0.25">
      <c r="A589" s="409">
        <v>27</v>
      </c>
      <c r="B589" s="427" t="str">
        <f>IFERROR(VLOOKUP(A589,'Coverage Indicators - Section D'!$A$10:$Y$42,25,FALSE),"")</f>
        <v/>
      </c>
      <c r="C589" s="522" t="str">
        <f t="array" ref="C589">IFERROR(IF(INDEX('Disaggregation Records'!$E$95:$E$183,MATCH(LEFT(Z589,255),LEFT('Disaggregation Records'!$D$95:$D$183,255),0))=0,"",INDEX('Disaggregation Records'!$E$95:$E$183,MATCH(LEFT(Z589,255),LEFT('Disaggregation Records'!$D$95:$D$183,255),0))),"")</f>
        <v/>
      </c>
      <c r="D589" s="522" t="str">
        <f t="array" ref="D589">IFERROR(IF(INDEX('Disaggregation Records'!$F$95:$F$183,MATCH(LEFT(Z589,255),LEFT('Disaggregation Records'!$D$95:$D$183,255),0))=0,"",INDEX('Disaggregation Records'!$F$95:$F$183,MATCH(LEFT(Z589,255),LEFT('Disaggregation Records'!$D$95:$D$183,255),0))),"")</f>
        <v/>
      </c>
      <c r="E589" s="429" t="str">
        <f t="array" ref="E589">IFERROR(IF(INDEX('Disaggregation Data'!$K$315:$K$616,MATCH(LEFT(X589,255),LEFT('Disaggregation Data'!$J$315:$J$616,255),0))=0,"",INDEX('Disaggregation Data'!$K$315:$K$616,MATCH(LEFT(X589,255),LEFT('Disaggregation Data'!J$315:$J$616,255),0))),"")</f>
        <v/>
      </c>
      <c r="F589" s="430" t="str">
        <f t="array" ref="F589">IFERROR(IF(INDEX('Disaggregation Data'!$L$315:$L$616,MATCH(LEFT(X589,255),LEFT('Disaggregation Data'!$J$315:$J$616,255),0))=0,"",INDEX('Disaggregation Data'!$L$315:$L$616,MATCH(LEFT(X589,255),LEFT('Disaggregation Data'!J$315:$J$616,255),0))),"")</f>
        <v/>
      </c>
      <c r="G589" s="495" t="str">
        <f t="shared" si="48"/>
        <v/>
      </c>
      <c r="H589" s="433" t="str">
        <f t="array" ref="H589">IFERROR(IF(INDEX('Disaggregation Data'!$N$315:$N$616,MATCH(LEFT(X589,255),LEFT('Disaggregation Data'!$J$315:$J$616,255),0))=0,"",INDEX('Disaggregation Data'!$N$315:$N$616,MATCH(LEFT(X589,255),LEFT('Disaggregation Data'!J$315:$J$616,255),0))),"")</f>
        <v/>
      </c>
      <c r="I589" s="433" t="str">
        <f t="array" ref="I589">IFERROR(IF(INDEX('Disaggregation Data'!$Q$315:$Q$616,MATCH(LEFT(X589,255),LEFT('Disaggregation Data'!$J$315:$J$616,255),0))=0,"",INDEX('Disaggregation Data'!$Q$315:$Q$616,MATCH(LEFT(X589,255),LEFT('Disaggregation Data'!J$315:$J$616,255),0))),"")</f>
        <v/>
      </c>
      <c r="J589" s="447" t="str">
        <f t="array" ref="J589">IFERROR(IF(INDEX('Disaggregation Data'!$R$315:$R$616,MATCH(LEFT(X589,255),LEFT('Disaggregation Data'!$J$315:$J$616,255),0))=0,"",INDEX('Disaggregation Data'!$R$315:$R$616,MATCH(LEFT(X589,255),LEFT('Disaggregation Data'!J$315:$J$616,255),0))),"")</f>
        <v/>
      </c>
      <c r="K589" s="486"/>
      <c r="L589" s="486"/>
      <c r="M589" s="486"/>
      <c r="N589" s="486"/>
      <c r="O589" s="486"/>
      <c r="P589" s="429"/>
      <c r="Q589" s="429"/>
      <c r="R589" s="429"/>
      <c r="S589" s="429"/>
      <c r="T589" s="429"/>
      <c r="U589" s="433" t="str">
        <f t="array" ref="U589">IFERROR(IF(INDEX('Disaggregation Data'!$O$315:$O$616,MATCH(LEFT(X589,255),LEFT('Disaggregation Data'!$J$315:$J$616,255),0))=0,"",INDEX('Disaggregation Data'!$O$315:$O$616,MATCH(LEFT(X589,255),LEFT('Disaggregation Data'!J$315:$J$616,255),0))),"")</f>
        <v/>
      </c>
      <c r="V589" s="447" t="str">
        <f t="array" ref="V589">IFERROR(IF(INDEX('Disaggregation Data'!$P$315:$P$616,MATCH(LEFT(X589,255),LEFT('Disaggregation Data'!$J$315:$J$616,255),0))=0,"",INDEX('Disaggregation Data'!$P$315:$P$616,MATCH(LEFT(X589,255),LEFT('Disaggregation Data'!J$315:$J$616,255),0))),"")</f>
        <v/>
      </c>
      <c r="W589" s="527"/>
      <c r="X589" s="527" t="str">
        <f t="shared" si="44"/>
        <v/>
      </c>
      <c r="Y589" s="527">
        <f t="shared" si="45"/>
        <v>62</v>
      </c>
      <c r="Z589" s="527" t="str">
        <f t="shared" si="46"/>
        <v/>
      </c>
      <c r="AA589" s="527" t="b">
        <f t="shared" si="47"/>
        <v>0</v>
      </c>
      <c r="AB589" s="527" t="s">
        <v>2052</v>
      </c>
      <c r="AC589" s="527" t="str">
        <f t="array" ref="AC589">IFERROR(IF(INDEX('Disaggregation Records'!$G$95:$G$183,MATCH(LEFT(Z589,255),LEFT('Disaggregation Records'!$D$95:$D$183,255),0))=0,"",INDEX('Disaggregation Records'!$G$95:$G$183,MATCH(LEFT(Z589,255),LEFT('Disaggregation Records'!$D$95:$D$183,255),0))),"")</f>
        <v/>
      </c>
      <c r="AD589" s="527" t="s">
        <v>746</v>
      </c>
      <c r="AE589" s="393"/>
      <c r="AF589" s="134"/>
      <c r="AG589" s="134"/>
    </row>
    <row r="590" spans="1:33" ht="47.1" customHeight="1" x14ac:dyDescent="0.25">
      <c r="A590" s="409">
        <v>27</v>
      </c>
      <c r="B590" s="427" t="str">
        <f>IFERROR(VLOOKUP(A590,'Coverage Indicators - Section D'!$A$10:$Y$42,25,FALSE),"")</f>
        <v/>
      </c>
      <c r="C590" s="522" t="str">
        <f t="array" ref="C590">IFERROR(IF(INDEX('Disaggregation Records'!$E$95:$E$183,MATCH(LEFT(Z590,255),LEFT('Disaggregation Records'!$D$95:$D$183,255),0))=0,"",INDEX('Disaggregation Records'!$E$95:$E$183,MATCH(LEFT(Z590,255),LEFT('Disaggregation Records'!$D$95:$D$183,255),0))),"")</f>
        <v/>
      </c>
      <c r="D590" s="522" t="str">
        <f t="array" ref="D590">IFERROR(IF(INDEX('Disaggregation Records'!$F$95:$F$183,MATCH(LEFT(Z590,255),LEFT('Disaggregation Records'!$D$95:$D$183,255),0))=0,"",INDEX('Disaggregation Records'!$F$95:$F$183,MATCH(LEFT(Z590,255),LEFT('Disaggregation Records'!$D$95:$D$183,255),0))),"")</f>
        <v/>
      </c>
      <c r="E590" s="429" t="str">
        <f t="array" ref="E590">IFERROR(IF(INDEX('Disaggregation Data'!$K$315:$K$616,MATCH(LEFT(X590,255),LEFT('Disaggregation Data'!$J$315:$J$616,255),0))=0,"",INDEX('Disaggregation Data'!$K$315:$K$616,MATCH(LEFT(X590,255),LEFT('Disaggregation Data'!J$315:$J$616,255),0))),"")</f>
        <v/>
      </c>
      <c r="F590" s="430" t="str">
        <f t="array" ref="F590">IFERROR(IF(INDEX('Disaggregation Data'!$L$315:$L$616,MATCH(LEFT(X590,255),LEFT('Disaggregation Data'!$J$315:$J$616,255),0))=0,"",INDEX('Disaggregation Data'!$L$315:$L$616,MATCH(LEFT(X590,255),LEFT('Disaggregation Data'!J$315:$J$616,255),0))),"")</f>
        <v/>
      </c>
      <c r="G590" s="495" t="str">
        <f t="shared" si="48"/>
        <v/>
      </c>
      <c r="H590" s="433" t="str">
        <f t="array" ref="H590">IFERROR(IF(INDEX('Disaggregation Data'!$N$315:$N$616,MATCH(LEFT(X590,255),LEFT('Disaggregation Data'!$J$315:$J$616,255),0))=0,"",INDEX('Disaggregation Data'!$N$315:$N$616,MATCH(LEFT(X590,255),LEFT('Disaggregation Data'!J$315:$J$616,255),0))),"")</f>
        <v/>
      </c>
      <c r="I590" s="433" t="str">
        <f t="array" ref="I590">IFERROR(IF(INDEX('Disaggregation Data'!$Q$315:$Q$616,MATCH(LEFT(X590,255),LEFT('Disaggregation Data'!$J$315:$J$616,255),0))=0,"",INDEX('Disaggregation Data'!$Q$315:$Q$616,MATCH(LEFT(X590,255),LEFT('Disaggregation Data'!J$315:$J$616,255),0))),"")</f>
        <v/>
      </c>
      <c r="J590" s="447" t="str">
        <f t="array" ref="J590">IFERROR(IF(INDEX('Disaggregation Data'!$R$315:$R$616,MATCH(LEFT(X590,255),LEFT('Disaggregation Data'!$J$315:$J$616,255),0))=0,"",INDEX('Disaggregation Data'!$R$315:$R$616,MATCH(LEFT(X590,255),LEFT('Disaggregation Data'!J$315:$J$616,255),0))),"")</f>
        <v/>
      </c>
      <c r="K590" s="486"/>
      <c r="L590" s="486"/>
      <c r="M590" s="486"/>
      <c r="N590" s="486"/>
      <c r="O590" s="486"/>
      <c r="P590" s="429"/>
      <c r="Q590" s="429"/>
      <c r="R590" s="429"/>
      <c r="S590" s="429"/>
      <c r="T590" s="429"/>
      <c r="U590" s="433" t="str">
        <f t="array" ref="U590">IFERROR(IF(INDEX('Disaggregation Data'!$O$315:$O$616,MATCH(LEFT(X590,255),LEFT('Disaggregation Data'!$J$315:$J$616,255),0))=0,"",INDEX('Disaggregation Data'!$O$315:$O$616,MATCH(LEFT(X590,255),LEFT('Disaggregation Data'!J$315:$J$616,255),0))),"")</f>
        <v/>
      </c>
      <c r="V590" s="447" t="str">
        <f t="array" ref="V590">IFERROR(IF(INDEX('Disaggregation Data'!$P$315:$P$616,MATCH(LEFT(X590,255),LEFT('Disaggregation Data'!$J$315:$J$616,255),0))=0,"",INDEX('Disaggregation Data'!$P$315:$P$616,MATCH(LEFT(X590,255),LEFT('Disaggregation Data'!J$315:$J$616,255),0))),"")</f>
        <v/>
      </c>
      <c r="W590" s="527"/>
      <c r="X590" s="527" t="str">
        <f t="shared" si="44"/>
        <v/>
      </c>
      <c r="Y590" s="527">
        <f t="shared" si="45"/>
        <v>63</v>
      </c>
      <c r="Z590" s="527" t="str">
        <f t="shared" si="46"/>
        <v/>
      </c>
      <c r="AA590" s="527" t="b">
        <f t="shared" si="47"/>
        <v>0</v>
      </c>
      <c r="AB590" s="527" t="s">
        <v>2053</v>
      </c>
      <c r="AC590" s="527" t="str">
        <f t="array" ref="AC590">IFERROR(IF(INDEX('Disaggregation Records'!$G$95:$G$183,MATCH(LEFT(Z590,255),LEFT('Disaggregation Records'!$D$95:$D$183,255),0))=0,"",INDEX('Disaggregation Records'!$G$95:$G$183,MATCH(LEFT(Z590,255),LEFT('Disaggregation Records'!$D$95:$D$183,255),0))),"")</f>
        <v/>
      </c>
      <c r="AD590" s="527" t="s">
        <v>746</v>
      </c>
      <c r="AE590" s="393"/>
      <c r="AF590" s="134"/>
      <c r="AG590" s="134"/>
    </row>
    <row r="591" spans="1:33" ht="47.1" customHeight="1" x14ac:dyDescent="0.25">
      <c r="A591" s="409">
        <v>27</v>
      </c>
      <c r="B591" s="427" t="str">
        <f>IFERROR(VLOOKUP(A591,'Coverage Indicators - Section D'!$A$10:$Y$42,25,FALSE),"")</f>
        <v/>
      </c>
      <c r="C591" s="522" t="str">
        <f t="array" ref="C591">IFERROR(IF(INDEX('Disaggregation Records'!$E$95:$E$183,MATCH(LEFT(Z591,255),LEFT('Disaggregation Records'!$D$95:$D$183,255),0))=0,"",INDEX('Disaggregation Records'!$E$95:$E$183,MATCH(LEFT(Z591,255),LEFT('Disaggregation Records'!$D$95:$D$183,255),0))),"")</f>
        <v/>
      </c>
      <c r="D591" s="522" t="str">
        <f t="array" ref="D591">IFERROR(IF(INDEX('Disaggregation Records'!$F$95:$F$183,MATCH(LEFT(Z591,255),LEFT('Disaggregation Records'!$D$95:$D$183,255),0))=0,"",INDEX('Disaggregation Records'!$F$95:$F$183,MATCH(LEFT(Z591,255),LEFT('Disaggregation Records'!$D$95:$D$183,255),0))),"")</f>
        <v/>
      </c>
      <c r="E591" s="429" t="str">
        <f t="array" ref="E591">IFERROR(IF(INDEX('Disaggregation Data'!$K$315:$K$616,MATCH(LEFT(X591,255),LEFT('Disaggregation Data'!$J$315:$J$616,255),0))=0,"",INDEX('Disaggregation Data'!$K$315:$K$616,MATCH(LEFT(X591,255),LEFT('Disaggregation Data'!J$315:$J$616,255),0))),"")</f>
        <v/>
      </c>
      <c r="F591" s="430" t="str">
        <f t="array" ref="F591">IFERROR(IF(INDEX('Disaggregation Data'!$L$315:$L$616,MATCH(LEFT(X591,255),LEFT('Disaggregation Data'!$J$315:$J$616,255),0))=0,"",INDEX('Disaggregation Data'!$L$315:$L$616,MATCH(LEFT(X591,255),LEFT('Disaggregation Data'!J$315:$J$616,255),0))),"")</f>
        <v/>
      </c>
      <c r="G591" s="495" t="str">
        <f t="shared" si="48"/>
        <v/>
      </c>
      <c r="H591" s="433" t="str">
        <f t="array" ref="H591">IFERROR(IF(INDEX('Disaggregation Data'!$N$315:$N$616,MATCH(LEFT(X591,255),LEFT('Disaggregation Data'!$J$315:$J$616,255),0))=0,"",INDEX('Disaggregation Data'!$N$315:$N$616,MATCH(LEFT(X591,255),LEFT('Disaggregation Data'!J$315:$J$616,255),0))),"")</f>
        <v/>
      </c>
      <c r="I591" s="433" t="str">
        <f t="array" ref="I591">IFERROR(IF(INDEX('Disaggregation Data'!$Q$315:$Q$616,MATCH(LEFT(X591,255),LEFT('Disaggregation Data'!$J$315:$J$616,255),0))=0,"",INDEX('Disaggregation Data'!$Q$315:$Q$616,MATCH(LEFT(X591,255),LEFT('Disaggregation Data'!J$315:$J$616,255),0))),"")</f>
        <v/>
      </c>
      <c r="J591" s="447" t="str">
        <f t="array" ref="J591">IFERROR(IF(INDEX('Disaggregation Data'!$R$315:$R$616,MATCH(LEFT(X591,255),LEFT('Disaggregation Data'!$J$315:$J$616,255),0))=0,"",INDEX('Disaggregation Data'!$R$315:$R$616,MATCH(LEFT(X591,255),LEFT('Disaggregation Data'!J$315:$J$616,255),0))),"")</f>
        <v/>
      </c>
      <c r="K591" s="486"/>
      <c r="L591" s="486"/>
      <c r="M591" s="486"/>
      <c r="N591" s="486"/>
      <c r="O591" s="486"/>
      <c r="P591" s="429"/>
      <c r="Q591" s="429"/>
      <c r="R591" s="429"/>
      <c r="S591" s="429"/>
      <c r="T591" s="429"/>
      <c r="U591" s="433" t="str">
        <f t="array" ref="U591">IFERROR(IF(INDEX('Disaggregation Data'!$O$315:$O$616,MATCH(LEFT(X591,255),LEFT('Disaggregation Data'!$J$315:$J$616,255),0))=0,"",INDEX('Disaggregation Data'!$O$315:$O$616,MATCH(LEFT(X591,255),LEFT('Disaggregation Data'!J$315:$J$616,255),0))),"")</f>
        <v/>
      </c>
      <c r="V591" s="447" t="str">
        <f t="array" ref="V591">IFERROR(IF(INDEX('Disaggregation Data'!$P$315:$P$616,MATCH(LEFT(X591,255),LEFT('Disaggregation Data'!$J$315:$J$616,255),0))=0,"",INDEX('Disaggregation Data'!$P$315:$P$616,MATCH(LEFT(X591,255),LEFT('Disaggregation Data'!J$315:$J$616,255),0))),"")</f>
        <v/>
      </c>
      <c r="W591" s="527"/>
      <c r="X591" s="527" t="str">
        <f t="shared" si="44"/>
        <v/>
      </c>
      <c r="Y591" s="527">
        <f t="shared" si="45"/>
        <v>64</v>
      </c>
      <c r="Z591" s="527" t="str">
        <f t="shared" si="46"/>
        <v/>
      </c>
      <c r="AA591" s="527" t="b">
        <f t="shared" si="47"/>
        <v>0</v>
      </c>
      <c r="AB591" s="527" t="s">
        <v>2054</v>
      </c>
      <c r="AC591" s="527" t="str">
        <f t="array" ref="AC591">IFERROR(IF(INDEX('Disaggregation Records'!$G$95:$G$183,MATCH(LEFT(Z591,255),LEFT('Disaggregation Records'!$D$95:$D$183,255),0))=0,"",INDEX('Disaggregation Records'!$G$95:$G$183,MATCH(LEFT(Z591,255),LEFT('Disaggregation Records'!$D$95:$D$183,255),0))),"")</f>
        <v/>
      </c>
      <c r="AD591" s="527" t="s">
        <v>746</v>
      </c>
      <c r="AE591" s="393"/>
      <c r="AF591" s="134"/>
      <c r="AG591" s="134"/>
    </row>
    <row r="592" spans="1:33" ht="47.1" customHeight="1" x14ac:dyDescent="0.25">
      <c r="A592" s="409">
        <v>27</v>
      </c>
      <c r="B592" s="427" t="str">
        <f>IFERROR(VLOOKUP(A592,'Coverage Indicators - Section D'!$A$10:$Y$42,25,FALSE),"")</f>
        <v/>
      </c>
      <c r="C592" s="522" t="str">
        <f t="array" ref="C592">IFERROR(IF(INDEX('Disaggregation Records'!$E$95:$E$183,MATCH(LEFT(Z592,255),LEFT('Disaggregation Records'!$D$95:$D$183,255),0))=0,"",INDEX('Disaggregation Records'!$E$95:$E$183,MATCH(LEFT(Z592,255),LEFT('Disaggregation Records'!$D$95:$D$183,255),0))),"")</f>
        <v/>
      </c>
      <c r="D592" s="522" t="str">
        <f t="array" ref="D592">IFERROR(IF(INDEX('Disaggregation Records'!$F$95:$F$183,MATCH(LEFT(Z592,255),LEFT('Disaggregation Records'!$D$95:$D$183,255),0))=0,"",INDEX('Disaggregation Records'!$F$95:$F$183,MATCH(LEFT(Z592,255),LEFT('Disaggregation Records'!$D$95:$D$183,255),0))),"")</f>
        <v/>
      </c>
      <c r="E592" s="429" t="str">
        <f t="array" ref="E592">IFERROR(IF(INDEX('Disaggregation Data'!$K$315:$K$616,MATCH(LEFT(X592,255),LEFT('Disaggregation Data'!$J$315:$J$616,255),0))=0,"",INDEX('Disaggregation Data'!$K$315:$K$616,MATCH(LEFT(X592,255),LEFT('Disaggregation Data'!J$315:$J$616,255),0))),"")</f>
        <v/>
      </c>
      <c r="F592" s="430" t="str">
        <f t="array" ref="F592">IFERROR(IF(INDEX('Disaggregation Data'!$L$315:$L$616,MATCH(LEFT(X592,255),LEFT('Disaggregation Data'!$J$315:$J$616,255),0))=0,"",INDEX('Disaggregation Data'!$L$315:$L$616,MATCH(LEFT(X592,255),LEFT('Disaggregation Data'!J$315:$J$616,255),0))),"")</f>
        <v/>
      </c>
      <c r="G592" s="495" t="str">
        <f t="shared" si="48"/>
        <v/>
      </c>
      <c r="H592" s="433" t="str">
        <f t="array" ref="H592">IFERROR(IF(INDEX('Disaggregation Data'!$N$315:$N$616,MATCH(LEFT(X592,255),LEFT('Disaggregation Data'!$J$315:$J$616,255),0))=0,"",INDEX('Disaggregation Data'!$N$315:$N$616,MATCH(LEFT(X592,255),LEFT('Disaggregation Data'!J$315:$J$616,255),0))),"")</f>
        <v/>
      </c>
      <c r="I592" s="433" t="str">
        <f t="array" ref="I592">IFERROR(IF(INDEX('Disaggregation Data'!$Q$315:$Q$616,MATCH(LEFT(X592,255),LEFT('Disaggregation Data'!$J$315:$J$616,255),0))=0,"",INDEX('Disaggregation Data'!$Q$315:$Q$616,MATCH(LEFT(X592,255),LEFT('Disaggregation Data'!J$315:$J$616,255),0))),"")</f>
        <v/>
      </c>
      <c r="J592" s="447" t="str">
        <f t="array" ref="J592">IFERROR(IF(INDEX('Disaggregation Data'!$R$315:$R$616,MATCH(LEFT(X592,255),LEFT('Disaggregation Data'!$J$315:$J$616,255),0))=0,"",INDEX('Disaggregation Data'!$R$315:$R$616,MATCH(LEFT(X592,255),LEFT('Disaggregation Data'!J$315:$J$616,255),0))),"")</f>
        <v/>
      </c>
      <c r="K592" s="486"/>
      <c r="L592" s="486"/>
      <c r="M592" s="486"/>
      <c r="N592" s="486"/>
      <c r="O592" s="486"/>
      <c r="P592" s="429"/>
      <c r="Q592" s="429"/>
      <c r="R592" s="429"/>
      <c r="S592" s="429"/>
      <c r="T592" s="429"/>
      <c r="U592" s="433" t="str">
        <f t="array" ref="U592">IFERROR(IF(INDEX('Disaggregation Data'!$O$315:$O$616,MATCH(LEFT(X592,255),LEFT('Disaggregation Data'!$J$315:$J$616,255),0))=0,"",INDEX('Disaggregation Data'!$O$315:$O$616,MATCH(LEFT(X592,255),LEFT('Disaggregation Data'!J$315:$J$616,255),0))),"")</f>
        <v/>
      </c>
      <c r="V592" s="447" t="str">
        <f t="array" ref="V592">IFERROR(IF(INDEX('Disaggregation Data'!$P$315:$P$616,MATCH(LEFT(X592,255),LEFT('Disaggregation Data'!$J$315:$J$616,255),0))=0,"",INDEX('Disaggregation Data'!$P$315:$P$616,MATCH(LEFT(X592,255),LEFT('Disaggregation Data'!J$315:$J$616,255),0))),"")</f>
        <v/>
      </c>
      <c r="W592" s="527"/>
      <c r="X592" s="527" t="str">
        <f t="shared" si="44"/>
        <v/>
      </c>
      <c r="Y592" s="527">
        <f t="shared" si="45"/>
        <v>65</v>
      </c>
      <c r="Z592" s="527" t="str">
        <f t="shared" si="46"/>
        <v/>
      </c>
      <c r="AA592" s="527" t="b">
        <f t="shared" si="47"/>
        <v>0</v>
      </c>
      <c r="AB592" s="527" t="s">
        <v>2055</v>
      </c>
      <c r="AC592" s="527" t="str">
        <f t="array" ref="AC592">IFERROR(IF(INDEX('Disaggregation Records'!$G$95:$G$183,MATCH(LEFT(Z592,255),LEFT('Disaggregation Records'!$D$95:$D$183,255),0))=0,"",INDEX('Disaggregation Records'!$G$95:$G$183,MATCH(LEFT(Z592,255),LEFT('Disaggregation Records'!$D$95:$D$183,255),0))),"")</f>
        <v/>
      </c>
      <c r="AD592" s="527" t="s">
        <v>746</v>
      </c>
      <c r="AE592" s="393"/>
      <c r="AF592" s="134"/>
      <c r="AG592" s="134"/>
    </row>
    <row r="593" spans="1:33" ht="47.1" customHeight="1" x14ac:dyDescent="0.25">
      <c r="A593" s="409">
        <v>27</v>
      </c>
      <c r="B593" s="427" t="str">
        <f>IFERROR(VLOOKUP(A593,'Coverage Indicators - Section D'!$A$10:$Y$42,25,FALSE),"")</f>
        <v/>
      </c>
      <c r="C593" s="522" t="str">
        <f t="array" ref="C593">IFERROR(IF(INDEX('Disaggregation Records'!$E$95:$E$183,MATCH(LEFT(Z593,255),LEFT('Disaggregation Records'!$D$95:$D$183,255),0))=0,"",INDEX('Disaggregation Records'!$E$95:$E$183,MATCH(LEFT(Z593,255),LEFT('Disaggregation Records'!$D$95:$D$183,255),0))),"")</f>
        <v/>
      </c>
      <c r="D593" s="522" t="str">
        <f t="array" ref="D593">IFERROR(IF(INDEX('Disaggregation Records'!$F$95:$F$183,MATCH(LEFT(Z593,255),LEFT('Disaggregation Records'!$D$95:$D$183,255),0))=0,"",INDEX('Disaggregation Records'!$F$95:$F$183,MATCH(LEFT(Z593,255),LEFT('Disaggregation Records'!$D$95:$D$183,255),0))),"")</f>
        <v/>
      </c>
      <c r="E593" s="429" t="str">
        <f t="array" ref="E593">IFERROR(IF(INDEX('Disaggregation Data'!$K$315:$K$616,MATCH(LEFT(X593,255),LEFT('Disaggregation Data'!$J$315:$J$616,255),0))=0,"",INDEX('Disaggregation Data'!$K$315:$K$616,MATCH(LEFT(X593,255),LEFT('Disaggregation Data'!J$315:$J$616,255),0))),"")</f>
        <v/>
      </c>
      <c r="F593" s="430" t="str">
        <f t="array" ref="F593">IFERROR(IF(INDEX('Disaggregation Data'!$L$315:$L$616,MATCH(LEFT(X593,255),LEFT('Disaggregation Data'!$J$315:$J$616,255),0))=0,"",INDEX('Disaggregation Data'!$L$315:$L$616,MATCH(LEFT(X593,255),LEFT('Disaggregation Data'!J$315:$J$616,255),0))),"")</f>
        <v/>
      </c>
      <c r="G593" s="495" t="str">
        <f t="shared" si="48"/>
        <v/>
      </c>
      <c r="H593" s="433" t="str">
        <f t="array" ref="H593">IFERROR(IF(INDEX('Disaggregation Data'!$N$315:$N$616,MATCH(LEFT(X593,255),LEFT('Disaggregation Data'!$J$315:$J$616,255),0))=0,"",INDEX('Disaggregation Data'!$N$315:$N$616,MATCH(LEFT(X593,255),LEFT('Disaggregation Data'!J$315:$J$616,255),0))),"")</f>
        <v/>
      </c>
      <c r="I593" s="433" t="str">
        <f t="array" ref="I593">IFERROR(IF(INDEX('Disaggregation Data'!$Q$315:$Q$616,MATCH(LEFT(X593,255),LEFT('Disaggregation Data'!$J$315:$J$616,255),0))=0,"",INDEX('Disaggregation Data'!$Q$315:$Q$616,MATCH(LEFT(X593,255),LEFT('Disaggregation Data'!J$315:$J$616,255),0))),"")</f>
        <v/>
      </c>
      <c r="J593" s="447" t="str">
        <f t="array" ref="J593">IFERROR(IF(INDEX('Disaggregation Data'!$R$315:$R$616,MATCH(LEFT(X593,255),LEFT('Disaggregation Data'!$J$315:$J$616,255),0))=0,"",INDEX('Disaggregation Data'!$R$315:$R$616,MATCH(LEFT(X593,255),LEFT('Disaggregation Data'!J$315:$J$616,255),0))),"")</f>
        <v/>
      </c>
      <c r="K593" s="486"/>
      <c r="L593" s="486"/>
      <c r="M593" s="486"/>
      <c r="N593" s="486"/>
      <c r="O593" s="486"/>
      <c r="P593" s="429"/>
      <c r="Q593" s="429"/>
      <c r="R593" s="429"/>
      <c r="S593" s="429"/>
      <c r="T593" s="429"/>
      <c r="U593" s="433" t="str">
        <f t="array" ref="U593">IFERROR(IF(INDEX('Disaggregation Data'!$O$315:$O$616,MATCH(LEFT(X593,255),LEFT('Disaggregation Data'!$J$315:$J$616,255),0))=0,"",INDEX('Disaggregation Data'!$O$315:$O$616,MATCH(LEFT(X593,255),LEFT('Disaggregation Data'!J$315:$J$616,255),0))),"")</f>
        <v/>
      </c>
      <c r="V593" s="447" t="str">
        <f t="array" ref="V593">IFERROR(IF(INDEX('Disaggregation Data'!$P$315:$P$616,MATCH(LEFT(X593,255),LEFT('Disaggregation Data'!$J$315:$J$616,255),0))=0,"",INDEX('Disaggregation Data'!$P$315:$P$616,MATCH(LEFT(X593,255),LEFT('Disaggregation Data'!J$315:$J$616,255),0))),"")</f>
        <v/>
      </c>
      <c r="W593" s="527"/>
      <c r="X593" s="527" t="str">
        <f t="shared" si="44"/>
        <v/>
      </c>
      <c r="Y593" s="527">
        <f t="shared" si="45"/>
        <v>66</v>
      </c>
      <c r="Z593" s="527" t="str">
        <f t="shared" si="46"/>
        <v/>
      </c>
      <c r="AA593" s="527" t="b">
        <f t="shared" si="47"/>
        <v>0</v>
      </c>
      <c r="AB593" s="527" t="s">
        <v>2056</v>
      </c>
      <c r="AC593" s="527" t="str">
        <f t="array" ref="AC593">IFERROR(IF(INDEX('Disaggregation Records'!$G$95:$G$183,MATCH(LEFT(Z593,255),LEFT('Disaggregation Records'!$D$95:$D$183,255),0))=0,"",INDEX('Disaggregation Records'!$G$95:$G$183,MATCH(LEFT(Z593,255),LEFT('Disaggregation Records'!$D$95:$D$183,255),0))),"")</f>
        <v/>
      </c>
      <c r="AD593" s="527" t="s">
        <v>746</v>
      </c>
      <c r="AE593" s="393"/>
      <c r="AF593" s="134"/>
      <c r="AG593" s="134"/>
    </row>
    <row r="594" spans="1:33" ht="47.1" customHeight="1" x14ac:dyDescent="0.25">
      <c r="A594" s="409">
        <v>27</v>
      </c>
      <c r="B594" s="427" t="str">
        <f>IFERROR(VLOOKUP(A594,'Coverage Indicators - Section D'!$A$10:$Y$42,25,FALSE),"")</f>
        <v/>
      </c>
      <c r="C594" s="522" t="str">
        <f t="array" ref="C594">IFERROR(IF(INDEX('Disaggregation Records'!$E$95:$E$183,MATCH(LEFT(Z594,255),LEFT('Disaggregation Records'!$D$95:$D$183,255),0))=0,"",INDEX('Disaggregation Records'!$E$95:$E$183,MATCH(LEFT(Z594,255),LEFT('Disaggregation Records'!$D$95:$D$183,255),0))),"")</f>
        <v/>
      </c>
      <c r="D594" s="522" t="str">
        <f t="array" ref="D594">IFERROR(IF(INDEX('Disaggregation Records'!$F$95:$F$183,MATCH(LEFT(Z594,255),LEFT('Disaggregation Records'!$D$95:$D$183,255),0))=0,"",INDEX('Disaggregation Records'!$F$95:$F$183,MATCH(LEFT(Z594,255),LEFT('Disaggregation Records'!$D$95:$D$183,255),0))),"")</f>
        <v/>
      </c>
      <c r="E594" s="429" t="str">
        <f t="array" ref="E594">IFERROR(IF(INDEX('Disaggregation Data'!$K$315:$K$616,MATCH(LEFT(X594,255),LEFT('Disaggregation Data'!$J$315:$J$616,255),0))=0,"",INDEX('Disaggregation Data'!$K$315:$K$616,MATCH(LEFT(X594,255),LEFT('Disaggregation Data'!J$315:$J$616,255),0))),"")</f>
        <v/>
      </c>
      <c r="F594" s="430" t="str">
        <f t="array" ref="F594">IFERROR(IF(INDEX('Disaggregation Data'!$L$315:$L$616,MATCH(LEFT(X594,255),LEFT('Disaggregation Data'!$J$315:$J$616,255),0))=0,"",INDEX('Disaggregation Data'!$L$315:$L$616,MATCH(LEFT(X594,255),LEFT('Disaggregation Data'!J$315:$J$616,255),0))),"")</f>
        <v/>
      </c>
      <c r="G594" s="495" t="str">
        <f t="shared" si="48"/>
        <v/>
      </c>
      <c r="H594" s="433" t="str">
        <f t="array" ref="H594">IFERROR(IF(INDEX('Disaggregation Data'!$N$315:$N$616,MATCH(LEFT(X594,255),LEFT('Disaggregation Data'!$J$315:$J$616,255),0))=0,"",INDEX('Disaggregation Data'!$N$315:$N$616,MATCH(LEFT(X594,255),LEFT('Disaggregation Data'!J$315:$J$616,255),0))),"")</f>
        <v/>
      </c>
      <c r="I594" s="433" t="str">
        <f t="array" ref="I594">IFERROR(IF(INDEX('Disaggregation Data'!$Q$315:$Q$616,MATCH(LEFT(X594,255),LEFT('Disaggregation Data'!$J$315:$J$616,255),0))=0,"",INDEX('Disaggregation Data'!$Q$315:$Q$616,MATCH(LEFT(X594,255),LEFT('Disaggregation Data'!J$315:$J$616,255),0))),"")</f>
        <v/>
      </c>
      <c r="J594" s="447" t="str">
        <f t="array" ref="J594">IFERROR(IF(INDEX('Disaggregation Data'!$R$315:$R$616,MATCH(LEFT(X594,255),LEFT('Disaggregation Data'!$J$315:$J$616,255),0))=0,"",INDEX('Disaggregation Data'!$R$315:$R$616,MATCH(LEFT(X594,255),LEFT('Disaggregation Data'!J$315:$J$616,255),0))),"")</f>
        <v/>
      </c>
      <c r="K594" s="486"/>
      <c r="L594" s="486"/>
      <c r="M594" s="486"/>
      <c r="N594" s="486"/>
      <c r="O594" s="486"/>
      <c r="P594" s="429"/>
      <c r="Q594" s="429"/>
      <c r="R594" s="429"/>
      <c r="S594" s="429"/>
      <c r="T594" s="429"/>
      <c r="U594" s="433" t="str">
        <f t="array" ref="U594">IFERROR(IF(INDEX('Disaggregation Data'!$O$315:$O$616,MATCH(LEFT(X594,255),LEFT('Disaggregation Data'!$J$315:$J$616,255),0))=0,"",INDEX('Disaggregation Data'!$O$315:$O$616,MATCH(LEFT(X594,255),LEFT('Disaggregation Data'!J$315:$J$616,255),0))),"")</f>
        <v/>
      </c>
      <c r="V594" s="447" t="str">
        <f t="array" ref="V594">IFERROR(IF(INDEX('Disaggregation Data'!$P$315:$P$616,MATCH(LEFT(X594,255),LEFT('Disaggregation Data'!$J$315:$J$616,255),0))=0,"",INDEX('Disaggregation Data'!$P$315:$P$616,MATCH(LEFT(X594,255),LEFT('Disaggregation Data'!J$315:$J$616,255),0))),"")</f>
        <v/>
      </c>
      <c r="W594" s="527"/>
      <c r="X594" s="527" t="str">
        <f t="shared" si="44"/>
        <v/>
      </c>
      <c r="Y594" s="527">
        <f t="shared" si="45"/>
        <v>67</v>
      </c>
      <c r="Z594" s="527" t="str">
        <f t="shared" si="46"/>
        <v/>
      </c>
      <c r="AA594" s="527" t="b">
        <f t="shared" si="47"/>
        <v>0</v>
      </c>
      <c r="AB594" s="527" t="s">
        <v>2057</v>
      </c>
      <c r="AC594" s="527" t="str">
        <f t="array" ref="AC594">IFERROR(IF(INDEX('Disaggregation Records'!$G$95:$G$183,MATCH(LEFT(Z594,255),LEFT('Disaggregation Records'!$D$95:$D$183,255),0))=0,"",INDEX('Disaggregation Records'!$G$95:$G$183,MATCH(LEFT(Z594,255),LEFT('Disaggregation Records'!$D$95:$D$183,255),0))),"")</f>
        <v/>
      </c>
      <c r="AD594" s="527" t="s">
        <v>746</v>
      </c>
      <c r="AE594" s="393"/>
      <c r="AF594" s="134"/>
      <c r="AG594" s="134"/>
    </row>
    <row r="595" spans="1:33" ht="47.1" customHeight="1" x14ac:dyDescent="0.25">
      <c r="A595" s="409">
        <v>27</v>
      </c>
      <c r="B595" s="427" t="str">
        <f>IFERROR(VLOOKUP(A595,'Coverage Indicators - Section D'!$A$10:$Y$42,25,FALSE),"")</f>
        <v/>
      </c>
      <c r="C595" s="522" t="str">
        <f t="array" ref="C595">IFERROR(IF(INDEX('Disaggregation Records'!$E$95:$E$183,MATCH(LEFT(Z595,255),LEFT('Disaggregation Records'!$D$95:$D$183,255),0))=0,"",INDEX('Disaggregation Records'!$E$95:$E$183,MATCH(LEFT(Z595,255),LEFT('Disaggregation Records'!$D$95:$D$183,255),0))),"")</f>
        <v/>
      </c>
      <c r="D595" s="522" t="str">
        <f t="array" ref="D595">IFERROR(IF(INDEX('Disaggregation Records'!$F$95:$F$183,MATCH(LEFT(Z595,255),LEFT('Disaggregation Records'!$D$95:$D$183,255),0))=0,"",INDEX('Disaggregation Records'!$F$95:$F$183,MATCH(LEFT(Z595,255),LEFT('Disaggregation Records'!$D$95:$D$183,255),0))),"")</f>
        <v/>
      </c>
      <c r="E595" s="429" t="str">
        <f t="array" ref="E595">IFERROR(IF(INDEX('Disaggregation Data'!$K$315:$K$616,MATCH(LEFT(X595,255),LEFT('Disaggregation Data'!$J$315:$J$616,255),0))=0,"",INDEX('Disaggregation Data'!$K$315:$K$616,MATCH(LEFT(X595,255),LEFT('Disaggregation Data'!J$315:$J$616,255),0))),"")</f>
        <v/>
      </c>
      <c r="F595" s="430" t="str">
        <f t="array" ref="F595">IFERROR(IF(INDEX('Disaggregation Data'!$L$315:$L$616,MATCH(LEFT(X595,255),LEFT('Disaggregation Data'!$J$315:$J$616,255),0))=0,"",INDEX('Disaggregation Data'!$L$315:$L$616,MATCH(LEFT(X595,255),LEFT('Disaggregation Data'!J$315:$J$616,255),0))),"")</f>
        <v/>
      </c>
      <c r="G595" s="495" t="str">
        <f t="shared" si="48"/>
        <v/>
      </c>
      <c r="H595" s="433" t="str">
        <f t="array" ref="H595">IFERROR(IF(INDEX('Disaggregation Data'!$N$315:$N$616,MATCH(LEFT(X595,255),LEFT('Disaggregation Data'!$J$315:$J$616,255),0))=0,"",INDEX('Disaggregation Data'!$N$315:$N$616,MATCH(LEFT(X595,255),LEFT('Disaggregation Data'!J$315:$J$616,255),0))),"")</f>
        <v/>
      </c>
      <c r="I595" s="433" t="str">
        <f t="array" ref="I595">IFERROR(IF(INDEX('Disaggregation Data'!$Q$315:$Q$616,MATCH(LEFT(X595,255),LEFT('Disaggregation Data'!$J$315:$J$616,255),0))=0,"",INDEX('Disaggregation Data'!$Q$315:$Q$616,MATCH(LEFT(X595,255),LEFT('Disaggregation Data'!J$315:$J$616,255),0))),"")</f>
        <v/>
      </c>
      <c r="J595" s="447" t="str">
        <f t="array" ref="J595">IFERROR(IF(INDEX('Disaggregation Data'!$R$315:$R$616,MATCH(LEFT(X595,255),LEFT('Disaggregation Data'!$J$315:$J$616,255),0))=0,"",INDEX('Disaggregation Data'!$R$315:$R$616,MATCH(LEFT(X595,255),LEFT('Disaggregation Data'!J$315:$J$616,255),0))),"")</f>
        <v/>
      </c>
      <c r="K595" s="486"/>
      <c r="L595" s="486"/>
      <c r="M595" s="486"/>
      <c r="N595" s="486"/>
      <c r="O595" s="486"/>
      <c r="P595" s="429"/>
      <c r="Q595" s="429"/>
      <c r="R595" s="429"/>
      <c r="S595" s="429"/>
      <c r="T595" s="429"/>
      <c r="U595" s="433" t="str">
        <f t="array" ref="U595">IFERROR(IF(INDEX('Disaggregation Data'!$O$315:$O$616,MATCH(LEFT(X595,255),LEFT('Disaggregation Data'!$J$315:$J$616,255),0))=0,"",INDEX('Disaggregation Data'!$O$315:$O$616,MATCH(LEFT(X595,255),LEFT('Disaggregation Data'!J$315:$J$616,255),0))),"")</f>
        <v/>
      </c>
      <c r="V595" s="447" t="str">
        <f t="array" ref="V595">IFERROR(IF(INDEX('Disaggregation Data'!$P$315:$P$616,MATCH(LEFT(X595,255),LEFT('Disaggregation Data'!$J$315:$J$616,255),0))=0,"",INDEX('Disaggregation Data'!$P$315:$P$616,MATCH(LEFT(X595,255),LEFT('Disaggregation Data'!J$315:$J$616,255),0))),"")</f>
        <v/>
      </c>
      <c r="W595" s="527"/>
      <c r="X595" s="527" t="str">
        <f t="shared" si="44"/>
        <v/>
      </c>
      <c r="Y595" s="527">
        <f t="shared" si="45"/>
        <v>68</v>
      </c>
      <c r="Z595" s="527" t="str">
        <f t="shared" si="46"/>
        <v/>
      </c>
      <c r="AA595" s="527" t="b">
        <f t="shared" si="47"/>
        <v>0</v>
      </c>
      <c r="AB595" s="527" t="s">
        <v>2058</v>
      </c>
      <c r="AC595" s="527" t="str">
        <f t="array" ref="AC595">IFERROR(IF(INDEX('Disaggregation Records'!$G$95:$G$183,MATCH(LEFT(Z595,255),LEFT('Disaggregation Records'!$D$95:$D$183,255),0))=0,"",INDEX('Disaggregation Records'!$G$95:$G$183,MATCH(LEFT(Z595,255),LEFT('Disaggregation Records'!$D$95:$D$183,255),0))),"")</f>
        <v/>
      </c>
      <c r="AD595" s="527" t="s">
        <v>746</v>
      </c>
      <c r="AE595" s="393"/>
      <c r="AF595" s="134"/>
      <c r="AG595" s="134"/>
    </row>
    <row r="596" spans="1:33" ht="47.1" customHeight="1" x14ac:dyDescent="0.25">
      <c r="A596" s="409">
        <v>27</v>
      </c>
      <c r="B596" s="427" t="str">
        <f>IFERROR(VLOOKUP(A596,'Coverage Indicators - Section D'!$A$10:$Y$42,25,FALSE),"")</f>
        <v/>
      </c>
      <c r="C596" s="522" t="str">
        <f t="array" ref="C596">IFERROR(IF(INDEX('Disaggregation Records'!$E$95:$E$183,MATCH(LEFT(Z596,255),LEFT('Disaggregation Records'!$D$95:$D$183,255),0))=0,"",INDEX('Disaggregation Records'!$E$95:$E$183,MATCH(LEFT(Z596,255),LEFT('Disaggregation Records'!$D$95:$D$183,255),0))),"")</f>
        <v/>
      </c>
      <c r="D596" s="522" t="str">
        <f t="array" ref="D596">IFERROR(IF(INDEX('Disaggregation Records'!$F$95:$F$183,MATCH(LEFT(Z596,255),LEFT('Disaggregation Records'!$D$95:$D$183,255),0))=0,"",INDEX('Disaggregation Records'!$F$95:$F$183,MATCH(LEFT(Z596,255),LEFT('Disaggregation Records'!$D$95:$D$183,255),0))),"")</f>
        <v/>
      </c>
      <c r="E596" s="429" t="str">
        <f t="array" ref="E596">IFERROR(IF(INDEX('Disaggregation Data'!$K$315:$K$616,MATCH(LEFT(X596,255),LEFT('Disaggregation Data'!$J$315:$J$616,255),0))=0,"",INDEX('Disaggregation Data'!$K$315:$K$616,MATCH(LEFT(X596,255),LEFT('Disaggregation Data'!J$315:$J$616,255),0))),"")</f>
        <v/>
      </c>
      <c r="F596" s="430" t="str">
        <f t="array" ref="F596">IFERROR(IF(INDEX('Disaggregation Data'!$L$315:$L$616,MATCH(LEFT(X596,255),LEFT('Disaggregation Data'!$J$315:$J$616,255),0))=0,"",INDEX('Disaggregation Data'!$L$315:$L$616,MATCH(LEFT(X596,255),LEFT('Disaggregation Data'!J$315:$J$616,255),0))),"")</f>
        <v/>
      </c>
      <c r="G596" s="495" t="str">
        <f t="shared" si="48"/>
        <v/>
      </c>
      <c r="H596" s="433" t="str">
        <f t="array" ref="H596">IFERROR(IF(INDEX('Disaggregation Data'!$N$315:$N$616,MATCH(LEFT(X596,255),LEFT('Disaggregation Data'!$J$315:$J$616,255),0))=0,"",INDEX('Disaggregation Data'!$N$315:$N$616,MATCH(LEFT(X596,255),LEFT('Disaggregation Data'!J$315:$J$616,255),0))),"")</f>
        <v/>
      </c>
      <c r="I596" s="433" t="str">
        <f t="array" ref="I596">IFERROR(IF(INDEX('Disaggregation Data'!$Q$315:$Q$616,MATCH(LEFT(X596,255),LEFT('Disaggregation Data'!$J$315:$J$616,255),0))=0,"",INDEX('Disaggregation Data'!$Q$315:$Q$616,MATCH(LEFT(X596,255),LEFT('Disaggregation Data'!J$315:$J$616,255),0))),"")</f>
        <v/>
      </c>
      <c r="J596" s="447" t="str">
        <f t="array" ref="J596">IFERROR(IF(INDEX('Disaggregation Data'!$R$315:$R$616,MATCH(LEFT(X596,255),LEFT('Disaggregation Data'!$J$315:$J$616,255),0))=0,"",INDEX('Disaggregation Data'!$R$315:$R$616,MATCH(LEFT(X596,255),LEFT('Disaggregation Data'!J$315:$J$616,255),0))),"")</f>
        <v/>
      </c>
      <c r="K596" s="486"/>
      <c r="L596" s="486"/>
      <c r="M596" s="486"/>
      <c r="N596" s="486"/>
      <c r="O596" s="486"/>
      <c r="P596" s="429"/>
      <c r="Q596" s="429"/>
      <c r="R596" s="429"/>
      <c r="S596" s="429"/>
      <c r="T596" s="429"/>
      <c r="U596" s="433" t="str">
        <f t="array" ref="U596">IFERROR(IF(INDEX('Disaggregation Data'!$O$315:$O$616,MATCH(LEFT(X596,255),LEFT('Disaggregation Data'!$J$315:$J$616,255),0))=0,"",INDEX('Disaggregation Data'!$O$315:$O$616,MATCH(LEFT(X596,255),LEFT('Disaggregation Data'!J$315:$J$616,255),0))),"")</f>
        <v/>
      </c>
      <c r="V596" s="447" t="str">
        <f t="array" ref="V596">IFERROR(IF(INDEX('Disaggregation Data'!$P$315:$P$616,MATCH(LEFT(X596,255),LEFT('Disaggregation Data'!$J$315:$J$616,255),0))=0,"",INDEX('Disaggregation Data'!$P$315:$P$616,MATCH(LEFT(X596,255),LEFT('Disaggregation Data'!J$315:$J$616,255),0))),"")</f>
        <v/>
      </c>
      <c r="W596" s="527"/>
      <c r="X596" s="527" t="str">
        <f t="shared" si="44"/>
        <v/>
      </c>
      <c r="Y596" s="527">
        <f t="shared" si="45"/>
        <v>69</v>
      </c>
      <c r="Z596" s="527" t="str">
        <f t="shared" si="46"/>
        <v/>
      </c>
      <c r="AA596" s="527" t="b">
        <f t="shared" si="47"/>
        <v>0</v>
      </c>
      <c r="AB596" s="527" t="s">
        <v>2059</v>
      </c>
      <c r="AC596" s="527" t="str">
        <f t="array" ref="AC596">IFERROR(IF(INDEX('Disaggregation Records'!$G$95:$G$183,MATCH(LEFT(Z596,255),LEFT('Disaggregation Records'!$D$95:$D$183,255),0))=0,"",INDEX('Disaggregation Records'!$G$95:$G$183,MATCH(LEFT(Z596,255),LEFT('Disaggregation Records'!$D$95:$D$183,255),0))),"")</f>
        <v/>
      </c>
      <c r="AD596" s="527" t="s">
        <v>746</v>
      </c>
      <c r="AE596" s="393"/>
      <c r="AF596" s="134"/>
      <c r="AG596" s="134"/>
    </row>
    <row r="597" spans="1:33" ht="47.1" customHeight="1" x14ac:dyDescent="0.25">
      <c r="A597" s="409">
        <v>28</v>
      </c>
      <c r="B597" s="427" t="str">
        <f>IFERROR(VLOOKUP(A597,'Coverage Indicators - Section D'!$A$10:$Y$42,25,FALSE),"")</f>
        <v/>
      </c>
      <c r="C597" s="522" t="str">
        <f t="array" ref="C597">IFERROR(IF(INDEX('Disaggregation Records'!$E$95:$E$183,MATCH(LEFT(Z597,255),LEFT('Disaggregation Records'!$D$95:$D$183,255),0))=0,"",INDEX('Disaggregation Records'!$E$95:$E$183,MATCH(LEFT(Z597,255),LEFT('Disaggregation Records'!$D$95:$D$183,255),0))),"")</f>
        <v/>
      </c>
      <c r="D597" s="522" t="str">
        <f t="array" ref="D597">IFERROR(IF(INDEX('Disaggregation Records'!$F$95:$F$183,MATCH(LEFT(Z597,255),LEFT('Disaggregation Records'!$D$95:$D$183,255),0))=0,"",INDEX('Disaggregation Records'!$F$95:$F$183,MATCH(LEFT(Z597,255),LEFT('Disaggregation Records'!$D$95:$D$183,255),0))),"")</f>
        <v/>
      </c>
      <c r="E597" s="429" t="str">
        <f t="array" ref="E597">IFERROR(IF(INDEX('Disaggregation Data'!$K$315:$K$616,MATCH(LEFT(X597,255),LEFT('Disaggregation Data'!$J$315:$J$616,255),0))=0,"",INDEX('Disaggregation Data'!$K$315:$K$616,MATCH(LEFT(X597,255),LEFT('Disaggregation Data'!J$315:$J$616,255),0))),"")</f>
        <v/>
      </c>
      <c r="F597" s="430" t="str">
        <f t="array" ref="F597">IFERROR(IF(INDEX('Disaggregation Data'!$L$315:$L$616,MATCH(LEFT(X597,255),LEFT('Disaggregation Data'!$J$315:$J$616,255),0))=0,"",INDEX('Disaggregation Data'!$L$315:$L$616,MATCH(LEFT(X597,255),LEFT('Disaggregation Data'!J$315:$J$616,255),0))),"")</f>
        <v/>
      </c>
      <c r="G597" s="495" t="str">
        <f t="shared" si="48"/>
        <v/>
      </c>
      <c r="H597" s="433" t="str">
        <f t="array" ref="H597">IFERROR(IF(INDEX('Disaggregation Data'!$N$315:$N$616,MATCH(LEFT(X597,255),LEFT('Disaggregation Data'!$J$315:$J$616,255),0))=0,"",INDEX('Disaggregation Data'!$N$315:$N$616,MATCH(LEFT(X597,255),LEFT('Disaggregation Data'!J$315:$J$616,255),0))),"")</f>
        <v/>
      </c>
      <c r="I597" s="433" t="str">
        <f t="array" ref="I597">IFERROR(IF(INDEX('Disaggregation Data'!$Q$315:$Q$616,MATCH(LEFT(X597,255),LEFT('Disaggregation Data'!$J$315:$J$616,255),0))=0,"",INDEX('Disaggregation Data'!$Q$315:$Q$616,MATCH(LEFT(X597,255),LEFT('Disaggregation Data'!J$315:$J$616,255),0))),"")</f>
        <v/>
      </c>
      <c r="J597" s="447" t="str">
        <f t="array" ref="J597">IFERROR(IF(INDEX('Disaggregation Data'!$R$315:$R$616,MATCH(LEFT(X597,255),LEFT('Disaggregation Data'!$J$315:$J$616,255),0))=0,"",INDEX('Disaggregation Data'!$R$315:$R$616,MATCH(LEFT(X597,255),LEFT('Disaggregation Data'!J$315:$J$616,255),0))),"")</f>
        <v/>
      </c>
      <c r="K597" s="486"/>
      <c r="L597" s="486"/>
      <c r="M597" s="486"/>
      <c r="N597" s="486"/>
      <c r="O597" s="486"/>
      <c r="P597" s="429"/>
      <c r="Q597" s="429"/>
      <c r="R597" s="429"/>
      <c r="S597" s="429"/>
      <c r="T597" s="429"/>
      <c r="U597" s="433" t="str">
        <f t="array" ref="U597">IFERROR(IF(INDEX('Disaggregation Data'!$O$315:$O$616,MATCH(LEFT(X597,255),LEFT('Disaggregation Data'!$J$315:$J$616,255),0))=0,"",INDEX('Disaggregation Data'!$O$315:$O$616,MATCH(LEFT(X597,255),LEFT('Disaggregation Data'!J$315:$J$616,255),0))),"")</f>
        <v/>
      </c>
      <c r="V597" s="447" t="str">
        <f t="array" ref="V597">IFERROR(IF(INDEX('Disaggregation Data'!$P$315:$P$616,MATCH(LEFT(X597,255),LEFT('Disaggregation Data'!$J$315:$J$616,255),0))=0,"",INDEX('Disaggregation Data'!$P$315:$P$616,MATCH(LEFT(X597,255),LEFT('Disaggregation Data'!J$315:$J$616,255),0))),"")</f>
        <v/>
      </c>
      <c r="W597" s="527"/>
      <c r="X597" s="527" t="str">
        <f t="shared" si="44"/>
        <v/>
      </c>
      <c r="Y597" s="527">
        <f t="shared" si="45"/>
        <v>70</v>
      </c>
      <c r="Z597" s="527" t="str">
        <f t="shared" si="46"/>
        <v/>
      </c>
      <c r="AA597" s="527" t="b">
        <f t="shared" si="47"/>
        <v>0</v>
      </c>
      <c r="AB597" s="527" t="s">
        <v>2060</v>
      </c>
      <c r="AC597" s="527" t="str">
        <f t="array" ref="AC597">IFERROR(IF(INDEX('Disaggregation Records'!$G$95:$G$183,MATCH(LEFT(Z597,255),LEFT('Disaggregation Records'!$D$95:$D$183,255),0))=0,"",INDEX('Disaggregation Records'!$G$95:$G$183,MATCH(LEFT(Z597,255),LEFT('Disaggregation Records'!$D$95:$D$183,255),0))),"")</f>
        <v/>
      </c>
      <c r="AD597" s="527" t="s">
        <v>747</v>
      </c>
      <c r="AE597" s="393"/>
      <c r="AF597" s="134"/>
      <c r="AG597" s="134"/>
    </row>
    <row r="598" spans="1:33" ht="47.1" customHeight="1" x14ac:dyDescent="0.25">
      <c r="A598" s="409">
        <v>28</v>
      </c>
      <c r="B598" s="427" t="str">
        <f>IFERROR(VLOOKUP(A598,'Coverage Indicators - Section D'!$A$10:$Y$42,25,FALSE),"")</f>
        <v/>
      </c>
      <c r="C598" s="522" t="str">
        <f t="array" ref="C598">IFERROR(IF(INDEX('Disaggregation Records'!$E$95:$E$183,MATCH(LEFT(Z598,255),LEFT('Disaggregation Records'!$D$95:$D$183,255),0))=0,"",INDEX('Disaggregation Records'!$E$95:$E$183,MATCH(LEFT(Z598,255),LEFT('Disaggregation Records'!$D$95:$D$183,255),0))),"")</f>
        <v/>
      </c>
      <c r="D598" s="522" t="str">
        <f t="array" ref="D598">IFERROR(IF(INDEX('Disaggregation Records'!$F$95:$F$183,MATCH(LEFT(Z598,255),LEFT('Disaggregation Records'!$D$95:$D$183,255),0))=0,"",INDEX('Disaggregation Records'!$F$95:$F$183,MATCH(LEFT(Z598,255),LEFT('Disaggregation Records'!$D$95:$D$183,255),0))),"")</f>
        <v/>
      </c>
      <c r="E598" s="429" t="str">
        <f t="array" ref="E598">IFERROR(IF(INDEX('Disaggregation Data'!$K$315:$K$616,MATCH(LEFT(X598,255),LEFT('Disaggregation Data'!$J$315:$J$616,255),0))=0,"",INDEX('Disaggregation Data'!$K$315:$K$616,MATCH(LEFT(X598,255),LEFT('Disaggregation Data'!J$315:$J$616,255),0))),"")</f>
        <v/>
      </c>
      <c r="F598" s="430" t="str">
        <f t="array" ref="F598">IFERROR(IF(INDEX('Disaggregation Data'!$L$315:$L$616,MATCH(LEFT(X598,255),LEFT('Disaggregation Data'!$J$315:$J$616,255),0))=0,"",INDEX('Disaggregation Data'!$L$315:$L$616,MATCH(LEFT(X598,255),LEFT('Disaggregation Data'!J$315:$J$616,255),0))),"")</f>
        <v/>
      </c>
      <c r="G598" s="495" t="str">
        <f t="shared" si="48"/>
        <v/>
      </c>
      <c r="H598" s="433" t="str">
        <f t="array" ref="H598">IFERROR(IF(INDEX('Disaggregation Data'!$N$315:$N$616,MATCH(LEFT(X598,255),LEFT('Disaggregation Data'!$J$315:$J$616,255),0))=0,"",INDEX('Disaggregation Data'!$N$315:$N$616,MATCH(LEFT(X598,255),LEFT('Disaggregation Data'!J$315:$J$616,255),0))),"")</f>
        <v/>
      </c>
      <c r="I598" s="433" t="str">
        <f t="array" ref="I598">IFERROR(IF(INDEX('Disaggregation Data'!$Q$315:$Q$616,MATCH(LEFT(X598,255),LEFT('Disaggregation Data'!$J$315:$J$616,255),0))=0,"",INDEX('Disaggregation Data'!$Q$315:$Q$616,MATCH(LEFT(X598,255),LEFT('Disaggregation Data'!J$315:$J$616,255),0))),"")</f>
        <v/>
      </c>
      <c r="J598" s="447" t="str">
        <f t="array" ref="J598">IFERROR(IF(INDEX('Disaggregation Data'!$R$315:$R$616,MATCH(LEFT(X598,255),LEFT('Disaggregation Data'!$J$315:$J$616,255),0))=0,"",INDEX('Disaggregation Data'!$R$315:$R$616,MATCH(LEFT(X598,255),LEFT('Disaggregation Data'!J$315:$J$616,255),0))),"")</f>
        <v/>
      </c>
      <c r="K598" s="486"/>
      <c r="L598" s="486"/>
      <c r="M598" s="486"/>
      <c r="N598" s="486"/>
      <c r="O598" s="486"/>
      <c r="P598" s="429"/>
      <c r="Q598" s="429"/>
      <c r="R598" s="429"/>
      <c r="S598" s="429"/>
      <c r="T598" s="429"/>
      <c r="U598" s="433" t="str">
        <f t="array" ref="U598">IFERROR(IF(INDEX('Disaggregation Data'!$O$315:$O$616,MATCH(LEFT(X598,255),LEFT('Disaggregation Data'!$J$315:$J$616,255),0))=0,"",INDEX('Disaggregation Data'!$O$315:$O$616,MATCH(LEFT(X598,255),LEFT('Disaggregation Data'!J$315:$J$616,255),0))),"")</f>
        <v/>
      </c>
      <c r="V598" s="447" t="str">
        <f t="array" ref="V598">IFERROR(IF(INDEX('Disaggregation Data'!$P$315:$P$616,MATCH(LEFT(X598,255),LEFT('Disaggregation Data'!$J$315:$J$616,255),0))=0,"",INDEX('Disaggregation Data'!$P$315:$P$616,MATCH(LEFT(X598,255),LEFT('Disaggregation Data'!J$315:$J$616,255),0))),"")</f>
        <v/>
      </c>
      <c r="W598" s="527"/>
      <c r="X598" s="527" t="str">
        <f t="shared" si="44"/>
        <v/>
      </c>
      <c r="Y598" s="527">
        <f t="shared" si="45"/>
        <v>71</v>
      </c>
      <c r="Z598" s="527" t="str">
        <f t="shared" si="46"/>
        <v/>
      </c>
      <c r="AA598" s="527" t="b">
        <f t="shared" si="47"/>
        <v>0</v>
      </c>
      <c r="AB598" s="527" t="s">
        <v>2061</v>
      </c>
      <c r="AC598" s="527" t="str">
        <f t="array" ref="AC598">IFERROR(IF(INDEX('Disaggregation Records'!$G$95:$G$183,MATCH(LEFT(Z598,255),LEFT('Disaggregation Records'!$D$95:$D$183,255),0))=0,"",INDEX('Disaggregation Records'!$G$95:$G$183,MATCH(LEFT(Z598,255),LEFT('Disaggregation Records'!$D$95:$D$183,255),0))),"")</f>
        <v/>
      </c>
      <c r="AD598" s="527" t="s">
        <v>747</v>
      </c>
      <c r="AE598" s="393"/>
      <c r="AF598" s="134"/>
      <c r="AG598" s="134"/>
    </row>
    <row r="599" spans="1:33" ht="47.1" customHeight="1" x14ac:dyDescent="0.25">
      <c r="A599" s="409">
        <v>28</v>
      </c>
      <c r="B599" s="427" t="str">
        <f>IFERROR(VLOOKUP(A599,'Coverage Indicators - Section D'!$A$10:$Y$42,25,FALSE),"")</f>
        <v/>
      </c>
      <c r="C599" s="522" t="str">
        <f t="array" ref="C599">IFERROR(IF(INDEX('Disaggregation Records'!$E$95:$E$183,MATCH(LEFT(Z599,255),LEFT('Disaggregation Records'!$D$95:$D$183,255),0))=0,"",INDEX('Disaggregation Records'!$E$95:$E$183,MATCH(LEFT(Z599,255),LEFT('Disaggregation Records'!$D$95:$D$183,255),0))),"")</f>
        <v/>
      </c>
      <c r="D599" s="522" t="str">
        <f t="array" ref="D599">IFERROR(IF(INDEX('Disaggregation Records'!$F$95:$F$183,MATCH(LEFT(Z599,255),LEFT('Disaggregation Records'!$D$95:$D$183,255),0))=0,"",INDEX('Disaggregation Records'!$F$95:$F$183,MATCH(LEFT(Z599,255),LEFT('Disaggregation Records'!$D$95:$D$183,255),0))),"")</f>
        <v/>
      </c>
      <c r="E599" s="429" t="str">
        <f t="array" ref="E599">IFERROR(IF(INDEX('Disaggregation Data'!$K$315:$K$616,MATCH(LEFT(X599,255),LEFT('Disaggregation Data'!$J$315:$J$616,255),0))=0,"",INDEX('Disaggregation Data'!$K$315:$K$616,MATCH(LEFT(X599,255),LEFT('Disaggregation Data'!J$315:$J$616,255),0))),"")</f>
        <v/>
      </c>
      <c r="F599" s="430" t="str">
        <f t="array" ref="F599">IFERROR(IF(INDEX('Disaggregation Data'!$L$315:$L$616,MATCH(LEFT(X599,255),LEFT('Disaggregation Data'!$J$315:$J$616,255),0))=0,"",INDEX('Disaggregation Data'!$L$315:$L$616,MATCH(LEFT(X599,255),LEFT('Disaggregation Data'!J$315:$J$616,255),0))),"")</f>
        <v/>
      </c>
      <c r="G599" s="495" t="str">
        <f t="shared" si="48"/>
        <v/>
      </c>
      <c r="H599" s="433" t="str">
        <f t="array" ref="H599">IFERROR(IF(INDEX('Disaggregation Data'!$N$315:$N$616,MATCH(LEFT(X599,255),LEFT('Disaggregation Data'!$J$315:$J$616,255),0))=0,"",INDEX('Disaggregation Data'!$N$315:$N$616,MATCH(LEFT(X599,255),LEFT('Disaggregation Data'!J$315:$J$616,255),0))),"")</f>
        <v/>
      </c>
      <c r="I599" s="433" t="str">
        <f t="array" ref="I599">IFERROR(IF(INDEX('Disaggregation Data'!$Q$315:$Q$616,MATCH(LEFT(X599,255),LEFT('Disaggregation Data'!$J$315:$J$616,255),0))=0,"",INDEX('Disaggregation Data'!$Q$315:$Q$616,MATCH(LEFT(X599,255),LEFT('Disaggregation Data'!J$315:$J$616,255),0))),"")</f>
        <v/>
      </c>
      <c r="J599" s="447" t="str">
        <f t="array" ref="J599">IFERROR(IF(INDEX('Disaggregation Data'!$R$315:$R$616,MATCH(LEFT(X599,255),LEFT('Disaggregation Data'!$J$315:$J$616,255),0))=0,"",INDEX('Disaggregation Data'!$R$315:$R$616,MATCH(LEFT(X599,255),LEFT('Disaggregation Data'!J$315:$J$616,255),0))),"")</f>
        <v/>
      </c>
      <c r="K599" s="486"/>
      <c r="L599" s="486"/>
      <c r="M599" s="486"/>
      <c r="N599" s="486"/>
      <c r="O599" s="486"/>
      <c r="P599" s="429"/>
      <c r="Q599" s="429"/>
      <c r="R599" s="429"/>
      <c r="S599" s="429"/>
      <c r="T599" s="429"/>
      <c r="U599" s="433" t="str">
        <f t="array" ref="U599">IFERROR(IF(INDEX('Disaggregation Data'!$O$315:$O$616,MATCH(LEFT(X599,255),LEFT('Disaggregation Data'!$J$315:$J$616,255),0))=0,"",INDEX('Disaggregation Data'!$O$315:$O$616,MATCH(LEFT(X599,255),LEFT('Disaggregation Data'!J$315:$J$616,255),0))),"")</f>
        <v/>
      </c>
      <c r="V599" s="447" t="str">
        <f t="array" ref="V599">IFERROR(IF(INDEX('Disaggregation Data'!$P$315:$P$616,MATCH(LEFT(X599,255),LEFT('Disaggregation Data'!$J$315:$J$616,255),0))=0,"",INDEX('Disaggregation Data'!$P$315:$P$616,MATCH(LEFT(X599,255),LEFT('Disaggregation Data'!J$315:$J$616,255),0))),"")</f>
        <v/>
      </c>
      <c r="W599" s="527"/>
      <c r="X599" s="527" t="str">
        <f t="shared" si="44"/>
        <v/>
      </c>
      <c r="Y599" s="527">
        <f t="shared" si="45"/>
        <v>72</v>
      </c>
      <c r="Z599" s="527" t="str">
        <f t="shared" si="46"/>
        <v/>
      </c>
      <c r="AA599" s="527" t="b">
        <f t="shared" si="47"/>
        <v>0</v>
      </c>
      <c r="AB599" s="527" t="s">
        <v>2062</v>
      </c>
      <c r="AC599" s="527" t="str">
        <f t="array" ref="AC599">IFERROR(IF(INDEX('Disaggregation Records'!$G$95:$G$183,MATCH(LEFT(Z599,255),LEFT('Disaggregation Records'!$D$95:$D$183,255),0))=0,"",INDEX('Disaggregation Records'!$G$95:$G$183,MATCH(LEFT(Z599,255),LEFT('Disaggregation Records'!$D$95:$D$183,255),0))),"")</f>
        <v/>
      </c>
      <c r="AD599" s="527" t="s">
        <v>747</v>
      </c>
      <c r="AE599" s="393"/>
      <c r="AF599" s="134"/>
      <c r="AG599" s="134"/>
    </row>
    <row r="600" spans="1:33" ht="47.1" customHeight="1" x14ac:dyDescent="0.25">
      <c r="A600" s="409">
        <v>28</v>
      </c>
      <c r="B600" s="427" t="str">
        <f>IFERROR(VLOOKUP(A600,'Coverage Indicators - Section D'!$A$10:$Y$42,25,FALSE),"")</f>
        <v/>
      </c>
      <c r="C600" s="522" t="str">
        <f t="array" ref="C600">IFERROR(IF(INDEX('Disaggregation Records'!$E$95:$E$183,MATCH(LEFT(Z600,255),LEFT('Disaggregation Records'!$D$95:$D$183,255),0))=0,"",INDEX('Disaggregation Records'!$E$95:$E$183,MATCH(LEFT(Z600,255),LEFT('Disaggregation Records'!$D$95:$D$183,255),0))),"")</f>
        <v/>
      </c>
      <c r="D600" s="522" t="str">
        <f t="array" ref="D600">IFERROR(IF(INDEX('Disaggregation Records'!$F$95:$F$183,MATCH(LEFT(Z600,255),LEFT('Disaggregation Records'!$D$95:$D$183,255),0))=0,"",INDEX('Disaggregation Records'!$F$95:$F$183,MATCH(LEFT(Z600,255),LEFT('Disaggregation Records'!$D$95:$D$183,255),0))),"")</f>
        <v/>
      </c>
      <c r="E600" s="429" t="str">
        <f t="array" ref="E600">IFERROR(IF(INDEX('Disaggregation Data'!$K$315:$K$616,MATCH(LEFT(X600,255),LEFT('Disaggregation Data'!$J$315:$J$616,255),0))=0,"",INDEX('Disaggregation Data'!$K$315:$K$616,MATCH(LEFT(X600,255),LEFT('Disaggregation Data'!J$315:$J$616,255),0))),"")</f>
        <v/>
      </c>
      <c r="F600" s="430" t="str">
        <f t="array" ref="F600">IFERROR(IF(INDEX('Disaggregation Data'!$L$315:$L$616,MATCH(LEFT(X600,255),LEFT('Disaggregation Data'!$J$315:$J$616,255),0))=0,"",INDEX('Disaggregation Data'!$L$315:$L$616,MATCH(LEFT(X600,255),LEFT('Disaggregation Data'!J$315:$J$616,255),0))),"")</f>
        <v/>
      </c>
      <c r="G600" s="495" t="str">
        <f t="shared" si="48"/>
        <v/>
      </c>
      <c r="H600" s="433" t="str">
        <f t="array" ref="H600">IFERROR(IF(INDEX('Disaggregation Data'!$N$315:$N$616,MATCH(LEFT(X600,255),LEFT('Disaggregation Data'!$J$315:$J$616,255),0))=0,"",INDEX('Disaggregation Data'!$N$315:$N$616,MATCH(LEFT(X600,255),LEFT('Disaggregation Data'!J$315:$J$616,255),0))),"")</f>
        <v/>
      </c>
      <c r="I600" s="433" t="str">
        <f t="array" ref="I600">IFERROR(IF(INDEX('Disaggregation Data'!$Q$315:$Q$616,MATCH(LEFT(X600,255),LEFT('Disaggregation Data'!$J$315:$J$616,255),0))=0,"",INDEX('Disaggregation Data'!$Q$315:$Q$616,MATCH(LEFT(X600,255),LEFT('Disaggregation Data'!J$315:$J$616,255),0))),"")</f>
        <v/>
      </c>
      <c r="J600" s="447" t="str">
        <f t="array" ref="J600">IFERROR(IF(INDEX('Disaggregation Data'!$R$315:$R$616,MATCH(LEFT(X600,255),LEFT('Disaggregation Data'!$J$315:$J$616,255),0))=0,"",INDEX('Disaggregation Data'!$R$315:$R$616,MATCH(LEFT(X600,255),LEFT('Disaggregation Data'!J$315:$J$616,255),0))),"")</f>
        <v/>
      </c>
      <c r="K600" s="486"/>
      <c r="L600" s="486"/>
      <c r="M600" s="486"/>
      <c r="N600" s="486"/>
      <c r="O600" s="486"/>
      <c r="P600" s="429"/>
      <c r="Q600" s="429"/>
      <c r="R600" s="429"/>
      <c r="S600" s="429"/>
      <c r="T600" s="429"/>
      <c r="U600" s="433" t="str">
        <f t="array" ref="U600">IFERROR(IF(INDEX('Disaggregation Data'!$O$315:$O$616,MATCH(LEFT(X600,255),LEFT('Disaggregation Data'!$J$315:$J$616,255),0))=0,"",INDEX('Disaggregation Data'!$O$315:$O$616,MATCH(LEFT(X600,255),LEFT('Disaggregation Data'!J$315:$J$616,255),0))),"")</f>
        <v/>
      </c>
      <c r="V600" s="447" t="str">
        <f t="array" ref="V600">IFERROR(IF(INDEX('Disaggregation Data'!$P$315:$P$616,MATCH(LEFT(X600,255),LEFT('Disaggregation Data'!$J$315:$J$616,255),0))=0,"",INDEX('Disaggregation Data'!$P$315:$P$616,MATCH(LEFT(X600,255),LEFT('Disaggregation Data'!J$315:$J$616,255),0))),"")</f>
        <v/>
      </c>
      <c r="W600" s="527"/>
      <c r="X600" s="527" t="str">
        <f t="shared" si="44"/>
        <v/>
      </c>
      <c r="Y600" s="527">
        <f t="shared" si="45"/>
        <v>73</v>
      </c>
      <c r="Z600" s="527" t="str">
        <f t="shared" si="46"/>
        <v/>
      </c>
      <c r="AA600" s="527" t="b">
        <f t="shared" si="47"/>
        <v>0</v>
      </c>
      <c r="AB600" s="527" t="s">
        <v>2063</v>
      </c>
      <c r="AC600" s="527" t="str">
        <f t="array" ref="AC600">IFERROR(IF(INDEX('Disaggregation Records'!$G$95:$G$183,MATCH(LEFT(Z600,255),LEFT('Disaggregation Records'!$D$95:$D$183,255),0))=0,"",INDEX('Disaggregation Records'!$G$95:$G$183,MATCH(LEFT(Z600,255),LEFT('Disaggregation Records'!$D$95:$D$183,255),0))),"")</f>
        <v/>
      </c>
      <c r="AD600" s="527" t="s">
        <v>747</v>
      </c>
      <c r="AE600" s="393"/>
      <c r="AF600" s="134"/>
      <c r="AG600" s="134"/>
    </row>
    <row r="601" spans="1:33" ht="47.1" customHeight="1" x14ac:dyDescent="0.25">
      <c r="A601" s="409">
        <v>28</v>
      </c>
      <c r="B601" s="427" t="str">
        <f>IFERROR(VLOOKUP(A601,'Coverage Indicators - Section D'!$A$10:$Y$42,25,FALSE),"")</f>
        <v/>
      </c>
      <c r="C601" s="522" t="str">
        <f t="array" ref="C601">IFERROR(IF(INDEX('Disaggregation Records'!$E$95:$E$183,MATCH(LEFT(Z601,255),LEFT('Disaggregation Records'!$D$95:$D$183,255),0))=0,"",INDEX('Disaggregation Records'!$E$95:$E$183,MATCH(LEFT(Z601,255),LEFT('Disaggregation Records'!$D$95:$D$183,255),0))),"")</f>
        <v/>
      </c>
      <c r="D601" s="522" t="str">
        <f t="array" ref="D601">IFERROR(IF(INDEX('Disaggregation Records'!$F$95:$F$183,MATCH(LEFT(Z601,255),LEFT('Disaggregation Records'!$D$95:$D$183,255),0))=0,"",INDEX('Disaggregation Records'!$F$95:$F$183,MATCH(LEFT(Z601,255),LEFT('Disaggregation Records'!$D$95:$D$183,255),0))),"")</f>
        <v/>
      </c>
      <c r="E601" s="429" t="str">
        <f t="array" ref="E601">IFERROR(IF(INDEX('Disaggregation Data'!$K$315:$K$616,MATCH(LEFT(X601,255),LEFT('Disaggregation Data'!$J$315:$J$616,255),0))=0,"",INDEX('Disaggregation Data'!$K$315:$K$616,MATCH(LEFT(X601,255),LEFT('Disaggregation Data'!J$315:$J$616,255),0))),"")</f>
        <v/>
      </c>
      <c r="F601" s="430" t="str">
        <f t="array" ref="F601">IFERROR(IF(INDEX('Disaggregation Data'!$L$315:$L$616,MATCH(LEFT(X601,255),LEFT('Disaggregation Data'!$J$315:$J$616,255),0))=0,"",INDEX('Disaggregation Data'!$L$315:$L$616,MATCH(LEFT(X601,255),LEFT('Disaggregation Data'!J$315:$J$616,255),0))),"")</f>
        <v/>
      </c>
      <c r="G601" s="495" t="str">
        <f t="shared" si="48"/>
        <v/>
      </c>
      <c r="H601" s="433" t="str">
        <f t="array" ref="H601">IFERROR(IF(INDEX('Disaggregation Data'!$N$315:$N$616,MATCH(LEFT(X601,255),LEFT('Disaggregation Data'!$J$315:$J$616,255),0))=0,"",INDEX('Disaggregation Data'!$N$315:$N$616,MATCH(LEFT(X601,255),LEFT('Disaggregation Data'!J$315:$J$616,255),0))),"")</f>
        <v/>
      </c>
      <c r="I601" s="433" t="str">
        <f t="array" ref="I601">IFERROR(IF(INDEX('Disaggregation Data'!$Q$315:$Q$616,MATCH(LEFT(X601,255),LEFT('Disaggregation Data'!$J$315:$J$616,255),0))=0,"",INDEX('Disaggregation Data'!$Q$315:$Q$616,MATCH(LEFT(X601,255),LEFT('Disaggregation Data'!J$315:$J$616,255),0))),"")</f>
        <v/>
      </c>
      <c r="J601" s="447" t="str">
        <f t="array" ref="J601">IFERROR(IF(INDEX('Disaggregation Data'!$R$315:$R$616,MATCH(LEFT(X601,255),LEFT('Disaggregation Data'!$J$315:$J$616,255),0))=0,"",INDEX('Disaggregation Data'!$R$315:$R$616,MATCH(LEFT(X601,255),LEFT('Disaggregation Data'!J$315:$J$616,255),0))),"")</f>
        <v/>
      </c>
      <c r="K601" s="486"/>
      <c r="L601" s="486"/>
      <c r="M601" s="486"/>
      <c r="N601" s="486"/>
      <c r="O601" s="486"/>
      <c r="P601" s="429"/>
      <c r="Q601" s="429"/>
      <c r="R601" s="429"/>
      <c r="S601" s="429"/>
      <c r="T601" s="429"/>
      <c r="U601" s="433" t="str">
        <f t="array" ref="U601">IFERROR(IF(INDEX('Disaggregation Data'!$O$315:$O$616,MATCH(LEFT(X601,255),LEFT('Disaggregation Data'!$J$315:$J$616,255),0))=0,"",INDEX('Disaggregation Data'!$O$315:$O$616,MATCH(LEFT(X601,255),LEFT('Disaggregation Data'!J$315:$J$616,255),0))),"")</f>
        <v/>
      </c>
      <c r="V601" s="447" t="str">
        <f t="array" ref="V601">IFERROR(IF(INDEX('Disaggregation Data'!$P$315:$P$616,MATCH(LEFT(X601,255),LEFT('Disaggregation Data'!$J$315:$J$616,255),0))=0,"",INDEX('Disaggregation Data'!$P$315:$P$616,MATCH(LEFT(X601,255),LEFT('Disaggregation Data'!J$315:$J$616,255),0))),"")</f>
        <v/>
      </c>
      <c r="W601" s="527"/>
      <c r="X601" s="527" t="str">
        <f t="shared" si="44"/>
        <v/>
      </c>
      <c r="Y601" s="527">
        <f t="shared" si="45"/>
        <v>74</v>
      </c>
      <c r="Z601" s="527" t="str">
        <f t="shared" si="46"/>
        <v/>
      </c>
      <c r="AA601" s="527" t="b">
        <f t="shared" si="47"/>
        <v>0</v>
      </c>
      <c r="AB601" s="527" t="s">
        <v>2064</v>
      </c>
      <c r="AC601" s="527" t="str">
        <f t="array" ref="AC601">IFERROR(IF(INDEX('Disaggregation Records'!$G$95:$G$183,MATCH(LEFT(Z601,255),LEFT('Disaggregation Records'!$D$95:$D$183,255),0))=0,"",INDEX('Disaggregation Records'!$G$95:$G$183,MATCH(LEFT(Z601,255),LEFT('Disaggregation Records'!$D$95:$D$183,255),0))),"")</f>
        <v/>
      </c>
      <c r="AD601" s="527" t="s">
        <v>747</v>
      </c>
      <c r="AE601" s="393"/>
      <c r="AF601" s="134"/>
      <c r="AG601" s="134"/>
    </row>
    <row r="602" spans="1:33" ht="47.1" customHeight="1" x14ac:dyDescent="0.25">
      <c r="A602" s="409">
        <v>28</v>
      </c>
      <c r="B602" s="427" t="str">
        <f>IFERROR(VLOOKUP(A602,'Coverage Indicators - Section D'!$A$10:$Y$42,25,FALSE),"")</f>
        <v/>
      </c>
      <c r="C602" s="522" t="str">
        <f t="array" ref="C602">IFERROR(IF(INDEX('Disaggregation Records'!$E$95:$E$183,MATCH(LEFT(Z602,255),LEFT('Disaggregation Records'!$D$95:$D$183,255),0))=0,"",INDEX('Disaggregation Records'!$E$95:$E$183,MATCH(LEFT(Z602,255),LEFT('Disaggregation Records'!$D$95:$D$183,255),0))),"")</f>
        <v/>
      </c>
      <c r="D602" s="522" t="str">
        <f t="array" ref="D602">IFERROR(IF(INDEX('Disaggregation Records'!$F$95:$F$183,MATCH(LEFT(Z602,255),LEFT('Disaggregation Records'!$D$95:$D$183,255),0))=0,"",INDEX('Disaggregation Records'!$F$95:$F$183,MATCH(LEFT(Z602,255),LEFT('Disaggregation Records'!$D$95:$D$183,255),0))),"")</f>
        <v/>
      </c>
      <c r="E602" s="429" t="str">
        <f t="array" ref="E602">IFERROR(IF(INDEX('Disaggregation Data'!$K$315:$K$616,MATCH(LEFT(X602,255),LEFT('Disaggregation Data'!$J$315:$J$616,255),0))=0,"",INDEX('Disaggregation Data'!$K$315:$K$616,MATCH(LEFT(X602,255),LEFT('Disaggregation Data'!J$315:$J$616,255),0))),"")</f>
        <v/>
      </c>
      <c r="F602" s="430" t="str">
        <f t="array" ref="F602">IFERROR(IF(INDEX('Disaggregation Data'!$L$315:$L$616,MATCH(LEFT(X602,255),LEFT('Disaggregation Data'!$J$315:$J$616,255),0))=0,"",INDEX('Disaggregation Data'!$L$315:$L$616,MATCH(LEFT(X602,255),LEFT('Disaggregation Data'!J$315:$J$616,255),0))),"")</f>
        <v/>
      </c>
      <c r="G602" s="495" t="str">
        <f t="shared" si="48"/>
        <v/>
      </c>
      <c r="H602" s="433" t="str">
        <f t="array" ref="H602">IFERROR(IF(INDEX('Disaggregation Data'!$N$315:$N$616,MATCH(LEFT(X602,255),LEFT('Disaggregation Data'!$J$315:$J$616,255),0))=0,"",INDEX('Disaggregation Data'!$N$315:$N$616,MATCH(LEFT(X602,255),LEFT('Disaggregation Data'!J$315:$J$616,255),0))),"")</f>
        <v/>
      </c>
      <c r="I602" s="433" t="str">
        <f t="array" ref="I602">IFERROR(IF(INDEX('Disaggregation Data'!$Q$315:$Q$616,MATCH(LEFT(X602,255),LEFT('Disaggregation Data'!$J$315:$J$616,255),0))=0,"",INDEX('Disaggregation Data'!$Q$315:$Q$616,MATCH(LEFT(X602,255),LEFT('Disaggregation Data'!J$315:$J$616,255),0))),"")</f>
        <v/>
      </c>
      <c r="J602" s="447" t="str">
        <f t="array" ref="J602">IFERROR(IF(INDEX('Disaggregation Data'!$R$315:$R$616,MATCH(LEFT(X602,255),LEFT('Disaggregation Data'!$J$315:$J$616,255),0))=0,"",INDEX('Disaggregation Data'!$R$315:$R$616,MATCH(LEFT(X602,255),LEFT('Disaggregation Data'!J$315:$J$616,255),0))),"")</f>
        <v/>
      </c>
      <c r="K602" s="486"/>
      <c r="L602" s="486"/>
      <c r="M602" s="486"/>
      <c r="N602" s="486"/>
      <c r="O602" s="486"/>
      <c r="P602" s="429"/>
      <c r="Q602" s="429"/>
      <c r="R602" s="429"/>
      <c r="S602" s="429"/>
      <c r="T602" s="429"/>
      <c r="U602" s="433" t="str">
        <f t="array" ref="U602">IFERROR(IF(INDEX('Disaggregation Data'!$O$315:$O$616,MATCH(LEFT(X602,255),LEFT('Disaggregation Data'!$J$315:$J$616,255),0))=0,"",INDEX('Disaggregation Data'!$O$315:$O$616,MATCH(LEFT(X602,255),LEFT('Disaggregation Data'!J$315:$J$616,255),0))),"")</f>
        <v/>
      </c>
      <c r="V602" s="447" t="str">
        <f t="array" ref="V602">IFERROR(IF(INDEX('Disaggregation Data'!$P$315:$P$616,MATCH(LEFT(X602,255),LEFT('Disaggregation Data'!$J$315:$J$616,255),0))=0,"",INDEX('Disaggregation Data'!$P$315:$P$616,MATCH(LEFT(X602,255),LEFT('Disaggregation Data'!J$315:$J$616,255),0))),"")</f>
        <v/>
      </c>
      <c r="W602" s="527"/>
      <c r="X602" s="527" t="str">
        <f t="shared" si="44"/>
        <v/>
      </c>
      <c r="Y602" s="527">
        <f t="shared" si="45"/>
        <v>75</v>
      </c>
      <c r="Z602" s="527" t="str">
        <f t="shared" si="46"/>
        <v/>
      </c>
      <c r="AA602" s="527" t="b">
        <f t="shared" si="47"/>
        <v>0</v>
      </c>
      <c r="AB602" s="527" t="s">
        <v>2065</v>
      </c>
      <c r="AC602" s="527" t="str">
        <f t="array" ref="AC602">IFERROR(IF(INDEX('Disaggregation Records'!$G$95:$G$183,MATCH(LEFT(Z602,255),LEFT('Disaggregation Records'!$D$95:$D$183,255),0))=0,"",INDEX('Disaggregation Records'!$G$95:$G$183,MATCH(LEFT(Z602,255),LEFT('Disaggregation Records'!$D$95:$D$183,255),0))),"")</f>
        <v/>
      </c>
      <c r="AD602" s="527" t="s">
        <v>747</v>
      </c>
      <c r="AE602" s="393"/>
      <c r="AF602" s="134"/>
      <c r="AG602" s="134"/>
    </row>
    <row r="603" spans="1:33" ht="47.1" customHeight="1" x14ac:dyDescent="0.25">
      <c r="A603" s="409">
        <v>28</v>
      </c>
      <c r="B603" s="427" t="str">
        <f>IFERROR(VLOOKUP(A603,'Coverage Indicators - Section D'!$A$10:$Y$42,25,FALSE),"")</f>
        <v/>
      </c>
      <c r="C603" s="522" t="str">
        <f t="array" ref="C603">IFERROR(IF(INDEX('Disaggregation Records'!$E$95:$E$183,MATCH(LEFT(Z603,255),LEFT('Disaggregation Records'!$D$95:$D$183,255),0))=0,"",INDEX('Disaggregation Records'!$E$95:$E$183,MATCH(LEFT(Z603,255),LEFT('Disaggregation Records'!$D$95:$D$183,255),0))),"")</f>
        <v/>
      </c>
      <c r="D603" s="522" t="str">
        <f t="array" ref="D603">IFERROR(IF(INDEX('Disaggregation Records'!$F$95:$F$183,MATCH(LEFT(Z603,255),LEFT('Disaggregation Records'!$D$95:$D$183,255),0))=0,"",INDEX('Disaggregation Records'!$F$95:$F$183,MATCH(LEFT(Z603,255),LEFT('Disaggregation Records'!$D$95:$D$183,255),0))),"")</f>
        <v/>
      </c>
      <c r="E603" s="429" t="str">
        <f t="array" ref="E603">IFERROR(IF(INDEX('Disaggregation Data'!$K$315:$K$616,MATCH(LEFT(X603,255),LEFT('Disaggregation Data'!$J$315:$J$616,255),0))=0,"",INDEX('Disaggregation Data'!$K$315:$K$616,MATCH(LEFT(X603,255),LEFT('Disaggregation Data'!J$315:$J$616,255),0))),"")</f>
        <v/>
      </c>
      <c r="F603" s="430" t="str">
        <f t="array" ref="F603">IFERROR(IF(INDEX('Disaggregation Data'!$L$315:$L$616,MATCH(LEFT(X603,255),LEFT('Disaggregation Data'!$J$315:$J$616,255),0))=0,"",INDEX('Disaggregation Data'!$L$315:$L$616,MATCH(LEFT(X603,255),LEFT('Disaggregation Data'!J$315:$J$616,255),0))),"")</f>
        <v/>
      </c>
      <c r="G603" s="495" t="str">
        <f t="shared" si="48"/>
        <v/>
      </c>
      <c r="H603" s="433" t="str">
        <f t="array" ref="H603">IFERROR(IF(INDEX('Disaggregation Data'!$N$315:$N$616,MATCH(LEFT(X603,255),LEFT('Disaggregation Data'!$J$315:$J$616,255),0))=0,"",INDEX('Disaggregation Data'!$N$315:$N$616,MATCH(LEFT(X603,255),LEFT('Disaggregation Data'!J$315:$J$616,255),0))),"")</f>
        <v/>
      </c>
      <c r="I603" s="433" t="str">
        <f t="array" ref="I603">IFERROR(IF(INDEX('Disaggregation Data'!$Q$315:$Q$616,MATCH(LEFT(X603,255),LEFT('Disaggregation Data'!$J$315:$J$616,255),0))=0,"",INDEX('Disaggregation Data'!$Q$315:$Q$616,MATCH(LEFT(X603,255),LEFT('Disaggregation Data'!J$315:$J$616,255),0))),"")</f>
        <v/>
      </c>
      <c r="J603" s="447" t="str">
        <f t="array" ref="J603">IFERROR(IF(INDEX('Disaggregation Data'!$R$315:$R$616,MATCH(LEFT(X603,255),LEFT('Disaggregation Data'!$J$315:$J$616,255),0))=0,"",INDEX('Disaggregation Data'!$R$315:$R$616,MATCH(LEFT(X603,255),LEFT('Disaggregation Data'!J$315:$J$616,255),0))),"")</f>
        <v/>
      </c>
      <c r="K603" s="486"/>
      <c r="L603" s="486"/>
      <c r="M603" s="486"/>
      <c r="N603" s="486"/>
      <c r="O603" s="486"/>
      <c r="P603" s="429"/>
      <c r="Q603" s="429"/>
      <c r="R603" s="429"/>
      <c r="S603" s="429"/>
      <c r="T603" s="429"/>
      <c r="U603" s="433" t="str">
        <f t="array" ref="U603">IFERROR(IF(INDEX('Disaggregation Data'!$O$315:$O$616,MATCH(LEFT(X603,255),LEFT('Disaggregation Data'!$J$315:$J$616,255),0))=0,"",INDEX('Disaggregation Data'!$O$315:$O$616,MATCH(LEFT(X603,255),LEFT('Disaggregation Data'!J$315:$J$616,255),0))),"")</f>
        <v/>
      </c>
      <c r="V603" s="447" t="str">
        <f t="array" ref="V603">IFERROR(IF(INDEX('Disaggregation Data'!$P$315:$P$616,MATCH(LEFT(X603,255),LEFT('Disaggregation Data'!$J$315:$J$616,255),0))=0,"",INDEX('Disaggregation Data'!$P$315:$P$616,MATCH(LEFT(X603,255),LEFT('Disaggregation Data'!J$315:$J$616,255),0))),"")</f>
        <v/>
      </c>
      <c r="W603" s="527"/>
      <c r="X603" s="527" t="str">
        <f t="shared" si="44"/>
        <v/>
      </c>
      <c r="Y603" s="527">
        <f t="shared" si="45"/>
        <v>76</v>
      </c>
      <c r="Z603" s="527" t="str">
        <f t="shared" si="46"/>
        <v/>
      </c>
      <c r="AA603" s="527" t="b">
        <f t="shared" si="47"/>
        <v>0</v>
      </c>
      <c r="AB603" s="527" t="s">
        <v>2066</v>
      </c>
      <c r="AC603" s="527" t="str">
        <f t="array" ref="AC603">IFERROR(IF(INDEX('Disaggregation Records'!$G$95:$G$183,MATCH(LEFT(Z603,255),LEFT('Disaggregation Records'!$D$95:$D$183,255),0))=0,"",INDEX('Disaggregation Records'!$G$95:$G$183,MATCH(LEFT(Z603,255),LEFT('Disaggregation Records'!$D$95:$D$183,255),0))),"")</f>
        <v/>
      </c>
      <c r="AD603" s="527" t="s">
        <v>747</v>
      </c>
      <c r="AE603" s="393"/>
      <c r="AF603" s="134"/>
      <c r="AG603" s="134"/>
    </row>
    <row r="604" spans="1:33" ht="47.1" customHeight="1" x14ac:dyDescent="0.25">
      <c r="A604" s="409">
        <v>28</v>
      </c>
      <c r="B604" s="427" t="str">
        <f>IFERROR(VLOOKUP(A604,'Coverage Indicators - Section D'!$A$10:$Y$42,25,FALSE),"")</f>
        <v/>
      </c>
      <c r="C604" s="522" t="str">
        <f t="array" ref="C604">IFERROR(IF(INDEX('Disaggregation Records'!$E$95:$E$183,MATCH(LEFT(Z604,255),LEFT('Disaggregation Records'!$D$95:$D$183,255),0))=0,"",INDEX('Disaggregation Records'!$E$95:$E$183,MATCH(LEFT(Z604,255),LEFT('Disaggregation Records'!$D$95:$D$183,255),0))),"")</f>
        <v/>
      </c>
      <c r="D604" s="522" t="str">
        <f t="array" ref="D604">IFERROR(IF(INDEX('Disaggregation Records'!$F$95:$F$183,MATCH(LEFT(Z604,255),LEFT('Disaggregation Records'!$D$95:$D$183,255),0))=0,"",INDEX('Disaggregation Records'!$F$95:$F$183,MATCH(LEFT(Z604,255),LEFT('Disaggregation Records'!$D$95:$D$183,255),0))),"")</f>
        <v/>
      </c>
      <c r="E604" s="429" t="str">
        <f t="array" ref="E604">IFERROR(IF(INDEX('Disaggregation Data'!$K$315:$K$616,MATCH(LEFT(X604,255),LEFT('Disaggregation Data'!$J$315:$J$616,255),0))=0,"",INDEX('Disaggregation Data'!$K$315:$K$616,MATCH(LEFT(X604,255),LEFT('Disaggregation Data'!J$315:$J$616,255),0))),"")</f>
        <v/>
      </c>
      <c r="F604" s="430" t="str">
        <f t="array" ref="F604">IFERROR(IF(INDEX('Disaggregation Data'!$L$315:$L$616,MATCH(LEFT(X604,255),LEFT('Disaggregation Data'!$J$315:$J$616,255),0))=0,"",INDEX('Disaggregation Data'!$L$315:$L$616,MATCH(LEFT(X604,255),LEFT('Disaggregation Data'!J$315:$J$616,255),0))),"")</f>
        <v/>
      </c>
      <c r="G604" s="495" t="str">
        <f t="shared" si="48"/>
        <v/>
      </c>
      <c r="H604" s="433" t="str">
        <f t="array" ref="H604">IFERROR(IF(INDEX('Disaggregation Data'!$N$315:$N$616,MATCH(LEFT(X604,255),LEFT('Disaggregation Data'!$J$315:$J$616,255),0))=0,"",INDEX('Disaggregation Data'!$N$315:$N$616,MATCH(LEFT(X604,255),LEFT('Disaggregation Data'!J$315:$J$616,255),0))),"")</f>
        <v/>
      </c>
      <c r="I604" s="433" t="str">
        <f t="array" ref="I604">IFERROR(IF(INDEX('Disaggregation Data'!$Q$315:$Q$616,MATCH(LEFT(X604,255),LEFT('Disaggregation Data'!$J$315:$J$616,255),0))=0,"",INDEX('Disaggregation Data'!$Q$315:$Q$616,MATCH(LEFT(X604,255),LEFT('Disaggregation Data'!J$315:$J$616,255),0))),"")</f>
        <v/>
      </c>
      <c r="J604" s="447" t="str">
        <f t="array" ref="J604">IFERROR(IF(INDEX('Disaggregation Data'!$R$315:$R$616,MATCH(LEFT(X604,255),LEFT('Disaggregation Data'!$J$315:$J$616,255),0))=0,"",INDEX('Disaggregation Data'!$R$315:$R$616,MATCH(LEFT(X604,255),LEFT('Disaggregation Data'!J$315:$J$616,255),0))),"")</f>
        <v/>
      </c>
      <c r="K604" s="486"/>
      <c r="L604" s="486"/>
      <c r="M604" s="486"/>
      <c r="N604" s="486"/>
      <c r="O604" s="486"/>
      <c r="P604" s="429"/>
      <c r="Q604" s="429"/>
      <c r="R604" s="429"/>
      <c r="S604" s="429"/>
      <c r="T604" s="429"/>
      <c r="U604" s="433" t="str">
        <f t="array" ref="U604">IFERROR(IF(INDEX('Disaggregation Data'!$O$315:$O$616,MATCH(LEFT(X604,255),LEFT('Disaggregation Data'!$J$315:$J$616,255),0))=0,"",INDEX('Disaggregation Data'!$O$315:$O$616,MATCH(LEFT(X604,255),LEFT('Disaggregation Data'!J$315:$J$616,255),0))),"")</f>
        <v/>
      </c>
      <c r="V604" s="447" t="str">
        <f t="array" ref="V604">IFERROR(IF(INDEX('Disaggregation Data'!$P$315:$P$616,MATCH(LEFT(X604,255),LEFT('Disaggregation Data'!$J$315:$J$616,255),0))=0,"",INDEX('Disaggregation Data'!$P$315:$P$616,MATCH(LEFT(X604,255),LEFT('Disaggregation Data'!J$315:$J$616,255),0))),"")</f>
        <v/>
      </c>
      <c r="W604" s="527"/>
      <c r="X604" s="527" t="str">
        <f t="shared" si="44"/>
        <v/>
      </c>
      <c r="Y604" s="527">
        <f t="shared" si="45"/>
        <v>77</v>
      </c>
      <c r="Z604" s="527" t="str">
        <f t="shared" si="46"/>
        <v/>
      </c>
      <c r="AA604" s="527" t="b">
        <f t="shared" si="47"/>
        <v>0</v>
      </c>
      <c r="AB604" s="527" t="s">
        <v>2067</v>
      </c>
      <c r="AC604" s="527" t="str">
        <f t="array" ref="AC604">IFERROR(IF(INDEX('Disaggregation Records'!$G$95:$G$183,MATCH(LEFT(Z604,255),LEFT('Disaggregation Records'!$D$95:$D$183,255),0))=0,"",INDEX('Disaggregation Records'!$G$95:$G$183,MATCH(LEFT(Z604,255),LEFT('Disaggregation Records'!$D$95:$D$183,255),0))),"")</f>
        <v/>
      </c>
      <c r="AD604" s="527" t="s">
        <v>747</v>
      </c>
      <c r="AE604" s="393"/>
      <c r="AF604" s="134"/>
      <c r="AG604" s="134"/>
    </row>
    <row r="605" spans="1:33" ht="47.1" customHeight="1" x14ac:dyDescent="0.25">
      <c r="A605" s="409">
        <v>28</v>
      </c>
      <c r="B605" s="427" t="str">
        <f>IFERROR(VLOOKUP(A605,'Coverage Indicators - Section D'!$A$10:$Y$42,25,FALSE),"")</f>
        <v/>
      </c>
      <c r="C605" s="522" t="str">
        <f t="array" ref="C605">IFERROR(IF(INDEX('Disaggregation Records'!$E$95:$E$183,MATCH(LEFT(Z605,255),LEFT('Disaggregation Records'!$D$95:$D$183,255),0))=0,"",INDEX('Disaggregation Records'!$E$95:$E$183,MATCH(LEFT(Z605,255),LEFT('Disaggregation Records'!$D$95:$D$183,255),0))),"")</f>
        <v/>
      </c>
      <c r="D605" s="522" t="str">
        <f t="array" ref="D605">IFERROR(IF(INDEX('Disaggregation Records'!$F$95:$F$183,MATCH(LEFT(Z605,255),LEFT('Disaggregation Records'!$D$95:$D$183,255),0))=0,"",INDEX('Disaggregation Records'!$F$95:$F$183,MATCH(LEFT(Z605,255),LEFT('Disaggregation Records'!$D$95:$D$183,255),0))),"")</f>
        <v/>
      </c>
      <c r="E605" s="429" t="str">
        <f t="array" ref="E605">IFERROR(IF(INDEX('Disaggregation Data'!$K$315:$K$616,MATCH(LEFT(X605,255),LEFT('Disaggregation Data'!$J$315:$J$616,255),0))=0,"",INDEX('Disaggregation Data'!$K$315:$K$616,MATCH(LEFT(X605,255),LEFT('Disaggregation Data'!J$315:$J$616,255),0))),"")</f>
        <v/>
      </c>
      <c r="F605" s="430" t="str">
        <f t="array" ref="F605">IFERROR(IF(INDEX('Disaggregation Data'!$L$315:$L$616,MATCH(LEFT(X605,255),LEFT('Disaggregation Data'!$J$315:$J$616,255),0))=0,"",INDEX('Disaggregation Data'!$L$315:$L$616,MATCH(LEFT(X605,255),LEFT('Disaggregation Data'!J$315:$J$616,255),0))),"")</f>
        <v/>
      </c>
      <c r="G605" s="495" t="str">
        <f t="shared" si="48"/>
        <v/>
      </c>
      <c r="H605" s="433" t="str">
        <f t="array" ref="H605">IFERROR(IF(INDEX('Disaggregation Data'!$N$315:$N$616,MATCH(LEFT(X605,255),LEFT('Disaggregation Data'!$J$315:$J$616,255),0))=0,"",INDEX('Disaggregation Data'!$N$315:$N$616,MATCH(LEFT(X605,255),LEFT('Disaggregation Data'!J$315:$J$616,255),0))),"")</f>
        <v/>
      </c>
      <c r="I605" s="433" t="str">
        <f t="array" ref="I605">IFERROR(IF(INDEX('Disaggregation Data'!$Q$315:$Q$616,MATCH(LEFT(X605,255),LEFT('Disaggregation Data'!$J$315:$J$616,255),0))=0,"",INDEX('Disaggregation Data'!$Q$315:$Q$616,MATCH(LEFT(X605,255),LEFT('Disaggregation Data'!J$315:$J$616,255),0))),"")</f>
        <v/>
      </c>
      <c r="J605" s="447" t="str">
        <f t="array" ref="J605">IFERROR(IF(INDEX('Disaggregation Data'!$R$315:$R$616,MATCH(LEFT(X605,255),LEFT('Disaggregation Data'!$J$315:$J$616,255),0))=0,"",INDEX('Disaggregation Data'!$R$315:$R$616,MATCH(LEFT(X605,255),LEFT('Disaggregation Data'!J$315:$J$616,255),0))),"")</f>
        <v/>
      </c>
      <c r="K605" s="486"/>
      <c r="L605" s="486"/>
      <c r="M605" s="486"/>
      <c r="N605" s="486"/>
      <c r="O605" s="486"/>
      <c r="P605" s="429"/>
      <c r="Q605" s="429"/>
      <c r="R605" s="429"/>
      <c r="S605" s="429"/>
      <c r="T605" s="429"/>
      <c r="U605" s="433" t="str">
        <f t="array" ref="U605">IFERROR(IF(INDEX('Disaggregation Data'!$O$315:$O$616,MATCH(LEFT(X605,255),LEFT('Disaggregation Data'!$J$315:$J$616,255),0))=0,"",INDEX('Disaggregation Data'!$O$315:$O$616,MATCH(LEFT(X605,255),LEFT('Disaggregation Data'!J$315:$J$616,255),0))),"")</f>
        <v/>
      </c>
      <c r="V605" s="447" t="str">
        <f t="array" ref="V605">IFERROR(IF(INDEX('Disaggregation Data'!$P$315:$P$616,MATCH(LEFT(X605,255),LEFT('Disaggregation Data'!$J$315:$J$616,255),0))=0,"",INDEX('Disaggregation Data'!$P$315:$P$616,MATCH(LEFT(X605,255),LEFT('Disaggregation Data'!J$315:$J$616,255),0))),"")</f>
        <v/>
      </c>
      <c r="W605" s="527"/>
      <c r="X605" s="527" t="str">
        <f t="shared" si="44"/>
        <v/>
      </c>
      <c r="Y605" s="527">
        <f t="shared" si="45"/>
        <v>78</v>
      </c>
      <c r="Z605" s="527" t="str">
        <f t="shared" si="46"/>
        <v/>
      </c>
      <c r="AA605" s="527" t="b">
        <f t="shared" si="47"/>
        <v>0</v>
      </c>
      <c r="AB605" s="527" t="s">
        <v>2068</v>
      </c>
      <c r="AC605" s="527" t="str">
        <f t="array" ref="AC605">IFERROR(IF(INDEX('Disaggregation Records'!$G$95:$G$183,MATCH(LEFT(Z605,255),LEFT('Disaggregation Records'!$D$95:$D$183,255),0))=0,"",INDEX('Disaggregation Records'!$G$95:$G$183,MATCH(LEFT(Z605,255),LEFT('Disaggregation Records'!$D$95:$D$183,255),0))),"")</f>
        <v/>
      </c>
      <c r="AD605" s="527" t="s">
        <v>747</v>
      </c>
      <c r="AE605" s="393"/>
      <c r="AF605" s="134"/>
      <c r="AG605" s="134"/>
    </row>
    <row r="606" spans="1:33" ht="47.1" customHeight="1" x14ac:dyDescent="0.25">
      <c r="A606" s="409">
        <v>28</v>
      </c>
      <c r="B606" s="427" t="str">
        <f>IFERROR(VLOOKUP(A606,'Coverage Indicators - Section D'!$A$10:$Y$42,25,FALSE),"")</f>
        <v/>
      </c>
      <c r="C606" s="522" t="str">
        <f t="array" ref="C606">IFERROR(IF(INDEX('Disaggregation Records'!$E$95:$E$183,MATCH(LEFT(Z606,255),LEFT('Disaggregation Records'!$D$95:$D$183,255),0))=0,"",INDEX('Disaggregation Records'!$E$95:$E$183,MATCH(LEFT(Z606,255),LEFT('Disaggregation Records'!$D$95:$D$183,255),0))),"")</f>
        <v/>
      </c>
      <c r="D606" s="522" t="str">
        <f t="array" ref="D606">IFERROR(IF(INDEX('Disaggregation Records'!$F$95:$F$183,MATCH(LEFT(Z606,255),LEFT('Disaggregation Records'!$D$95:$D$183,255),0))=0,"",INDEX('Disaggregation Records'!$F$95:$F$183,MATCH(LEFT(Z606,255),LEFT('Disaggregation Records'!$D$95:$D$183,255),0))),"")</f>
        <v/>
      </c>
      <c r="E606" s="429" t="str">
        <f t="array" ref="E606">IFERROR(IF(INDEX('Disaggregation Data'!$K$315:$K$616,MATCH(LEFT(X606,255),LEFT('Disaggregation Data'!$J$315:$J$616,255),0))=0,"",INDEX('Disaggregation Data'!$K$315:$K$616,MATCH(LEFT(X606,255),LEFT('Disaggregation Data'!J$315:$J$616,255),0))),"")</f>
        <v/>
      </c>
      <c r="F606" s="430" t="str">
        <f t="array" ref="F606">IFERROR(IF(INDEX('Disaggregation Data'!$L$315:$L$616,MATCH(LEFT(X606,255),LEFT('Disaggregation Data'!$J$315:$J$616,255),0))=0,"",INDEX('Disaggregation Data'!$L$315:$L$616,MATCH(LEFT(X606,255),LEFT('Disaggregation Data'!J$315:$J$616,255),0))),"")</f>
        <v/>
      </c>
      <c r="G606" s="495" t="str">
        <f t="shared" si="48"/>
        <v/>
      </c>
      <c r="H606" s="433" t="str">
        <f t="array" ref="H606">IFERROR(IF(INDEX('Disaggregation Data'!$N$315:$N$616,MATCH(LEFT(X606,255),LEFT('Disaggregation Data'!$J$315:$J$616,255),0))=0,"",INDEX('Disaggregation Data'!$N$315:$N$616,MATCH(LEFT(X606,255),LEFT('Disaggregation Data'!J$315:$J$616,255),0))),"")</f>
        <v/>
      </c>
      <c r="I606" s="433" t="str">
        <f t="array" ref="I606">IFERROR(IF(INDEX('Disaggregation Data'!$Q$315:$Q$616,MATCH(LEFT(X606,255),LEFT('Disaggregation Data'!$J$315:$J$616,255),0))=0,"",INDEX('Disaggregation Data'!$Q$315:$Q$616,MATCH(LEFT(X606,255),LEFT('Disaggregation Data'!J$315:$J$616,255),0))),"")</f>
        <v/>
      </c>
      <c r="J606" s="447" t="str">
        <f t="array" ref="J606">IFERROR(IF(INDEX('Disaggregation Data'!$R$315:$R$616,MATCH(LEFT(X606,255),LEFT('Disaggregation Data'!$J$315:$J$616,255),0))=0,"",INDEX('Disaggregation Data'!$R$315:$R$616,MATCH(LEFT(X606,255),LEFT('Disaggregation Data'!J$315:$J$616,255),0))),"")</f>
        <v/>
      </c>
      <c r="K606" s="486"/>
      <c r="L606" s="486"/>
      <c r="M606" s="486"/>
      <c r="N606" s="486"/>
      <c r="O606" s="486"/>
      <c r="P606" s="429"/>
      <c r="Q606" s="429"/>
      <c r="R606" s="429"/>
      <c r="S606" s="429"/>
      <c r="T606" s="429"/>
      <c r="U606" s="433" t="str">
        <f t="array" ref="U606">IFERROR(IF(INDEX('Disaggregation Data'!$O$315:$O$616,MATCH(LEFT(X606,255),LEFT('Disaggregation Data'!$J$315:$J$616,255),0))=0,"",INDEX('Disaggregation Data'!$O$315:$O$616,MATCH(LEFT(X606,255),LEFT('Disaggregation Data'!J$315:$J$616,255),0))),"")</f>
        <v/>
      </c>
      <c r="V606" s="447" t="str">
        <f t="array" ref="V606">IFERROR(IF(INDEX('Disaggregation Data'!$P$315:$P$616,MATCH(LEFT(X606,255),LEFT('Disaggregation Data'!$J$315:$J$616,255),0))=0,"",INDEX('Disaggregation Data'!$P$315:$P$616,MATCH(LEFT(X606,255),LEFT('Disaggregation Data'!J$315:$J$616,255),0))),"")</f>
        <v/>
      </c>
      <c r="W606" s="527"/>
      <c r="X606" s="527" t="str">
        <f t="shared" si="44"/>
        <v/>
      </c>
      <c r="Y606" s="527">
        <f t="shared" si="45"/>
        <v>79</v>
      </c>
      <c r="Z606" s="527" t="str">
        <f t="shared" si="46"/>
        <v/>
      </c>
      <c r="AA606" s="527" t="b">
        <f t="shared" si="47"/>
        <v>0</v>
      </c>
      <c r="AB606" s="527" t="s">
        <v>2069</v>
      </c>
      <c r="AC606" s="527" t="str">
        <f t="array" ref="AC606">IFERROR(IF(INDEX('Disaggregation Records'!$G$95:$G$183,MATCH(LEFT(Z606,255),LEFT('Disaggregation Records'!$D$95:$D$183,255),0))=0,"",INDEX('Disaggregation Records'!$G$95:$G$183,MATCH(LEFT(Z606,255),LEFT('Disaggregation Records'!$D$95:$D$183,255),0))),"")</f>
        <v/>
      </c>
      <c r="AD606" s="527" t="s">
        <v>747</v>
      </c>
      <c r="AE606" s="393"/>
      <c r="AF606" s="134"/>
      <c r="AG606" s="134"/>
    </row>
    <row r="607" spans="1:33" ht="47.1" customHeight="1" x14ac:dyDescent="0.25">
      <c r="A607" s="409">
        <v>29</v>
      </c>
      <c r="B607" s="427" t="str">
        <f>IFERROR(VLOOKUP(A607,'Coverage Indicators - Section D'!$A$10:$Y$42,25,FALSE),"")</f>
        <v/>
      </c>
      <c r="C607" s="522" t="str">
        <f t="array" ref="C607">IFERROR(IF(INDEX('Disaggregation Records'!$E$95:$E$183,MATCH(LEFT(Z607,255),LEFT('Disaggregation Records'!$D$95:$D$183,255),0))=0,"",INDEX('Disaggregation Records'!$E$95:$E$183,MATCH(LEFT(Z607,255),LEFT('Disaggregation Records'!$D$95:$D$183,255),0))),"")</f>
        <v/>
      </c>
      <c r="D607" s="522" t="str">
        <f t="array" ref="D607">IFERROR(IF(INDEX('Disaggregation Records'!$F$95:$F$183,MATCH(LEFT(Z607,255),LEFT('Disaggregation Records'!$D$95:$D$183,255),0))=0,"",INDEX('Disaggregation Records'!$F$95:$F$183,MATCH(LEFT(Z607,255),LEFT('Disaggregation Records'!$D$95:$D$183,255),0))),"")</f>
        <v/>
      </c>
      <c r="E607" s="429" t="str">
        <f t="array" ref="E607">IFERROR(IF(INDEX('Disaggregation Data'!$K$315:$K$616,MATCH(LEFT(X607,255),LEFT('Disaggregation Data'!$J$315:$J$616,255),0))=0,"",INDEX('Disaggregation Data'!$K$315:$K$616,MATCH(LEFT(X607,255),LEFT('Disaggregation Data'!J$315:$J$616,255),0))),"")</f>
        <v/>
      </c>
      <c r="F607" s="430" t="str">
        <f t="array" ref="F607">IFERROR(IF(INDEX('Disaggregation Data'!$L$315:$L$616,MATCH(LEFT(X607,255),LEFT('Disaggregation Data'!$J$315:$J$616,255),0))=0,"",INDEX('Disaggregation Data'!$L$315:$L$616,MATCH(LEFT(X607,255),LEFT('Disaggregation Data'!J$315:$J$616,255),0))),"")</f>
        <v/>
      </c>
      <c r="G607" s="495" t="str">
        <f t="shared" si="48"/>
        <v/>
      </c>
      <c r="H607" s="433" t="str">
        <f t="array" ref="H607">IFERROR(IF(INDEX('Disaggregation Data'!$N$315:$N$616,MATCH(LEFT(X607,255),LEFT('Disaggregation Data'!$J$315:$J$616,255),0))=0,"",INDEX('Disaggregation Data'!$N$315:$N$616,MATCH(LEFT(X607,255),LEFT('Disaggregation Data'!J$315:$J$616,255),0))),"")</f>
        <v/>
      </c>
      <c r="I607" s="433" t="str">
        <f t="array" ref="I607">IFERROR(IF(INDEX('Disaggregation Data'!$Q$315:$Q$616,MATCH(LEFT(X607,255),LEFT('Disaggregation Data'!$J$315:$J$616,255),0))=0,"",INDEX('Disaggregation Data'!$Q$315:$Q$616,MATCH(LEFT(X607,255),LEFT('Disaggregation Data'!J$315:$J$616,255),0))),"")</f>
        <v/>
      </c>
      <c r="J607" s="447" t="str">
        <f t="array" ref="J607">IFERROR(IF(INDEX('Disaggregation Data'!$R$315:$R$616,MATCH(LEFT(X607,255),LEFT('Disaggregation Data'!$J$315:$J$616,255),0))=0,"",INDEX('Disaggregation Data'!$R$315:$R$616,MATCH(LEFT(X607,255),LEFT('Disaggregation Data'!J$315:$J$616,255),0))),"")</f>
        <v/>
      </c>
      <c r="K607" s="486"/>
      <c r="L607" s="486"/>
      <c r="M607" s="486"/>
      <c r="N607" s="486"/>
      <c r="O607" s="486"/>
      <c r="P607" s="429"/>
      <c r="Q607" s="429"/>
      <c r="R607" s="429"/>
      <c r="S607" s="429"/>
      <c r="T607" s="429"/>
      <c r="U607" s="433" t="str">
        <f t="array" ref="U607">IFERROR(IF(INDEX('Disaggregation Data'!$O$315:$O$616,MATCH(LEFT(X607,255),LEFT('Disaggregation Data'!$J$315:$J$616,255),0))=0,"",INDEX('Disaggregation Data'!$O$315:$O$616,MATCH(LEFT(X607,255),LEFT('Disaggregation Data'!J$315:$J$616,255),0))),"")</f>
        <v/>
      </c>
      <c r="V607" s="447" t="str">
        <f t="array" ref="V607">IFERROR(IF(INDEX('Disaggregation Data'!$P$315:$P$616,MATCH(LEFT(X607,255),LEFT('Disaggregation Data'!$J$315:$J$616,255),0))=0,"",INDEX('Disaggregation Data'!$P$315:$P$616,MATCH(LEFT(X607,255),LEFT('Disaggregation Data'!J$315:$J$616,255),0))),"")</f>
        <v/>
      </c>
      <c r="W607" s="527"/>
      <c r="X607" s="527" t="str">
        <f t="shared" si="44"/>
        <v/>
      </c>
      <c r="Y607" s="527">
        <f t="shared" si="45"/>
        <v>80</v>
      </c>
      <c r="Z607" s="527" t="str">
        <f t="shared" si="46"/>
        <v/>
      </c>
      <c r="AA607" s="527" t="b">
        <f t="shared" si="47"/>
        <v>0</v>
      </c>
      <c r="AB607" s="527" t="s">
        <v>2070</v>
      </c>
      <c r="AC607" s="527" t="str">
        <f t="array" ref="AC607">IFERROR(IF(INDEX('Disaggregation Records'!$G$95:$G$183,MATCH(LEFT(Z607,255),LEFT('Disaggregation Records'!$D$95:$D$183,255),0))=0,"",INDEX('Disaggregation Records'!$G$95:$G$183,MATCH(LEFT(Z607,255),LEFT('Disaggregation Records'!$D$95:$D$183,255),0))),"")</f>
        <v/>
      </c>
      <c r="AD607" s="527" t="s">
        <v>748</v>
      </c>
      <c r="AE607" s="393"/>
      <c r="AF607" s="134"/>
      <c r="AG607" s="134"/>
    </row>
    <row r="608" spans="1:33" ht="47.1" customHeight="1" x14ac:dyDescent="0.25">
      <c r="A608" s="409">
        <v>29</v>
      </c>
      <c r="B608" s="427" t="str">
        <f>IFERROR(VLOOKUP(A608,'Coverage Indicators - Section D'!$A$10:$Y$42,25,FALSE),"")</f>
        <v/>
      </c>
      <c r="C608" s="522" t="str">
        <f t="array" ref="C608">IFERROR(IF(INDEX('Disaggregation Records'!$E$95:$E$183,MATCH(LEFT(Z608,255),LEFT('Disaggregation Records'!$D$95:$D$183,255),0))=0,"",INDEX('Disaggregation Records'!$E$95:$E$183,MATCH(LEFT(Z608,255),LEFT('Disaggregation Records'!$D$95:$D$183,255),0))),"")</f>
        <v/>
      </c>
      <c r="D608" s="522" t="str">
        <f t="array" ref="D608">IFERROR(IF(INDEX('Disaggregation Records'!$F$95:$F$183,MATCH(LEFT(Z608,255),LEFT('Disaggregation Records'!$D$95:$D$183,255),0))=0,"",INDEX('Disaggregation Records'!$F$95:$F$183,MATCH(LEFT(Z608,255),LEFT('Disaggregation Records'!$D$95:$D$183,255),0))),"")</f>
        <v/>
      </c>
      <c r="E608" s="429" t="str">
        <f t="array" ref="E608">IFERROR(IF(INDEX('Disaggregation Data'!$K$315:$K$616,MATCH(LEFT(X608,255),LEFT('Disaggregation Data'!$J$315:$J$616,255),0))=0,"",INDEX('Disaggregation Data'!$K$315:$K$616,MATCH(LEFT(X608,255),LEFT('Disaggregation Data'!J$315:$J$616,255),0))),"")</f>
        <v/>
      </c>
      <c r="F608" s="430" t="str">
        <f t="array" ref="F608">IFERROR(IF(INDEX('Disaggregation Data'!$L$315:$L$616,MATCH(LEFT(X608,255),LEFT('Disaggregation Data'!$J$315:$J$616,255),0))=0,"",INDEX('Disaggregation Data'!$L$315:$L$616,MATCH(LEFT(X608,255),LEFT('Disaggregation Data'!J$315:$J$616,255),0))),"")</f>
        <v/>
      </c>
      <c r="G608" s="495" t="str">
        <f t="shared" si="48"/>
        <v/>
      </c>
      <c r="H608" s="433" t="str">
        <f t="array" ref="H608">IFERROR(IF(INDEX('Disaggregation Data'!$N$315:$N$616,MATCH(LEFT(X608,255),LEFT('Disaggregation Data'!$J$315:$J$616,255),0))=0,"",INDEX('Disaggregation Data'!$N$315:$N$616,MATCH(LEFT(X608,255),LEFT('Disaggregation Data'!J$315:$J$616,255),0))),"")</f>
        <v/>
      </c>
      <c r="I608" s="433" t="str">
        <f t="array" ref="I608">IFERROR(IF(INDEX('Disaggregation Data'!$Q$315:$Q$616,MATCH(LEFT(X608,255),LEFT('Disaggregation Data'!$J$315:$J$616,255),0))=0,"",INDEX('Disaggregation Data'!$Q$315:$Q$616,MATCH(LEFT(X608,255),LEFT('Disaggregation Data'!J$315:$J$616,255),0))),"")</f>
        <v/>
      </c>
      <c r="J608" s="447" t="str">
        <f t="array" ref="J608">IFERROR(IF(INDEX('Disaggregation Data'!$R$315:$R$616,MATCH(LEFT(X608,255),LEFT('Disaggregation Data'!$J$315:$J$616,255),0))=0,"",INDEX('Disaggregation Data'!$R$315:$R$616,MATCH(LEFT(X608,255),LEFT('Disaggregation Data'!J$315:$J$616,255),0))),"")</f>
        <v/>
      </c>
      <c r="K608" s="486"/>
      <c r="L608" s="486"/>
      <c r="M608" s="486"/>
      <c r="N608" s="486"/>
      <c r="O608" s="486"/>
      <c r="P608" s="429"/>
      <c r="Q608" s="429"/>
      <c r="R608" s="429"/>
      <c r="S608" s="429"/>
      <c r="T608" s="429"/>
      <c r="U608" s="433" t="str">
        <f t="array" ref="U608">IFERROR(IF(INDEX('Disaggregation Data'!$O$315:$O$616,MATCH(LEFT(X608,255),LEFT('Disaggregation Data'!$J$315:$J$616,255),0))=0,"",INDEX('Disaggregation Data'!$O$315:$O$616,MATCH(LEFT(X608,255),LEFT('Disaggregation Data'!J$315:$J$616,255),0))),"")</f>
        <v/>
      </c>
      <c r="V608" s="447" t="str">
        <f t="array" ref="V608">IFERROR(IF(INDEX('Disaggregation Data'!$P$315:$P$616,MATCH(LEFT(X608,255),LEFT('Disaggregation Data'!$J$315:$J$616,255),0))=0,"",INDEX('Disaggregation Data'!$P$315:$P$616,MATCH(LEFT(X608,255),LEFT('Disaggregation Data'!J$315:$J$616,255),0))),"")</f>
        <v/>
      </c>
      <c r="W608" s="527"/>
      <c r="X608" s="527" t="str">
        <f t="shared" si="44"/>
        <v/>
      </c>
      <c r="Y608" s="527">
        <f t="shared" si="45"/>
        <v>81</v>
      </c>
      <c r="Z608" s="527" t="str">
        <f t="shared" si="46"/>
        <v/>
      </c>
      <c r="AA608" s="527" t="b">
        <f t="shared" si="47"/>
        <v>0</v>
      </c>
      <c r="AB608" s="527" t="s">
        <v>2071</v>
      </c>
      <c r="AC608" s="527" t="str">
        <f t="array" ref="AC608">IFERROR(IF(INDEX('Disaggregation Records'!$G$95:$G$183,MATCH(LEFT(Z608,255),LEFT('Disaggregation Records'!$D$95:$D$183,255),0))=0,"",INDEX('Disaggregation Records'!$G$95:$G$183,MATCH(LEFT(Z608,255),LEFT('Disaggregation Records'!$D$95:$D$183,255),0))),"")</f>
        <v/>
      </c>
      <c r="AD608" s="527" t="s">
        <v>748</v>
      </c>
      <c r="AE608" s="393"/>
      <c r="AF608" s="134"/>
      <c r="AG608" s="134"/>
    </row>
    <row r="609" spans="1:33" ht="47.1" customHeight="1" x14ac:dyDescent="0.25">
      <c r="A609" s="409">
        <v>29</v>
      </c>
      <c r="B609" s="427" t="str">
        <f>IFERROR(VLOOKUP(A609,'Coverage Indicators - Section D'!$A$10:$Y$42,25,FALSE),"")</f>
        <v/>
      </c>
      <c r="C609" s="522" t="str">
        <f t="array" ref="C609">IFERROR(IF(INDEX('Disaggregation Records'!$E$95:$E$183,MATCH(LEFT(Z609,255),LEFT('Disaggregation Records'!$D$95:$D$183,255),0))=0,"",INDEX('Disaggregation Records'!$E$95:$E$183,MATCH(LEFT(Z609,255),LEFT('Disaggregation Records'!$D$95:$D$183,255),0))),"")</f>
        <v/>
      </c>
      <c r="D609" s="522" t="str">
        <f t="array" ref="D609">IFERROR(IF(INDEX('Disaggregation Records'!$F$95:$F$183,MATCH(LEFT(Z609,255),LEFT('Disaggregation Records'!$D$95:$D$183,255),0))=0,"",INDEX('Disaggregation Records'!$F$95:$F$183,MATCH(LEFT(Z609,255),LEFT('Disaggregation Records'!$D$95:$D$183,255),0))),"")</f>
        <v/>
      </c>
      <c r="E609" s="429" t="str">
        <f t="array" ref="E609">IFERROR(IF(INDEX('Disaggregation Data'!$K$315:$K$616,MATCH(LEFT(X609,255),LEFT('Disaggregation Data'!$J$315:$J$616,255),0))=0,"",INDEX('Disaggregation Data'!$K$315:$K$616,MATCH(LEFT(X609,255),LEFT('Disaggregation Data'!J$315:$J$616,255),0))),"")</f>
        <v/>
      </c>
      <c r="F609" s="430" t="str">
        <f t="array" ref="F609">IFERROR(IF(INDEX('Disaggregation Data'!$L$315:$L$616,MATCH(LEFT(X609,255),LEFT('Disaggregation Data'!$J$315:$J$616,255),0))=0,"",INDEX('Disaggregation Data'!$L$315:$L$616,MATCH(LEFT(X609,255),LEFT('Disaggregation Data'!J$315:$J$616,255),0))),"")</f>
        <v/>
      </c>
      <c r="G609" s="495" t="str">
        <f t="shared" si="48"/>
        <v/>
      </c>
      <c r="H609" s="433" t="str">
        <f t="array" ref="H609">IFERROR(IF(INDEX('Disaggregation Data'!$N$315:$N$616,MATCH(LEFT(X609,255),LEFT('Disaggregation Data'!$J$315:$J$616,255),0))=0,"",INDEX('Disaggregation Data'!$N$315:$N$616,MATCH(LEFT(X609,255),LEFT('Disaggregation Data'!J$315:$J$616,255),0))),"")</f>
        <v/>
      </c>
      <c r="I609" s="433" t="str">
        <f t="array" ref="I609">IFERROR(IF(INDEX('Disaggregation Data'!$Q$315:$Q$616,MATCH(LEFT(X609,255),LEFT('Disaggregation Data'!$J$315:$J$616,255),0))=0,"",INDEX('Disaggregation Data'!$Q$315:$Q$616,MATCH(LEFT(X609,255),LEFT('Disaggregation Data'!J$315:$J$616,255),0))),"")</f>
        <v/>
      </c>
      <c r="J609" s="447" t="str">
        <f t="array" ref="J609">IFERROR(IF(INDEX('Disaggregation Data'!$R$315:$R$616,MATCH(LEFT(X609,255),LEFT('Disaggregation Data'!$J$315:$J$616,255),0))=0,"",INDEX('Disaggregation Data'!$R$315:$R$616,MATCH(LEFT(X609,255),LEFT('Disaggregation Data'!J$315:$J$616,255),0))),"")</f>
        <v/>
      </c>
      <c r="K609" s="486"/>
      <c r="L609" s="486"/>
      <c r="M609" s="486"/>
      <c r="N609" s="486"/>
      <c r="O609" s="486"/>
      <c r="P609" s="429"/>
      <c r="Q609" s="429"/>
      <c r="R609" s="429"/>
      <c r="S609" s="429"/>
      <c r="T609" s="429"/>
      <c r="U609" s="433" t="str">
        <f t="array" ref="U609">IFERROR(IF(INDEX('Disaggregation Data'!$O$315:$O$616,MATCH(LEFT(X609,255),LEFT('Disaggregation Data'!$J$315:$J$616,255),0))=0,"",INDEX('Disaggregation Data'!$O$315:$O$616,MATCH(LEFT(X609,255),LEFT('Disaggregation Data'!J$315:$J$616,255),0))),"")</f>
        <v/>
      </c>
      <c r="V609" s="447" t="str">
        <f t="array" ref="V609">IFERROR(IF(INDEX('Disaggregation Data'!$P$315:$P$616,MATCH(LEFT(X609,255),LEFT('Disaggregation Data'!$J$315:$J$616,255),0))=0,"",INDEX('Disaggregation Data'!$P$315:$P$616,MATCH(LEFT(X609,255),LEFT('Disaggregation Data'!J$315:$J$616,255),0))),"")</f>
        <v/>
      </c>
      <c r="W609" s="527"/>
      <c r="X609" s="527" t="str">
        <f t="shared" si="44"/>
        <v/>
      </c>
      <c r="Y609" s="527">
        <f t="shared" si="45"/>
        <v>82</v>
      </c>
      <c r="Z609" s="527" t="str">
        <f t="shared" si="46"/>
        <v/>
      </c>
      <c r="AA609" s="527" t="b">
        <f t="shared" si="47"/>
        <v>0</v>
      </c>
      <c r="AB609" s="527" t="s">
        <v>2072</v>
      </c>
      <c r="AC609" s="527" t="str">
        <f t="array" ref="AC609">IFERROR(IF(INDEX('Disaggregation Records'!$G$95:$G$183,MATCH(LEFT(Z609,255),LEFT('Disaggregation Records'!$D$95:$D$183,255),0))=0,"",INDEX('Disaggregation Records'!$G$95:$G$183,MATCH(LEFT(Z609,255),LEFT('Disaggregation Records'!$D$95:$D$183,255),0))),"")</f>
        <v/>
      </c>
      <c r="AD609" s="527" t="s">
        <v>748</v>
      </c>
      <c r="AE609" s="393"/>
      <c r="AF609" s="134"/>
      <c r="AG609" s="134"/>
    </row>
    <row r="610" spans="1:33" ht="47.1" customHeight="1" x14ac:dyDescent="0.25">
      <c r="A610" s="409">
        <v>29</v>
      </c>
      <c r="B610" s="427" t="str">
        <f>IFERROR(VLOOKUP(A610,'Coverage Indicators - Section D'!$A$10:$Y$42,25,FALSE),"")</f>
        <v/>
      </c>
      <c r="C610" s="522" t="str">
        <f t="array" ref="C610">IFERROR(IF(INDEX('Disaggregation Records'!$E$95:$E$183,MATCH(LEFT(Z610,255),LEFT('Disaggregation Records'!$D$95:$D$183,255),0))=0,"",INDEX('Disaggregation Records'!$E$95:$E$183,MATCH(LEFT(Z610,255),LEFT('Disaggregation Records'!$D$95:$D$183,255),0))),"")</f>
        <v/>
      </c>
      <c r="D610" s="522" t="str">
        <f t="array" ref="D610">IFERROR(IF(INDEX('Disaggregation Records'!$F$95:$F$183,MATCH(LEFT(Z610,255),LEFT('Disaggregation Records'!$D$95:$D$183,255),0))=0,"",INDEX('Disaggregation Records'!$F$95:$F$183,MATCH(LEFT(Z610,255),LEFT('Disaggregation Records'!$D$95:$D$183,255),0))),"")</f>
        <v/>
      </c>
      <c r="E610" s="429" t="str">
        <f t="array" ref="E610">IFERROR(IF(INDEX('Disaggregation Data'!$K$315:$K$616,MATCH(LEFT(X610,255),LEFT('Disaggregation Data'!$J$315:$J$616,255),0))=0,"",INDEX('Disaggregation Data'!$K$315:$K$616,MATCH(LEFT(X610,255),LEFT('Disaggregation Data'!J$315:$J$616,255),0))),"")</f>
        <v/>
      </c>
      <c r="F610" s="430" t="str">
        <f t="array" ref="F610">IFERROR(IF(INDEX('Disaggregation Data'!$L$315:$L$616,MATCH(LEFT(X610,255),LEFT('Disaggregation Data'!$J$315:$J$616,255),0))=0,"",INDEX('Disaggregation Data'!$L$315:$L$616,MATCH(LEFT(X610,255),LEFT('Disaggregation Data'!J$315:$J$616,255),0))),"")</f>
        <v/>
      </c>
      <c r="G610" s="495" t="str">
        <f t="shared" si="48"/>
        <v/>
      </c>
      <c r="H610" s="433" t="str">
        <f t="array" ref="H610">IFERROR(IF(INDEX('Disaggregation Data'!$N$315:$N$616,MATCH(LEFT(X610,255),LEFT('Disaggregation Data'!$J$315:$J$616,255),0))=0,"",INDEX('Disaggregation Data'!$N$315:$N$616,MATCH(LEFT(X610,255),LEFT('Disaggregation Data'!J$315:$J$616,255),0))),"")</f>
        <v/>
      </c>
      <c r="I610" s="433" t="str">
        <f t="array" ref="I610">IFERROR(IF(INDEX('Disaggregation Data'!$Q$315:$Q$616,MATCH(LEFT(X610,255),LEFT('Disaggregation Data'!$J$315:$J$616,255),0))=0,"",INDEX('Disaggregation Data'!$Q$315:$Q$616,MATCH(LEFT(X610,255),LEFT('Disaggregation Data'!J$315:$J$616,255),0))),"")</f>
        <v/>
      </c>
      <c r="J610" s="447" t="str">
        <f t="array" ref="J610">IFERROR(IF(INDEX('Disaggregation Data'!$R$315:$R$616,MATCH(LEFT(X610,255),LEFT('Disaggregation Data'!$J$315:$J$616,255),0))=0,"",INDEX('Disaggregation Data'!$R$315:$R$616,MATCH(LEFT(X610,255),LEFT('Disaggregation Data'!J$315:$J$616,255),0))),"")</f>
        <v/>
      </c>
      <c r="K610" s="486"/>
      <c r="L610" s="486"/>
      <c r="M610" s="486"/>
      <c r="N610" s="486"/>
      <c r="O610" s="486"/>
      <c r="P610" s="429"/>
      <c r="Q610" s="429"/>
      <c r="R610" s="429"/>
      <c r="S610" s="429"/>
      <c r="T610" s="429"/>
      <c r="U610" s="433" t="str">
        <f t="array" ref="U610">IFERROR(IF(INDEX('Disaggregation Data'!$O$315:$O$616,MATCH(LEFT(X610,255),LEFT('Disaggregation Data'!$J$315:$J$616,255),0))=0,"",INDEX('Disaggregation Data'!$O$315:$O$616,MATCH(LEFT(X610,255),LEFT('Disaggregation Data'!J$315:$J$616,255),0))),"")</f>
        <v/>
      </c>
      <c r="V610" s="447" t="str">
        <f t="array" ref="V610">IFERROR(IF(INDEX('Disaggregation Data'!$P$315:$P$616,MATCH(LEFT(X610,255),LEFT('Disaggregation Data'!$J$315:$J$616,255),0))=0,"",INDEX('Disaggregation Data'!$P$315:$P$616,MATCH(LEFT(X610,255),LEFT('Disaggregation Data'!J$315:$J$616,255),0))),"")</f>
        <v/>
      </c>
      <c r="W610" s="527"/>
      <c r="X610" s="527" t="str">
        <f t="shared" si="44"/>
        <v/>
      </c>
      <c r="Y610" s="527">
        <f t="shared" si="45"/>
        <v>83</v>
      </c>
      <c r="Z610" s="527" t="str">
        <f t="shared" si="46"/>
        <v/>
      </c>
      <c r="AA610" s="527" t="b">
        <f t="shared" si="47"/>
        <v>0</v>
      </c>
      <c r="AB610" s="527" t="s">
        <v>2073</v>
      </c>
      <c r="AC610" s="527" t="str">
        <f t="array" ref="AC610">IFERROR(IF(INDEX('Disaggregation Records'!$G$95:$G$183,MATCH(LEFT(Z610,255),LEFT('Disaggregation Records'!$D$95:$D$183,255),0))=0,"",INDEX('Disaggregation Records'!$G$95:$G$183,MATCH(LEFT(Z610,255),LEFT('Disaggregation Records'!$D$95:$D$183,255),0))),"")</f>
        <v/>
      </c>
      <c r="AD610" s="527" t="s">
        <v>748</v>
      </c>
      <c r="AE610" s="393"/>
      <c r="AF610" s="134"/>
      <c r="AG610" s="134"/>
    </row>
    <row r="611" spans="1:33" ht="47.1" customHeight="1" x14ac:dyDescent="0.25">
      <c r="A611" s="409">
        <v>29</v>
      </c>
      <c r="B611" s="427" t="str">
        <f>IFERROR(VLOOKUP(A611,'Coverage Indicators - Section D'!$A$10:$Y$42,25,FALSE),"")</f>
        <v/>
      </c>
      <c r="C611" s="522" t="str">
        <f t="array" ref="C611">IFERROR(IF(INDEX('Disaggregation Records'!$E$95:$E$183,MATCH(LEFT(Z611,255),LEFT('Disaggregation Records'!$D$95:$D$183,255),0))=0,"",INDEX('Disaggregation Records'!$E$95:$E$183,MATCH(LEFT(Z611,255),LEFT('Disaggregation Records'!$D$95:$D$183,255),0))),"")</f>
        <v/>
      </c>
      <c r="D611" s="522" t="str">
        <f t="array" ref="D611">IFERROR(IF(INDEX('Disaggregation Records'!$F$95:$F$183,MATCH(LEFT(Z611,255),LEFT('Disaggregation Records'!$D$95:$D$183,255),0))=0,"",INDEX('Disaggregation Records'!$F$95:$F$183,MATCH(LEFT(Z611,255),LEFT('Disaggregation Records'!$D$95:$D$183,255),0))),"")</f>
        <v/>
      </c>
      <c r="E611" s="429" t="str">
        <f t="array" ref="E611">IFERROR(IF(INDEX('Disaggregation Data'!$K$315:$K$616,MATCH(LEFT(X611,255),LEFT('Disaggregation Data'!$J$315:$J$616,255),0))=0,"",INDEX('Disaggregation Data'!$K$315:$K$616,MATCH(LEFT(X611,255),LEFT('Disaggregation Data'!J$315:$J$616,255),0))),"")</f>
        <v/>
      </c>
      <c r="F611" s="430" t="str">
        <f t="array" ref="F611">IFERROR(IF(INDEX('Disaggregation Data'!$L$315:$L$616,MATCH(LEFT(X611,255),LEFT('Disaggregation Data'!$J$315:$J$616,255),0))=0,"",INDEX('Disaggregation Data'!$L$315:$L$616,MATCH(LEFT(X611,255),LEFT('Disaggregation Data'!J$315:$J$616,255),0))),"")</f>
        <v/>
      </c>
      <c r="G611" s="495" t="str">
        <f t="shared" si="48"/>
        <v/>
      </c>
      <c r="H611" s="433" t="str">
        <f t="array" ref="H611">IFERROR(IF(INDEX('Disaggregation Data'!$N$315:$N$616,MATCH(LEFT(X611,255),LEFT('Disaggregation Data'!$J$315:$J$616,255),0))=0,"",INDEX('Disaggregation Data'!$N$315:$N$616,MATCH(LEFT(X611,255),LEFT('Disaggregation Data'!J$315:$J$616,255),0))),"")</f>
        <v/>
      </c>
      <c r="I611" s="433" t="str">
        <f t="array" ref="I611">IFERROR(IF(INDEX('Disaggregation Data'!$Q$315:$Q$616,MATCH(LEFT(X611,255),LEFT('Disaggregation Data'!$J$315:$J$616,255),0))=0,"",INDEX('Disaggregation Data'!$Q$315:$Q$616,MATCH(LEFT(X611,255),LEFT('Disaggregation Data'!J$315:$J$616,255),0))),"")</f>
        <v/>
      </c>
      <c r="J611" s="447" t="str">
        <f t="array" ref="J611">IFERROR(IF(INDEX('Disaggregation Data'!$R$315:$R$616,MATCH(LEFT(X611,255),LEFT('Disaggregation Data'!$J$315:$J$616,255),0))=0,"",INDEX('Disaggregation Data'!$R$315:$R$616,MATCH(LEFT(X611,255),LEFT('Disaggregation Data'!J$315:$J$616,255),0))),"")</f>
        <v/>
      </c>
      <c r="K611" s="486"/>
      <c r="L611" s="486"/>
      <c r="M611" s="486"/>
      <c r="N611" s="486"/>
      <c r="O611" s="486"/>
      <c r="P611" s="429"/>
      <c r="Q611" s="429"/>
      <c r="R611" s="429"/>
      <c r="S611" s="429"/>
      <c r="T611" s="429"/>
      <c r="U611" s="433" t="str">
        <f t="array" ref="U611">IFERROR(IF(INDEX('Disaggregation Data'!$O$315:$O$616,MATCH(LEFT(X611,255),LEFT('Disaggregation Data'!$J$315:$J$616,255),0))=0,"",INDEX('Disaggregation Data'!$O$315:$O$616,MATCH(LEFT(X611,255),LEFT('Disaggregation Data'!J$315:$J$616,255),0))),"")</f>
        <v/>
      </c>
      <c r="V611" s="447" t="str">
        <f t="array" ref="V611">IFERROR(IF(INDEX('Disaggregation Data'!$P$315:$P$616,MATCH(LEFT(X611,255),LEFT('Disaggregation Data'!$J$315:$J$616,255),0))=0,"",INDEX('Disaggregation Data'!$P$315:$P$616,MATCH(LEFT(X611,255),LEFT('Disaggregation Data'!J$315:$J$616,255),0))),"")</f>
        <v/>
      </c>
      <c r="W611" s="527"/>
      <c r="X611" s="527" t="str">
        <f t="shared" si="44"/>
        <v/>
      </c>
      <c r="Y611" s="527">
        <f t="shared" si="45"/>
        <v>84</v>
      </c>
      <c r="Z611" s="527" t="str">
        <f t="shared" si="46"/>
        <v/>
      </c>
      <c r="AA611" s="527" t="b">
        <f t="shared" si="47"/>
        <v>0</v>
      </c>
      <c r="AB611" s="527" t="s">
        <v>2074</v>
      </c>
      <c r="AC611" s="527" t="str">
        <f t="array" ref="AC611">IFERROR(IF(INDEX('Disaggregation Records'!$G$95:$G$183,MATCH(LEFT(Z611,255),LEFT('Disaggregation Records'!$D$95:$D$183,255),0))=0,"",INDEX('Disaggregation Records'!$G$95:$G$183,MATCH(LEFT(Z611,255),LEFT('Disaggregation Records'!$D$95:$D$183,255),0))),"")</f>
        <v/>
      </c>
      <c r="AD611" s="527" t="s">
        <v>748</v>
      </c>
      <c r="AE611" s="393"/>
      <c r="AF611" s="134"/>
      <c r="AG611" s="134"/>
    </row>
    <row r="612" spans="1:33" ht="47.1" customHeight="1" x14ac:dyDescent="0.25">
      <c r="A612" s="409">
        <v>29</v>
      </c>
      <c r="B612" s="427" t="str">
        <f>IFERROR(VLOOKUP(A612,'Coverage Indicators - Section D'!$A$10:$Y$42,25,FALSE),"")</f>
        <v/>
      </c>
      <c r="C612" s="522" t="str">
        <f t="array" ref="C612">IFERROR(IF(INDEX('Disaggregation Records'!$E$95:$E$183,MATCH(LEFT(Z612,255),LEFT('Disaggregation Records'!$D$95:$D$183,255),0))=0,"",INDEX('Disaggregation Records'!$E$95:$E$183,MATCH(LEFT(Z612,255),LEFT('Disaggregation Records'!$D$95:$D$183,255),0))),"")</f>
        <v/>
      </c>
      <c r="D612" s="522" t="str">
        <f t="array" ref="D612">IFERROR(IF(INDEX('Disaggregation Records'!$F$95:$F$183,MATCH(LEFT(Z612,255),LEFT('Disaggregation Records'!$D$95:$D$183,255),0))=0,"",INDEX('Disaggregation Records'!$F$95:$F$183,MATCH(LEFT(Z612,255),LEFT('Disaggregation Records'!$D$95:$D$183,255),0))),"")</f>
        <v/>
      </c>
      <c r="E612" s="429" t="str">
        <f t="array" ref="E612">IFERROR(IF(INDEX('Disaggregation Data'!$K$315:$K$616,MATCH(LEFT(X612,255),LEFT('Disaggregation Data'!$J$315:$J$616,255),0))=0,"",INDEX('Disaggregation Data'!$K$315:$K$616,MATCH(LEFT(X612,255),LEFT('Disaggregation Data'!J$315:$J$616,255),0))),"")</f>
        <v/>
      </c>
      <c r="F612" s="430" t="str">
        <f t="array" ref="F612">IFERROR(IF(INDEX('Disaggregation Data'!$L$315:$L$616,MATCH(LEFT(X612,255),LEFT('Disaggregation Data'!$J$315:$J$616,255),0))=0,"",INDEX('Disaggregation Data'!$L$315:$L$616,MATCH(LEFT(X612,255),LEFT('Disaggregation Data'!J$315:$J$616,255),0))),"")</f>
        <v/>
      </c>
      <c r="G612" s="495" t="str">
        <f t="shared" si="48"/>
        <v/>
      </c>
      <c r="H612" s="433" t="str">
        <f t="array" ref="H612">IFERROR(IF(INDEX('Disaggregation Data'!$N$315:$N$616,MATCH(LEFT(X612,255),LEFT('Disaggregation Data'!$J$315:$J$616,255),0))=0,"",INDEX('Disaggregation Data'!$N$315:$N$616,MATCH(LEFT(X612,255),LEFT('Disaggregation Data'!J$315:$J$616,255),0))),"")</f>
        <v/>
      </c>
      <c r="I612" s="433" t="str">
        <f t="array" ref="I612">IFERROR(IF(INDEX('Disaggregation Data'!$Q$315:$Q$616,MATCH(LEFT(X612,255),LEFT('Disaggregation Data'!$J$315:$J$616,255),0))=0,"",INDEX('Disaggregation Data'!$Q$315:$Q$616,MATCH(LEFT(X612,255),LEFT('Disaggregation Data'!J$315:$J$616,255),0))),"")</f>
        <v/>
      </c>
      <c r="J612" s="447" t="str">
        <f t="array" ref="J612">IFERROR(IF(INDEX('Disaggregation Data'!$R$315:$R$616,MATCH(LEFT(X612,255),LEFT('Disaggregation Data'!$J$315:$J$616,255),0))=0,"",INDEX('Disaggregation Data'!$R$315:$R$616,MATCH(LEFT(X612,255),LEFT('Disaggregation Data'!J$315:$J$616,255),0))),"")</f>
        <v/>
      </c>
      <c r="K612" s="486"/>
      <c r="L612" s="486"/>
      <c r="M612" s="486"/>
      <c r="N612" s="486"/>
      <c r="O612" s="486"/>
      <c r="P612" s="429"/>
      <c r="Q612" s="429"/>
      <c r="R612" s="429"/>
      <c r="S612" s="429"/>
      <c r="T612" s="429"/>
      <c r="U612" s="433" t="str">
        <f t="array" ref="U612">IFERROR(IF(INDEX('Disaggregation Data'!$O$315:$O$616,MATCH(LEFT(X612,255),LEFT('Disaggregation Data'!$J$315:$J$616,255),0))=0,"",INDEX('Disaggregation Data'!$O$315:$O$616,MATCH(LEFT(X612,255),LEFT('Disaggregation Data'!J$315:$J$616,255),0))),"")</f>
        <v/>
      </c>
      <c r="V612" s="447" t="str">
        <f t="array" ref="V612">IFERROR(IF(INDEX('Disaggregation Data'!$P$315:$P$616,MATCH(LEFT(X612,255),LEFT('Disaggregation Data'!$J$315:$J$616,255),0))=0,"",INDEX('Disaggregation Data'!$P$315:$P$616,MATCH(LEFT(X612,255),LEFT('Disaggregation Data'!J$315:$J$616,255),0))),"")</f>
        <v/>
      </c>
      <c r="W612" s="527"/>
      <c r="X612" s="527" t="str">
        <f t="shared" si="44"/>
        <v/>
      </c>
      <c r="Y612" s="527">
        <f t="shared" si="45"/>
        <v>85</v>
      </c>
      <c r="Z612" s="527" t="str">
        <f t="shared" si="46"/>
        <v/>
      </c>
      <c r="AA612" s="527" t="b">
        <f t="shared" si="47"/>
        <v>0</v>
      </c>
      <c r="AB612" s="527" t="s">
        <v>2075</v>
      </c>
      <c r="AC612" s="527" t="str">
        <f t="array" ref="AC612">IFERROR(IF(INDEX('Disaggregation Records'!$G$95:$G$183,MATCH(LEFT(Z612,255),LEFT('Disaggregation Records'!$D$95:$D$183,255),0))=0,"",INDEX('Disaggregation Records'!$G$95:$G$183,MATCH(LEFT(Z612,255),LEFT('Disaggregation Records'!$D$95:$D$183,255),0))),"")</f>
        <v/>
      </c>
      <c r="AD612" s="527" t="s">
        <v>748</v>
      </c>
      <c r="AE612" s="393"/>
      <c r="AF612" s="134"/>
      <c r="AG612" s="134"/>
    </row>
    <row r="613" spans="1:33" ht="47.1" customHeight="1" x14ac:dyDescent="0.25">
      <c r="A613" s="409">
        <v>29</v>
      </c>
      <c r="B613" s="427" t="str">
        <f>IFERROR(VLOOKUP(A613,'Coverage Indicators - Section D'!$A$10:$Y$42,25,FALSE),"")</f>
        <v/>
      </c>
      <c r="C613" s="522" t="str">
        <f t="array" ref="C613">IFERROR(IF(INDEX('Disaggregation Records'!$E$95:$E$183,MATCH(LEFT(Z613,255),LEFT('Disaggregation Records'!$D$95:$D$183,255),0))=0,"",INDEX('Disaggregation Records'!$E$95:$E$183,MATCH(LEFT(Z613,255),LEFT('Disaggregation Records'!$D$95:$D$183,255),0))),"")</f>
        <v/>
      </c>
      <c r="D613" s="522" t="str">
        <f t="array" ref="D613">IFERROR(IF(INDEX('Disaggregation Records'!$F$95:$F$183,MATCH(LEFT(Z613,255),LEFT('Disaggregation Records'!$D$95:$D$183,255),0))=0,"",INDEX('Disaggregation Records'!$F$95:$F$183,MATCH(LEFT(Z613,255),LEFT('Disaggregation Records'!$D$95:$D$183,255),0))),"")</f>
        <v/>
      </c>
      <c r="E613" s="429" t="str">
        <f t="array" ref="E613">IFERROR(IF(INDEX('Disaggregation Data'!$K$315:$K$616,MATCH(LEFT(X613,255),LEFT('Disaggregation Data'!$J$315:$J$616,255),0))=0,"",INDEX('Disaggregation Data'!$K$315:$K$616,MATCH(LEFT(X613,255),LEFT('Disaggregation Data'!J$315:$J$616,255),0))),"")</f>
        <v/>
      </c>
      <c r="F613" s="430" t="str">
        <f t="array" ref="F613">IFERROR(IF(INDEX('Disaggregation Data'!$L$315:$L$616,MATCH(LEFT(X613,255),LEFT('Disaggregation Data'!$J$315:$J$616,255),0))=0,"",INDEX('Disaggregation Data'!$L$315:$L$616,MATCH(LEFT(X613,255),LEFT('Disaggregation Data'!J$315:$J$616,255),0))),"")</f>
        <v/>
      </c>
      <c r="G613" s="495" t="str">
        <f t="shared" si="48"/>
        <v/>
      </c>
      <c r="H613" s="433" t="str">
        <f t="array" ref="H613">IFERROR(IF(INDEX('Disaggregation Data'!$N$315:$N$616,MATCH(LEFT(X613,255),LEFT('Disaggregation Data'!$J$315:$J$616,255),0))=0,"",INDEX('Disaggregation Data'!$N$315:$N$616,MATCH(LEFT(X613,255),LEFT('Disaggregation Data'!J$315:$J$616,255),0))),"")</f>
        <v/>
      </c>
      <c r="I613" s="433" t="str">
        <f t="array" ref="I613">IFERROR(IF(INDEX('Disaggregation Data'!$Q$315:$Q$616,MATCH(LEFT(X613,255),LEFT('Disaggregation Data'!$J$315:$J$616,255),0))=0,"",INDEX('Disaggregation Data'!$Q$315:$Q$616,MATCH(LEFT(X613,255),LEFT('Disaggregation Data'!J$315:$J$616,255),0))),"")</f>
        <v/>
      </c>
      <c r="J613" s="447" t="str">
        <f t="array" ref="J613">IFERROR(IF(INDEX('Disaggregation Data'!$R$315:$R$616,MATCH(LEFT(X613,255),LEFT('Disaggregation Data'!$J$315:$J$616,255),0))=0,"",INDEX('Disaggregation Data'!$R$315:$R$616,MATCH(LEFT(X613,255),LEFT('Disaggregation Data'!J$315:$J$616,255),0))),"")</f>
        <v/>
      </c>
      <c r="K613" s="486"/>
      <c r="L613" s="486"/>
      <c r="M613" s="486"/>
      <c r="N613" s="486"/>
      <c r="O613" s="486"/>
      <c r="P613" s="429"/>
      <c r="Q613" s="429"/>
      <c r="R613" s="429"/>
      <c r="S613" s="429"/>
      <c r="T613" s="429"/>
      <c r="U613" s="433" t="str">
        <f t="array" ref="U613">IFERROR(IF(INDEX('Disaggregation Data'!$O$315:$O$616,MATCH(LEFT(X613,255),LEFT('Disaggregation Data'!$J$315:$J$616,255),0))=0,"",INDEX('Disaggregation Data'!$O$315:$O$616,MATCH(LEFT(X613,255),LEFT('Disaggregation Data'!J$315:$J$616,255),0))),"")</f>
        <v/>
      </c>
      <c r="V613" s="447" t="str">
        <f t="array" ref="V613">IFERROR(IF(INDEX('Disaggregation Data'!$P$315:$P$616,MATCH(LEFT(X613,255),LEFT('Disaggregation Data'!$J$315:$J$616,255),0))=0,"",INDEX('Disaggregation Data'!$P$315:$P$616,MATCH(LEFT(X613,255),LEFT('Disaggregation Data'!J$315:$J$616,255),0))),"")</f>
        <v/>
      </c>
      <c r="W613" s="527"/>
      <c r="X613" s="527" t="str">
        <f t="shared" si="44"/>
        <v/>
      </c>
      <c r="Y613" s="527">
        <f t="shared" si="45"/>
        <v>86</v>
      </c>
      <c r="Z613" s="527" t="str">
        <f t="shared" si="46"/>
        <v/>
      </c>
      <c r="AA613" s="527" t="b">
        <f t="shared" si="47"/>
        <v>0</v>
      </c>
      <c r="AB613" s="527" t="s">
        <v>2076</v>
      </c>
      <c r="AC613" s="527" t="str">
        <f t="array" ref="AC613">IFERROR(IF(INDEX('Disaggregation Records'!$G$95:$G$183,MATCH(LEFT(Z613,255),LEFT('Disaggregation Records'!$D$95:$D$183,255),0))=0,"",INDEX('Disaggregation Records'!$G$95:$G$183,MATCH(LEFT(Z613,255),LEFT('Disaggregation Records'!$D$95:$D$183,255),0))),"")</f>
        <v/>
      </c>
      <c r="AD613" s="527" t="s">
        <v>748</v>
      </c>
      <c r="AE613" s="393"/>
      <c r="AF613" s="134"/>
      <c r="AG613" s="134"/>
    </row>
    <row r="614" spans="1:33" ht="47.1" customHeight="1" x14ac:dyDescent="0.25">
      <c r="A614" s="409">
        <v>29</v>
      </c>
      <c r="B614" s="427" t="str">
        <f>IFERROR(VLOOKUP(A614,'Coverage Indicators - Section D'!$A$10:$Y$42,25,FALSE),"")</f>
        <v/>
      </c>
      <c r="C614" s="522" t="str">
        <f t="array" ref="C614">IFERROR(IF(INDEX('Disaggregation Records'!$E$95:$E$183,MATCH(LEFT(Z614,255),LEFT('Disaggregation Records'!$D$95:$D$183,255),0))=0,"",INDEX('Disaggregation Records'!$E$95:$E$183,MATCH(LEFT(Z614,255),LEFT('Disaggregation Records'!$D$95:$D$183,255),0))),"")</f>
        <v/>
      </c>
      <c r="D614" s="522" t="str">
        <f t="array" ref="D614">IFERROR(IF(INDEX('Disaggregation Records'!$F$95:$F$183,MATCH(LEFT(Z614,255),LEFT('Disaggregation Records'!$D$95:$D$183,255),0))=0,"",INDEX('Disaggregation Records'!$F$95:$F$183,MATCH(LEFT(Z614,255),LEFT('Disaggregation Records'!$D$95:$D$183,255),0))),"")</f>
        <v/>
      </c>
      <c r="E614" s="429" t="str">
        <f t="array" ref="E614">IFERROR(IF(INDEX('Disaggregation Data'!$K$315:$K$616,MATCH(LEFT(X614,255),LEFT('Disaggregation Data'!$J$315:$J$616,255),0))=0,"",INDEX('Disaggregation Data'!$K$315:$K$616,MATCH(LEFT(X614,255),LEFT('Disaggregation Data'!J$315:$J$616,255),0))),"")</f>
        <v/>
      </c>
      <c r="F614" s="430" t="str">
        <f t="array" ref="F614">IFERROR(IF(INDEX('Disaggregation Data'!$L$315:$L$616,MATCH(LEFT(X614,255),LEFT('Disaggregation Data'!$J$315:$J$616,255),0))=0,"",INDEX('Disaggregation Data'!$L$315:$L$616,MATCH(LEFT(X614,255),LEFT('Disaggregation Data'!J$315:$J$616,255),0))),"")</f>
        <v/>
      </c>
      <c r="G614" s="495" t="str">
        <f t="shared" si="48"/>
        <v/>
      </c>
      <c r="H614" s="433" t="str">
        <f t="array" ref="H614">IFERROR(IF(INDEX('Disaggregation Data'!$N$315:$N$616,MATCH(LEFT(X614,255),LEFT('Disaggregation Data'!$J$315:$J$616,255),0))=0,"",INDEX('Disaggregation Data'!$N$315:$N$616,MATCH(LEFT(X614,255),LEFT('Disaggregation Data'!J$315:$J$616,255),0))),"")</f>
        <v/>
      </c>
      <c r="I614" s="433" t="str">
        <f t="array" ref="I614">IFERROR(IF(INDEX('Disaggregation Data'!$Q$315:$Q$616,MATCH(LEFT(X614,255),LEFT('Disaggregation Data'!$J$315:$J$616,255),0))=0,"",INDEX('Disaggregation Data'!$Q$315:$Q$616,MATCH(LEFT(X614,255),LEFT('Disaggregation Data'!J$315:$J$616,255),0))),"")</f>
        <v/>
      </c>
      <c r="J614" s="447" t="str">
        <f t="array" ref="J614">IFERROR(IF(INDEX('Disaggregation Data'!$R$315:$R$616,MATCH(LEFT(X614,255),LEFT('Disaggregation Data'!$J$315:$J$616,255),0))=0,"",INDEX('Disaggregation Data'!$R$315:$R$616,MATCH(LEFT(X614,255),LEFT('Disaggregation Data'!J$315:$J$616,255),0))),"")</f>
        <v/>
      </c>
      <c r="K614" s="486"/>
      <c r="L614" s="486"/>
      <c r="M614" s="486"/>
      <c r="N614" s="486"/>
      <c r="O614" s="486"/>
      <c r="P614" s="429"/>
      <c r="Q614" s="429"/>
      <c r="R614" s="429"/>
      <c r="S614" s="429"/>
      <c r="T614" s="429"/>
      <c r="U614" s="433" t="str">
        <f t="array" ref="U614">IFERROR(IF(INDEX('Disaggregation Data'!$O$315:$O$616,MATCH(LEFT(X614,255),LEFT('Disaggregation Data'!$J$315:$J$616,255),0))=0,"",INDEX('Disaggregation Data'!$O$315:$O$616,MATCH(LEFT(X614,255),LEFT('Disaggregation Data'!J$315:$J$616,255),0))),"")</f>
        <v/>
      </c>
      <c r="V614" s="447" t="str">
        <f t="array" ref="V614">IFERROR(IF(INDEX('Disaggregation Data'!$P$315:$P$616,MATCH(LEFT(X614,255),LEFT('Disaggregation Data'!$J$315:$J$616,255),0))=0,"",INDEX('Disaggregation Data'!$P$315:$P$616,MATCH(LEFT(X614,255),LEFT('Disaggregation Data'!J$315:$J$616,255),0))),"")</f>
        <v/>
      </c>
      <c r="W614" s="527"/>
      <c r="X614" s="527" t="str">
        <f t="shared" si="44"/>
        <v/>
      </c>
      <c r="Y614" s="527">
        <f t="shared" si="45"/>
        <v>87</v>
      </c>
      <c r="Z614" s="527" t="str">
        <f t="shared" si="46"/>
        <v/>
      </c>
      <c r="AA614" s="527" t="b">
        <f t="shared" si="47"/>
        <v>0</v>
      </c>
      <c r="AB614" s="527" t="s">
        <v>2077</v>
      </c>
      <c r="AC614" s="527" t="str">
        <f t="array" ref="AC614">IFERROR(IF(INDEX('Disaggregation Records'!$G$95:$G$183,MATCH(LEFT(Z614,255),LEFT('Disaggregation Records'!$D$95:$D$183,255),0))=0,"",INDEX('Disaggregation Records'!$G$95:$G$183,MATCH(LEFT(Z614,255),LEFT('Disaggregation Records'!$D$95:$D$183,255),0))),"")</f>
        <v/>
      </c>
      <c r="AD614" s="527" t="s">
        <v>748</v>
      </c>
      <c r="AE614" s="393"/>
      <c r="AF614" s="134"/>
      <c r="AG614" s="134"/>
    </row>
    <row r="615" spans="1:33" ht="47.1" customHeight="1" x14ac:dyDescent="0.25">
      <c r="A615" s="409">
        <v>29</v>
      </c>
      <c r="B615" s="427" t="str">
        <f>IFERROR(VLOOKUP(A615,'Coverage Indicators - Section D'!$A$10:$Y$42,25,FALSE),"")</f>
        <v/>
      </c>
      <c r="C615" s="522" t="str">
        <f t="array" ref="C615">IFERROR(IF(INDEX('Disaggregation Records'!$E$95:$E$183,MATCH(LEFT(Z615,255),LEFT('Disaggregation Records'!$D$95:$D$183,255),0))=0,"",INDEX('Disaggregation Records'!$E$95:$E$183,MATCH(LEFT(Z615,255),LEFT('Disaggregation Records'!$D$95:$D$183,255),0))),"")</f>
        <v/>
      </c>
      <c r="D615" s="522" t="str">
        <f t="array" ref="D615">IFERROR(IF(INDEX('Disaggregation Records'!$F$95:$F$183,MATCH(LEFT(Z615,255),LEFT('Disaggregation Records'!$D$95:$D$183,255),0))=0,"",INDEX('Disaggregation Records'!$F$95:$F$183,MATCH(LEFT(Z615,255),LEFT('Disaggregation Records'!$D$95:$D$183,255),0))),"")</f>
        <v/>
      </c>
      <c r="E615" s="429" t="str">
        <f t="array" ref="E615">IFERROR(IF(INDEX('Disaggregation Data'!$K$315:$K$616,MATCH(LEFT(X615,255),LEFT('Disaggregation Data'!$J$315:$J$616,255),0))=0,"",INDEX('Disaggregation Data'!$K$315:$K$616,MATCH(LEFT(X615,255),LEFT('Disaggregation Data'!J$315:$J$616,255),0))),"")</f>
        <v/>
      </c>
      <c r="F615" s="430" t="str">
        <f t="array" ref="F615">IFERROR(IF(INDEX('Disaggregation Data'!$L$315:$L$616,MATCH(LEFT(X615,255),LEFT('Disaggregation Data'!$J$315:$J$616,255),0))=0,"",INDEX('Disaggregation Data'!$L$315:$L$616,MATCH(LEFT(X615,255),LEFT('Disaggregation Data'!J$315:$J$616,255),0))),"")</f>
        <v/>
      </c>
      <c r="G615" s="495" t="str">
        <f t="shared" si="48"/>
        <v/>
      </c>
      <c r="H615" s="433" t="str">
        <f t="array" ref="H615">IFERROR(IF(INDEX('Disaggregation Data'!$N$315:$N$616,MATCH(LEFT(X615,255),LEFT('Disaggregation Data'!$J$315:$J$616,255),0))=0,"",INDEX('Disaggregation Data'!$N$315:$N$616,MATCH(LEFT(X615,255),LEFT('Disaggregation Data'!J$315:$J$616,255),0))),"")</f>
        <v/>
      </c>
      <c r="I615" s="433" t="str">
        <f t="array" ref="I615">IFERROR(IF(INDEX('Disaggregation Data'!$Q$315:$Q$616,MATCH(LEFT(X615,255),LEFT('Disaggregation Data'!$J$315:$J$616,255),0))=0,"",INDEX('Disaggregation Data'!$Q$315:$Q$616,MATCH(LEFT(X615,255),LEFT('Disaggregation Data'!J$315:$J$616,255),0))),"")</f>
        <v/>
      </c>
      <c r="J615" s="447" t="str">
        <f t="array" ref="J615">IFERROR(IF(INDEX('Disaggregation Data'!$R$315:$R$616,MATCH(LEFT(X615,255),LEFT('Disaggregation Data'!$J$315:$J$616,255),0))=0,"",INDEX('Disaggregation Data'!$R$315:$R$616,MATCH(LEFT(X615,255),LEFT('Disaggregation Data'!J$315:$J$616,255),0))),"")</f>
        <v/>
      </c>
      <c r="K615" s="486"/>
      <c r="L615" s="486"/>
      <c r="M615" s="486"/>
      <c r="N615" s="486"/>
      <c r="O615" s="486"/>
      <c r="P615" s="429"/>
      <c r="Q615" s="429"/>
      <c r="R615" s="429"/>
      <c r="S615" s="429"/>
      <c r="T615" s="429"/>
      <c r="U615" s="433" t="str">
        <f t="array" ref="U615">IFERROR(IF(INDEX('Disaggregation Data'!$O$315:$O$616,MATCH(LEFT(X615,255),LEFT('Disaggregation Data'!$J$315:$J$616,255),0))=0,"",INDEX('Disaggregation Data'!$O$315:$O$616,MATCH(LEFT(X615,255),LEFT('Disaggregation Data'!J$315:$J$616,255),0))),"")</f>
        <v/>
      </c>
      <c r="V615" s="447" t="str">
        <f t="array" ref="V615">IFERROR(IF(INDEX('Disaggregation Data'!$P$315:$P$616,MATCH(LEFT(X615,255),LEFT('Disaggregation Data'!$J$315:$J$616,255),0))=0,"",INDEX('Disaggregation Data'!$P$315:$P$616,MATCH(LEFT(X615,255),LEFT('Disaggregation Data'!J$315:$J$616,255),0))),"")</f>
        <v/>
      </c>
      <c r="W615" s="527"/>
      <c r="X615" s="527" t="str">
        <f t="shared" si="44"/>
        <v/>
      </c>
      <c r="Y615" s="527">
        <f t="shared" si="45"/>
        <v>88</v>
      </c>
      <c r="Z615" s="527" t="str">
        <f t="shared" si="46"/>
        <v/>
      </c>
      <c r="AA615" s="527" t="b">
        <f t="shared" si="47"/>
        <v>0</v>
      </c>
      <c r="AB615" s="527" t="s">
        <v>2078</v>
      </c>
      <c r="AC615" s="527" t="str">
        <f t="array" ref="AC615">IFERROR(IF(INDEX('Disaggregation Records'!$G$95:$G$183,MATCH(LEFT(Z615,255),LEFT('Disaggregation Records'!$D$95:$D$183,255),0))=0,"",INDEX('Disaggregation Records'!$G$95:$G$183,MATCH(LEFT(Z615,255),LEFT('Disaggregation Records'!$D$95:$D$183,255),0))),"")</f>
        <v/>
      </c>
      <c r="AD615" s="527" t="s">
        <v>748</v>
      </c>
      <c r="AE615" s="393"/>
      <c r="AF615" s="134"/>
      <c r="AG615" s="134"/>
    </row>
    <row r="616" spans="1:33" ht="47.1" customHeight="1" x14ac:dyDescent="0.25">
      <c r="A616" s="409">
        <v>29</v>
      </c>
      <c r="B616" s="427" t="str">
        <f>IFERROR(VLOOKUP(A616,'Coverage Indicators - Section D'!$A$10:$Y$42,25,FALSE),"")</f>
        <v/>
      </c>
      <c r="C616" s="522" t="str">
        <f t="array" ref="C616">IFERROR(IF(INDEX('Disaggregation Records'!$E$95:$E$183,MATCH(LEFT(Z616,255),LEFT('Disaggregation Records'!$D$95:$D$183,255),0))=0,"",INDEX('Disaggregation Records'!$E$95:$E$183,MATCH(LEFT(Z616,255),LEFT('Disaggregation Records'!$D$95:$D$183,255),0))),"")</f>
        <v/>
      </c>
      <c r="D616" s="522" t="str">
        <f t="array" ref="D616">IFERROR(IF(INDEX('Disaggregation Records'!$F$95:$F$183,MATCH(LEFT(Z616,255),LEFT('Disaggregation Records'!$D$95:$D$183,255),0))=0,"",INDEX('Disaggregation Records'!$F$95:$F$183,MATCH(LEFT(Z616,255),LEFT('Disaggregation Records'!$D$95:$D$183,255),0))),"")</f>
        <v/>
      </c>
      <c r="E616" s="429" t="str">
        <f t="array" ref="E616">IFERROR(IF(INDEX('Disaggregation Data'!$K$315:$K$616,MATCH(LEFT(X616,255),LEFT('Disaggregation Data'!$J$315:$J$616,255),0))=0,"",INDEX('Disaggregation Data'!$K$315:$K$616,MATCH(LEFT(X616,255),LEFT('Disaggregation Data'!J$315:$J$616,255),0))),"")</f>
        <v/>
      </c>
      <c r="F616" s="430" t="str">
        <f t="array" ref="F616">IFERROR(IF(INDEX('Disaggregation Data'!$L$315:$L$616,MATCH(LEFT(X616,255),LEFT('Disaggregation Data'!$J$315:$J$616,255),0))=0,"",INDEX('Disaggregation Data'!$L$315:$L$616,MATCH(LEFT(X616,255),LEFT('Disaggregation Data'!J$315:$J$616,255),0))),"")</f>
        <v/>
      </c>
      <c r="G616" s="495" t="str">
        <f t="shared" si="48"/>
        <v/>
      </c>
      <c r="H616" s="433" t="str">
        <f t="array" ref="H616">IFERROR(IF(INDEX('Disaggregation Data'!$N$315:$N$616,MATCH(LEFT(X616,255),LEFT('Disaggregation Data'!$J$315:$J$616,255),0))=0,"",INDEX('Disaggregation Data'!$N$315:$N$616,MATCH(LEFT(X616,255),LEFT('Disaggregation Data'!J$315:$J$616,255),0))),"")</f>
        <v/>
      </c>
      <c r="I616" s="433" t="str">
        <f t="array" ref="I616">IFERROR(IF(INDEX('Disaggregation Data'!$Q$315:$Q$616,MATCH(LEFT(X616,255),LEFT('Disaggregation Data'!$J$315:$J$616,255),0))=0,"",INDEX('Disaggregation Data'!$Q$315:$Q$616,MATCH(LEFT(X616,255),LEFT('Disaggregation Data'!J$315:$J$616,255),0))),"")</f>
        <v/>
      </c>
      <c r="J616" s="447" t="str">
        <f t="array" ref="J616">IFERROR(IF(INDEX('Disaggregation Data'!$R$315:$R$616,MATCH(LEFT(X616,255),LEFT('Disaggregation Data'!$J$315:$J$616,255),0))=0,"",INDEX('Disaggregation Data'!$R$315:$R$616,MATCH(LEFT(X616,255),LEFT('Disaggregation Data'!J$315:$J$616,255),0))),"")</f>
        <v/>
      </c>
      <c r="K616" s="486"/>
      <c r="L616" s="486"/>
      <c r="M616" s="486"/>
      <c r="N616" s="486"/>
      <c r="O616" s="486"/>
      <c r="P616" s="429"/>
      <c r="Q616" s="429"/>
      <c r="R616" s="429"/>
      <c r="S616" s="429"/>
      <c r="T616" s="429"/>
      <c r="U616" s="433" t="str">
        <f t="array" ref="U616">IFERROR(IF(INDEX('Disaggregation Data'!$O$315:$O$616,MATCH(LEFT(X616,255),LEFT('Disaggregation Data'!$J$315:$J$616,255),0))=0,"",INDEX('Disaggregation Data'!$O$315:$O$616,MATCH(LEFT(X616,255),LEFT('Disaggregation Data'!J$315:$J$616,255),0))),"")</f>
        <v/>
      </c>
      <c r="V616" s="447" t="str">
        <f t="array" ref="V616">IFERROR(IF(INDEX('Disaggregation Data'!$P$315:$P$616,MATCH(LEFT(X616,255),LEFT('Disaggregation Data'!$J$315:$J$616,255),0))=0,"",INDEX('Disaggregation Data'!$P$315:$P$616,MATCH(LEFT(X616,255),LEFT('Disaggregation Data'!J$315:$J$616,255),0))),"")</f>
        <v/>
      </c>
      <c r="W616" s="527"/>
      <c r="X616" s="527" t="str">
        <f t="shared" si="44"/>
        <v/>
      </c>
      <c r="Y616" s="527">
        <f t="shared" si="45"/>
        <v>89</v>
      </c>
      <c r="Z616" s="527" t="str">
        <f t="shared" si="46"/>
        <v/>
      </c>
      <c r="AA616" s="527" t="b">
        <f t="shared" si="47"/>
        <v>0</v>
      </c>
      <c r="AB616" s="527" t="s">
        <v>2079</v>
      </c>
      <c r="AC616" s="527" t="str">
        <f t="array" ref="AC616">IFERROR(IF(INDEX('Disaggregation Records'!$G$95:$G$183,MATCH(LEFT(Z616,255),LEFT('Disaggregation Records'!$D$95:$D$183,255),0))=0,"",INDEX('Disaggregation Records'!$G$95:$G$183,MATCH(LEFT(Z616,255),LEFT('Disaggregation Records'!$D$95:$D$183,255),0))),"")</f>
        <v/>
      </c>
      <c r="AD616" s="527" t="s">
        <v>748</v>
      </c>
      <c r="AE616" s="393"/>
      <c r="AF616" s="134"/>
      <c r="AG616" s="134"/>
    </row>
    <row r="617" spans="1:33" ht="47.1" customHeight="1" x14ac:dyDescent="0.25">
      <c r="A617" s="409">
        <v>30</v>
      </c>
      <c r="B617" s="427" t="str">
        <f>IFERROR(VLOOKUP(A617,'Coverage Indicators - Section D'!$A$10:$Y$42,25,FALSE),"")</f>
        <v/>
      </c>
      <c r="C617" s="522" t="str">
        <f t="array" ref="C617">IFERROR(IF(INDEX('Disaggregation Records'!$E$95:$E$183,MATCH(LEFT(Z617,255),LEFT('Disaggregation Records'!$D$95:$D$183,255),0))=0,"",INDEX('Disaggregation Records'!$E$95:$E$183,MATCH(LEFT(Z617,255),LEFT('Disaggregation Records'!$D$95:$D$183,255),0))),"")</f>
        <v/>
      </c>
      <c r="D617" s="522" t="str">
        <f t="array" ref="D617">IFERROR(IF(INDEX('Disaggregation Records'!$F$95:$F$183,MATCH(LEFT(Z617,255),LEFT('Disaggregation Records'!$D$95:$D$183,255),0))=0,"",INDEX('Disaggregation Records'!$F$95:$F$183,MATCH(LEFT(Z617,255),LEFT('Disaggregation Records'!$D$95:$D$183,255),0))),"")</f>
        <v/>
      </c>
      <c r="E617" s="429" t="str">
        <f t="array" ref="E617">IFERROR(IF(INDEX('Disaggregation Data'!$K$315:$K$616,MATCH(LEFT(X617,255),LEFT('Disaggregation Data'!$J$315:$J$616,255),0))=0,"",INDEX('Disaggregation Data'!$K$315:$K$616,MATCH(LEFT(X617,255),LEFT('Disaggregation Data'!J$315:$J$616,255),0))),"")</f>
        <v/>
      </c>
      <c r="F617" s="430" t="str">
        <f t="array" ref="F617">IFERROR(IF(INDEX('Disaggregation Data'!$L$315:$L$616,MATCH(LEFT(X617,255),LEFT('Disaggregation Data'!$J$315:$J$616,255),0))=0,"",INDEX('Disaggregation Data'!$L$315:$L$616,MATCH(LEFT(X617,255),LEFT('Disaggregation Data'!J$315:$J$616,255),0))),"")</f>
        <v/>
      </c>
      <c r="G617" s="495" t="str">
        <f t="shared" si="48"/>
        <v/>
      </c>
      <c r="H617" s="433" t="str">
        <f t="array" ref="H617">IFERROR(IF(INDEX('Disaggregation Data'!$N$315:$N$616,MATCH(LEFT(X617,255),LEFT('Disaggregation Data'!$J$315:$J$616,255),0))=0,"",INDEX('Disaggregation Data'!$N$315:$N$616,MATCH(LEFT(X617,255),LEFT('Disaggregation Data'!J$315:$J$616,255),0))),"")</f>
        <v/>
      </c>
      <c r="I617" s="433" t="str">
        <f t="array" ref="I617">IFERROR(IF(INDEX('Disaggregation Data'!$Q$315:$Q$616,MATCH(LEFT(X617,255),LEFT('Disaggregation Data'!$J$315:$J$616,255),0))=0,"",INDEX('Disaggregation Data'!$Q$315:$Q$616,MATCH(LEFT(X617,255),LEFT('Disaggregation Data'!J$315:$J$616,255),0))),"")</f>
        <v/>
      </c>
      <c r="J617" s="447" t="str">
        <f t="array" ref="J617">IFERROR(IF(INDEX('Disaggregation Data'!$R$315:$R$616,MATCH(LEFT(X617,255),LEFT('Disaggregation Data'!$J$315:$J$616,255),0))=0,"",INDEX('Disaggregation Data'!$R$315:$R$616,MATCH(LEFT(X617,255),LEFT('Disaggregation Data'!J$315:$J$616,255),0))),"")</f>
        <v/>
      </c>
      <c r="K617" s="486"/>
      <c r="L617" s="486"/>
      <c r="M617" s="486"/>
      <c r="N617" s="486"/>
      <c r="O617" s="486"/>
      <c r="P617" s="429"/>
      <c r="Q617" s="429"/>
      <c r="R617" s="429"/>
      <c r="S617" s="429"/>
      <c r="T617" s="429"/>
      <c r="U617" s="433" t="str">
        <f t="array" ref="U617">IFERROR(IF(INDEX('Disaggregation Data'!$O$315:$O$616,MATCH(LEFT(X617,255),LEFT('Disaggregation Data'!$J$315:$J$616,255),0))=0,"",INDEX('Disaggregation Data'!$O$315:$O$616,MATCH(LEFT(X617,255),LEFT('Disaggregation Data'!J$315:$J$616,255),0))),"")</f>
        <v/>
      </c>
      <c r="V617" s="447" t="str">
        <f t="array" ref="V617">IFERROR(IF(INDEX('Disaggregation Data'!$P$315:$P$616,MATCH(LEFT(X617,255),LEFT('Disaggregation Data'!$J$315:$J$616,255),0))=0,"",INDEX('Disaggregation Data'!$P$315:$P$616,MATCH(LEFT(X617,255),LEFT('Disaggregation Data'!J$315:$J$616,255),0))),"")</f>
        <v/>
      </c>
      <c r="W617" s="527"/>
      <c r="X617" s="527" t="str">
        <f t="shared" si="44"/>
        <v/>
      </c>
      <c r="Y617" s="527">
        <f t="shared" si="45"/>
        <v>90</v>
      </c>
      <c r="Z617" s="527" t="str">
        <f t="shared" si="46"/>
        <v/>
      </c>
      <c r="AA617" s="527" t="b">
        <f t="shared" si="47"/>
        <v>0</v>
      </c>
      <c r="AB617" s="527" t="s">
        <v>2080</v>
      </c>
      <c r="AC617" s="527" t="str">
        <f t="array" ref="AC617">IFERROR(IF(INDEX('Disaggregation Records'!$G$95:$G$183,MATCH(LEFT(Z617,255),LEFT('Disaggregation Records'!$D$95:$D$183,255),0))=0,"",INDEX('Disaggregation Records'!$G$95:$G$183,MATCH(LEFT(Z617,255),LEFT('Disaggregation Records'!$D$95:$D$183,255),0))),"")</f>
        <v/>
      </c>
      <c r="AD617" s="527" t="s">
        <v>749</v>
      </c>
      <c r="AE617" s="393"/>
      <c r="AF617" s="134"/>
      <c r="AG617" s="134"/>
    </row>
    <row r="618" spans="1:33" ht="47.1" customHeight="1" x14ac:dyDescent="0.25">
      <c r="A618" s="409">
        <v>30</v>
      </c>
      <c r="B618" s="427" t="str">
        <f>IFERROR(VLOOKUP(A618,'Coverage Indicators - Section D'!$A$10:$Y$42,25,FALSE),"")</f>
        <v/>
      </c>
      <c r="C618" s="522" t="str">
        <f t="array" ref="C618">IFERROR(IF(INDEX('Disaggregation Records'!$E$95:$E$183,MATCH(LEFT(Z618,255),LEFT('Disaggregation Records'!$D$95:$D$183,255),0))=0,"",INDEX('Disaggregation Records'!$E$95:$E$183,MATCH(LEFT(Z618,255),LEFT('Disaggregation Records'!$D$95:$D$183,255),0))),"")</f>
        <v/>
      </c>
      <c r="D618" s="522" t="str">
        <f t="array" ref="D618">IFERROR(IF(INDEX('Disaggregation Records'!$F$95:$F$183,MATCH(LEFT(Z618,255),LEFT('Disaggregation Records'!$D$95:$D$183,255),0))=0,"",INDEX('Disaggregation Records'!$F$95:$F$183,MATCH(LEFT(Z618,255),LEFT('Disaggregation Records'!$D$95:$D$183,255),0))),"")</f>
        <v/>
      </c>
      <c r="E618" s="429" t="str">
        <f t="array" ref="E618">IFERROR(IF(INDEX('Disaggregation Data'!$K$315:$K$616,MATCH(LEFT(X618,255),LEFT('Disaggregation Data'!$J$315:$J$616,255),0))=0,"",INDEX('Disaggregation Data'!$K$315:$K$616,MATCH(LEFT(X618,255),LEFT('Disaggregation Data'!J$315:$J$616,255),0))),"")</f>
        <v/>
      </c>
      <c r="F618" s="430" t="str">
        <f t="array" ref="F618">IFERROR(IF(INDEX('Disaggregation Data'!$L$315:$L$616,MATCH(LEFT(X618,255),LEFT('Disaggregation Data'!$J$315:$J$616,255),0))=0,"",INDEX('Disaggregation Data'!$L$315:$L$616,MATCH(LEFT(X618,255),LEFT('Disaggregation Data'!J$315:$J$616,255),0))),"")</f>
        <v/>
      </c>
      <c r="G618" s="495" t="str">
        <f t="shared" si="48"/>
        <v/>
      </c>
      <c r="H618" s="433" t="str">
        <f t="array" ref="H618">IFERROR(IF(INDEX('Disaggregation Data'!$N$315:$N$616,MATCH(LEFT(X618,255),LEFT('Disaggregation Data'!$J$315:$J$616,255),0))=0,"",INDEX('Disaggregation Data'!$N$315:$N$616,MATCH(LEFT(X618,255),LEFT('Disaggregation Data'!J$315:$J$616,255),0))),"")</f>
        <v/>
      </c>
      <c r="I618" s="433" t="str">
        <f t="array" ref="I618">IFERROR(IF(INDEX('Disaggregation Data'!$Q$315:$Q$616,MATCH(LEFT(X618,255),LEFT('Disaggregation Data'!$J$315:$J$616,255),0))=0,"",INDEX('Disaggregation Data'!$Q$315:$Q$616,MATCH(LEFT(X618,255),LEFT('Disaggregation Data'!J$315:$J$616,255),0))),"")</f>
        <v/>
      </c>
      <c r="J618" s="447" t="str">
        <f t="array" ref="J618">IFERROR(IF(INDEX('Disaggregation Data'!$R$315:$R$616,MATCH(LEFT(X618,255),LEFT('Disaggregation Data'!$J$315:$J$616,255),0))=0,"",INDEX('Disaggregation Data'!$R$315:$R$616,MATCH(LEFT(X618,255),LEFT('Disaggregation Data'!J$315:$J$616,255),0))),"")</f>
        <v/>
      </c>
      <c r="K618" s="486"/>
      <c r="L618" s="486"/>
      <c r="M618" s="486"/>
      <c r="N618" s="486"/>
      <c r="O618" s="486"/>
      <c r="P618" s="429"/>
      <c r="Q618" s="429"/>
      <c r="R618" s="429"/>
      <c r="S618" s="429"/>
      <c r="T618" s="429"/>
      <c r="U618" s="433" t="str">
        <f t="array" ref="U618">IFERROR(IF(INDEX('Disaggregation Data'!$O$315:$O$616,MATCH(LEFT(X618,255),LEFT('Disaggregation Data'!$J$315:$J$616,255),0))=0,"",INDEX('Disaggregation Data'!$O$315:$O$616,MATCH(LEFT(X618,255),LEFT('Disaggregation Data'!J$315:$J$616,255),0))),"")</f>
        <v/>
      </c>
      <c r="V618" s="447" t="str">
        <f t="array" ref="V618">IFERROR(IF(INDEX('Disaggregation Data'!$P$315:$P$616,MATCH(LEFT(X618,255),LEFT('Disaggregation Data'!$J$315:$J$616,255),0))=0,"",INDEX('Disaggregation Data'!$P$315:$P$616,MATCH(LEFT(X618,255),LEFT('Disaggregation Data'!J$315:$J$616,255),0))),"")</f>
        <v/>
      </c>
      <c r="W618" s="527"/>
      <c r="X618" s="527" t="str">
        <f t="shared" si="44"/>
        <v/>
      </c>
      <c r="Y618" s="527">
        <f t="shared" si="45"/>
        <v>91</v>
      </c>
      <c r="Z618" s="527" t="str">
        <f t="shared" si="46"/>
        <v/>
      </c>
      <c r="AA618" s="527" t="b">
        <f t="shared" si="47"/>
        <v>0</v>
      </c>
      <c r="AB618" s="527" t="s">
        <v>2081</v>
      </c>
      <c r="AC618" s="527" t="str">
        <f t="array" ref="AC618">IFERROR(IF(INDEX('Disaggregation Records'!$G$95:$G$183,MATCH(LEFT(Z618,255),LEFT('Disaggregation Records'!$D$95:$D$183,255),0))=0,"",INDEX('Disaggregation Records'!$G$95:$G$183,MATCH(LEFT(Z618,255),LEFT('Disaggregation Records'!$D$95:$D$183,255),0))),"")</f>
        <v/>
      </c>
      <c r="AD618" s="527" t="s">
        <v>749</v>
      </c>
      <c r="AE618" s="393"/>
      <c r="AF618" s="134"/>
      <c r="AG618" s="134"/>
    </row>
    <row r="619" spans="1:33" ht="47.1" customHeight="1" x14ac:dyDescent="0.25">
      <c r="A619" s="409">
        <v>30</v>
      </c>
      <c r="B619" s="427" t="str">
        <f>IFERROR(VLOOKUP(A619,'Coverage Indicators - Section D'!$A$10:$Y$42,25,FALSE),"")</f>
        <v/>
      </c>
      <c r="C619" s="522" t="str">
        <f t="array" ref="C619">IFERROR(IF(INDEX('Disaggregation Records'!$E$95:$E$183,MATCH(LEFT(Z619,255),LEFT('Disaggregation Records'!$D$95:$D$183,255),0))=0,"",INDEX('Disaggregation Records'!$E$95:$E$183,MATCH(LEFT(Z619,255),LEFT('Disaggregation Records'!$D$95:$D$183,255),0))),"")</f>
        <v/>
      </c>
      <c r="D619" s="522" t="str">
        <f t="array" ref="D619">IFERROR(IF(INDEX('Disaggregation Records'!$F$95:$F$183,MATCH(LEFT(Z619,255),LEFT('Disaggregation Records'!$D$95:$D$183,255),0))=0,"",INDEX('Disaggregation Records'!$F$95:$F$183,MATCH(LEFT(Z619,255),LEFT('Disaggregation Records'!$D$95:$D$183,255),0))),"")</f>
        <v/>
      </c>
      <c r="E619" s="429" t="str">
        <f t="array" ref="E619">IFERROR(IF(INDEX('Disaggregation Data'!$K$315:$K$616,MATCH(LEFT(X619,255),LEFT('Disaggregation Data'!$J$315:$J$616,255),0))=0,"",INDEX('Disaggregation Data'!$K$315:$K$616,MATCH(LEFT(X619,255),LEFT('Disaggregation Data'!J$315:$J$616,255),0))),"")</f>
        <v/>
      </c>
      <c r="F619" s="430" t="str">
        <f t="array" ref="F619">IFERROR(IF(INDEX('Disaggregation Data'!$L$315:$L$616,MATCH(LEFT(X619,255),LEFT('Disaggregation Data'!$J$315:$J$616,255),0))=0,"",INDEX('Disaggregation Data'!$L$315:$L$616,MATCH(LEFT(X619,255),LEFT('Disaggregation Data'!J$315:$J$616,255),0))),"")</f>
        <v/>
      </c>
      <c r="G619" s="495" t="str">
        <f t="shared" si="48"/>
        <v/>
      </c>
      <c r="H619" s="433" t="str">
        <f t="array" ref="H619">IFERROR(IF(INDEX('Disaggregation Data'!$N$315:$N$616,MATCH(LEFT(X619,255),LEFT('Disaggregation Data'!$J$315:$J$616,255),0))=0,"",INDEX('Disaggregation Data'!$N$315:$N$616,MATCH(LEFT(X619,255),LEFT('Disaggregation Data'!J$315:$J$616,255),0))),"")</f>
        <v/>
      </c>
      <c r="I619" s="433" t="str">
        <f t="array" ref="I619">IFERROR(IF(INDEX('Disaggregation Data'!$Q$315:$Q$616,MATCH(LEFT(X619,255),LEFT('Disaggregation Data'!$J$315:$J$616,255),0))=0,"",INDEX('Disaggregation Data'!$Q$315:$Q$616,MATCH(LEFT(X619,255),LEFT('Disaggregation Data'!J$315:$J$616,255),0))),"")</f>
        <v/>
      </c>
      <c r="J619" s="447" t="str">
        <f t="array" ref="J619">IFERROR(IF(INDEX('Disaggregation Data'!$R$315:$R$616,MATCH(LEFT(X619,255),LEFT('Disaggregation Data'!$J$315:$J$616,255),0))=0,"",INDEX('Disaggregation Data'!$R$315:$R$616,MATCH(LEFT(X619,255),LEFT('Disaggregation Data'!J$315:$J$616,255),0))),"")</f>
        <v/>
      </c>
      <c r="K619" s="486"/>
      <c r="L619" s="486"/>
      <c r="M619" s="486"/>
      <c r="N619" s="486"/>
      <c r="O619" s="486"/>
      <c r="P619" s="429"/>
      <c r="Q619" s="429"/>
      <c r="R619" s="429"/>
      <c r="S619" s="429"/>
      <c r="T619" s="429"/>
      <c r="U619" s="433" t="str">
        <f t="array" ref="U619">IFERROR(IF(INDEX('Disaggregation Data'!$O$315:$O$616,MATCH(LEFT(X619,255),LEFT('Disaggregation Data'!$J$315:$J$616,255),0))=0,"",INDEX('Disaggregation Data'!$O$315:$O$616,MATCH(LEFT(X619,255),LEFT('Disaggregation Data'!J$315:$J$616,255),0))),"")</f>
        <v/>
      </c>
      <c r="V619" s="447" t="str">
        <f t="array" ref="V619">IFERROR(IF(INDEX('Disaggregation Data'!$P$315:$P$616,MATCH(LEFT(X619,255),LEFT('Disaggregation Data'!$J$315:$J$616,255),0))=0,"",INDEX('Disaggregation Data'!$P$315:$P$616,MATCH(LEFT(X619,255),LEFT('Disaggregation Data'!J$315:$J$616,255),0))),"")</f>
        <v/>
      </c>
      <c r="W619" s="527"/>
      <c r="X619" s="527" t="str">
        <f t="shared" si="44"/>
        <v/>
      </c>
      <c r="Y619" s="527">
        <f t="shared" si="45"/>
        <v>92</v>
      </c>
      <c r="Z619" s="527" t="str">
        <f t="shared" si="46"/>
        <v/>
      </c>
      <c r="AA619" s="527" t="b">
        <f t="shared" si="47"/>
        <v>0</v>
      </c>
      <c r="AB619" s="527" t="s">
        <v>2082</v>
      </c>
      <c r="AC619" s="527" t="str">
        <f t="array" ref="AC619">IFERROR(IF(INDEX('Disaggregation Records'!$G$95:$G$183,MATCH(LEFT(Z619,255),LEFT('Disaggregation Records'!$D$95:$D$183,255),0))=0,"",INDEX('Disaggregation Records'!$G$95:$G$183,MATCH(LEFT(Z619,255),LEFT('Disaggregation Records'!$D$95:$D$183,255),0))),"")</f>
        <v/>
      </c>
      <c r="AD619" s="527" t="s">
        <v>749</v>
      </c>
      <c r="AE619" s="393"/>
      <c r="AF619" s="134"/>
      <c r="AG619" s="134"/>
    </row>
    <row r="620" spans="1:33" ht="47.1" customHeight="1" x14ac:dyDescent="0.25">
      <c r="A620" s="409">
        <v>30</v>
      </c>
      <c r="B620" s="427" t="str">
        <f>IFERROR(VLOOKUP(A620,'Coverage Indicators - Section D'!$A$10:$Y$42,25,FALSE),"")</f>
        <v/>
      </c>
      <c r="C620" s="522" t="str">
        <f t="array" ref="C620">IFERROR(IF(INDEX('Disaggregation Records'!$E$95:$E$183,MATCH(LEFT(Z620,255),LEFT('Disaggregation Records'!$D$95:$D$183,255),0))=0,"",INDEX('Disaggregation Records'!$E$95:$E$183,MATCH(LEFT(Z620,255),LEFT('Disaggregation Records'!$D$95:$D$183,255),0))),"")</f>
        <v/>
      </c>
      <c r="D620" s="522" t="str">
        <f t="array" ref="D620">IFERROR(IF(INDEX('Disaggregation Records'!$F$95:$F$183,MATCH(LEFT(Z620,255),LEFT('Disaggregation Records'!$D$95:$D$183,255),0))=0,"",INDEX('Disaggregation Records'!$F$95:$F$183,MATCH(LEFT(Z620,255),LEFT('Disaggregation Records'!$D$95:$D$183,255),0))),"")</f>
        <v/>
      </c>
      <c r="E620" s="429" t="str">
        <f t="array" ref="E620">IFERROR(IF(INDEX('Disaggregation Data'!$K$315:$K$616,MATCH(LEFT(X620,255),LEFT('Disaggregation Data'!$J$315:$J$616,255),0))=0,"",INDEX('Disaggregation Data'!$K$315:$K$616,MATCH(LEFT(X620,255),LEFT('Disaggregation Data'!J$315:$J$616,255),0))),"")</f>
        <v/>
      </c>
      <c r="F620" s="430" t="str">
        <f t="array" ref="F620">IFERROR(IF(INDEX('Disaggregation Data'!$L$315:$L$616,MATCH(LEFT(X620,255),LEFT('Disaggregation Data'!$J$315:$J$616,255),0))=0,"",INDEX('Disaggregation Data'!$L$315:$L$616,MATCH(LEFT(X620,255),LEFT('Disaggregation Data'!J$315:$J$616,255),0))),"")</f>
        <v/>
      </c>
      <c r="G620" s="495" t="str">
        <f t="shared" si="48"/>
        <v/>
      </c>
      <c r="H620" s="433" t="str">
        <f t="array" ref="H620">IFERROR(IF(INDEX('Disaggregation Data'!$N$315:$N$616,MATCH(LEFT(X620,255),LEFT('Disaggregation Data'!$J$315:$J$616,255),0))=0,"",INDEX('Disaggregation Data'!$N$315:$N$616,MATCH(LEFT(X620,255),LEFT('Disaggregation Data'!J$315:$J$616,255),0))),"")</f>
        <v/>
      </c>
      <c r="I620" s="433" t="str">
        <f t="array" ref="I620">IFERROR(IF(INDEX('Disaggregation Data'!$Q$315:$Q$616,MATCH(LEFT(X620,255),LEFT('Disaggregation Data'!$J$315:$J$616,255),0))=0,"",INDEX('Disaggregation Data'!$Q$315:$Q$616,MATCH(LEFT(X620,255),LEFT('Disaggregation Data'!J$315:$J$616,255),0))),"")</f>
        <v/>
      </c>
      <c r="J620" s="447" t="str">
        <f t="array" ref="J620">IFERROR(IF(INDEX('Disaggregation Data'!$R$315:$R$616,MATCH(LEFT(X620,255),LEFT('Disaggregation Data'!$J$315:$J$616,255),0))=0,"",INDEX('Disaggregation Data'!$R$315:$R$616,MATCH(LEFT(X620,255),LEFT('Disaggregation Data'!J$315:$J$616,255),0))),"")</f>
        <v/>
      </c>
      <c r="K620" s="486"/>
      <c r="L620" s="486"/>
      <c r="M620" s="486"/>
      <c r="N620" s="486"/>
      <c r="O620" s="486"/>
      <c r="P620" s="429"/>
      <c r="Q620" s="429"/>
      <c r="R620" s="429"/>
      <c r="S620" s="429"/>
      <c r="T620" s="429"/>
      <c r="U620" s="433" t="str">
        <f t="array" ref="U620">IFERROR(IF(INDEX('Disaggregation Data'!$O$315:$O$616,MATCH(LEFT(X620,255),LEFT('Disaggregation Data'!$J$315:$J$616,255),0))=0,"",INDEX('Disaggregation Data'!$O$315:$O$616,MATCH(LEFT(X620,255),LEFT('Disaggregation Data'!J$315:$J$616,255),0))),"")</f>
        <v/>
      </c>
      <c r="V620" s="447" t="str">
        <f t="array" ref="V620">IFERROR(IF(INDEX('Disaggregation Data'!$P$315:$P$616,MATCH(LEFT(X620,255),LEFT('Disaggregation Data'!$J$315:$J$616,255),0))=0,"",INDEX('Disaggregation Data'!$P$315:$P$616,MATCH(LEFT(X620,255),LEFT('Disaggregation Data'!J$315:$J$616,255),0))),"")</f>
        <v/>
      </c>
      <c r="W620" s="527"/>
      <c r="X620" s="527" t="str">
        <f t="shared" si="44"/>
        <v/>
      </c>
      <c r="Y620" s="527">
        <f t="shared" si="45"/>
        <v>93</v>
      </c>
      <c r="Z620" s="527" t="str">
        <f t="shared" si="46"/>
        <v/>
      </c>
      <c r="AA620" s="527" t="b">
        <f t="shared" si="47"/>
        <v>0</v>
      </c>
      <c r="AB620" s="527" t="s">
        <v>2083</v>
      </c>
      <c r="AC620" s="527" t="str">
        <f t="array" ref="AC620">IFERROR(IF(INDEX('Disaggregation Records'!$G$95:$G$183,MATCH(LEFT(Z620,255),LEFT('Disaggregation Records'!$D$95:$D$183,255),0))=0,"",INDEX('Disaggregation Records'!$G$95:$G$183,MATCH(LEFT(Z620,255),LEFT('Disaggregation Records'!$D$95:$D$183,255),0))),"")</f>
        <v/>
      </c>
      <c r="AD620" s="527" t="s">
        <v>749</v>
      </c>
      <c r="AE620" s="393"/>
      <c r="AF620" s="134"/>
      <c r="AG620" s="134"/>
    </row>
    <row r="621" spans="1:33" ht="47.1" customHeight="1" x14ac:dyDescent="0.25">
      <c r="A621" s="409">
        <v>30</v>
      </c>
      <c r="B621" s="427" t="str">
        <f>IFERROR(VLOOKUP(A621,'Coverage Indicators - Section D'!$A$10:$Y$42,25,FALSE),"")</f>
        <v/>
      </c>
      <c r="C621" s="522" t="str">
        <f t="array" ref="C621">IFERROR(IF(INDEX('Disaggregation Records'!$E$95:$E$183,MATCH(LEFT(Z621,255),LEFT('Disaggregation Records'!$D$95:$D$183,255),0))=0,"",INDEX('Disaggregation Records'!$E$95:$E$183,MATCH(LEFT(Z621,255),LEFT('Disaggregation Records'!$D$95:$D$183,255),0))),"")</f>
        <v/>
      </c>
      <c r="D621" s="522" t="str">
        <f t="array" ref="D621">IFERROR(IF(INDEX('Disaggregation Records'!$F$95:$F$183,MATCH(LEFT(Z621,255),LEFT('Disaggregation Records'!$D$95:$D$183,255),0))=0,"",INDEX('Disaggregation Records'!$F$95:$F$183,MATCH(LEFT(Z621,255),LEFT('Disaggregation Records'!$D$95:$D$183,255),0))),"")</f>
        <v/>
      </c>
      <c r="E621" s="429" t="str">
        <f t="array" ref="E621">IFERROR(IF(INDEX('Disaggregation Data'!$K$315:$K$616,MATCH(LEFT(X621,255),LEFT('Disaggregation Data'!$J$315:$J$616,255),0))=0,"",INDEX('Disaggregation Data'!$K$315:$K$616,MATCH(LEFT(X621,255),LEFT('Disaggregation Data'!J$315:$J$616,255),0))),"")</f>
        <v/>
      </c>
      <c r="F621" s="430" t="str">
        <f t="array" ref="F621">IFERROR(IF(INDEX('Disaggregation Data'!$L$315:$L$616,MATCH(LEFT(X621,255),LEFT('Disaggregation Data'!$J$315:$J$616,255),0))=0,"",INDEX('Disaggregation Data'!$L$315:$L$616,MATCH(LEFT(X621,255),LEFT('Disaggregation Data'!J$315:$J$616,255),0))),"")</f>
        <v/>
      </c>
      <c r="G621" s="495" t="str">
        <f t="shared" si="48"/>
        <v/>
      </c>
      <c r="H621" s="433" t="str">
        <f t="array" ref="H621">IFERROR(IF(INDEX('Disaggregation Data'!$N$315:$N$616,MATCH(LEFT(X621,255),LEFT('Disaggregation Data'!$J$315:$J$616,255),0))=0,"",INDEX('Disaggregation Data'!$N$315:$N$616,MATCH(LEFT(X621,255),LEFT('Disaggregation Data'!J$315:$J$616,255),0))),"")</f>
        <v/>
      </c>
      <c r="I621" s="433" t="str">
        <f t="array" ref="I621">IFERROR(IF(INDEX('Disaggregation Data'!$Q$315:$Q$616,MATCH(LEFT(X621,255),LEFT('Disaggregation Data'!$J$315:$J$616,255),0))=0,"",INDEX('Disaggregation Data'!$Q$315:$Q$616,MATCH(LEFT(X621,255),LEFT('Disaggregation Data'!J$315:$J$616,255),0))),"")</f>
        <v/>
      </c>
      <c r="J621" s="447" t="str">
        <f t="array" ref="J621">IFERROR(IF(INDEX('Disaggregation Data'!$R$315:$R$616,MATCH(LEFT(X621,255),LEFT('Disaggregation Data'!$J$315:$J$616,255),0))=0,"",INDEX('Disaggregation Data'!$R$315:$R$616,MATCH(LEFT(X621,255),LEFT('Disaggregation Data'!J$315:$J$616,255),0))),"")</f>
        <v/>
      </c>
      <c r="K621" s="486"/>
      <c r="L621" s="486"/>
      <c r="M621" s="486"/>
      <c r="N621" s="486"/>
      <c r="O621" s="486"/>
      <c r="P621" s="429"/>
      <c r="Q621" s="429"/>
      <c r="R621" s="429"/>
      <c r="S621" s="429"/>
      <c r="T621" s="429"/>
      <c r="U621" s="433" t="str">
        <f t="array" ref="U621">IFERROR(IF(INDEX('Disaggregation Data'!$O$315:$O$616,MATCH(LEFT(X621,255),LEFT('Disaggregation Data'!$J$315:$J$616,255),0))=0,"",INDEX('Disaggregation Data'!$O$315:$O$616,MATCH(LEFT(X621,255),LEFT('Disaggregation Data'!J$315:$J$616,255),0))),"")</f>
        <v/>
      </c>
      <c r="V621" s="447" t="str">
        <f t="array" ref="V621">IFERROR(IF(INDEX('Disaggregation Data'!$P$315:$P$616,MATCH(LEFT(X621,255),LEFT('Disaggregation Data'!$J$315:$J$616,255),0))=0,"",INDEX('Disaggregation Data'!$P$315:$P$616,MATCH(LEFT(X621,255),LEFT('Disaggregation Data'!J$315:$J$616,255),0))),"")</f>
        <v/>
      </c>
      <c r="W621" s="527"/>
      <c r="X621" s="527" t="str">
        <f t="shared" si="44"/>
        <v/>
      </c>
      <c r="Y621" s="527">
        <f t="shared" si="45"/>
        <v>94</v>
      </c>
      <c r="Z621" s="527" t="str">
        <f t="shared" si="46"/>
        <v/>
      </c>
      <c r="AA621" s="527" t="b">
        <f t="shared" si="47"/>
        <v>0</v>
      </c>
      <c r="AB621" s="527" t="s">
        <v>2084</v>
      </c>
      <c r="AC621" s="527" t="str">
        <f t="array" ref="AC621">IFERROR(IF(INDEX('Disaggregation Records'!$G$95:$G$183,MATCH(LEFT(Z621,255),LEFT('Disaggregation Records'!$D$95:$D$183,255),0))=0,"",INDEX('Disaggregation Records'!$G$95:$G$183,MATCH(LEFT(Z621,255),LEFT('Disaggregation Records'!$D$95:$D$183,255),0))),"")</f>
        <v/>
      </c>
      <c r="AD621" s="527" t="s">
        <v>749</v>
      </c>
      <c r="AE621" s="393"/>
      <c r="AF621" s="134"/>
      <c r="AG621" s="134"/>
    </row>
    <row r="622" spans="1:33" ht="47.1" customHeight="1" x14ac:dyDescent="0.25">
      <c r="A622" s="409">
        <v>30</v>
      </c>
      <c r="B622" s="427" t="str">
        <f>IFERROR(VLOOKUP(A622,'Coverage Indicators - Section D'!$A$10:$Y$42,25,FALSE),"")</f>
        <v/>
      </c>
      <c r="C622" s="522" t="str">
        <f t="array" ref="C622">IFERROR(IF(INDEX('Disaggregation Records'!$E$95:$E$183,MATCH(LEFT(Z622,255),LEFT('Disaggregation Records'!$D$95:$D$183,255),0))=0,"",INDEX('Disaggregation Records'!$E$95:$E$183,MATCH(LEFT(Z622,255),LEFT('Disaggregation Records'!$D$95:$D$183,255),0))),"")</f>
        <v/>
      </c>
      <c r="D622" s="522" t="str">
        <f t="array" ref="D622">IFERROR(IF(INDEX('Disaggregation Records'!$F$95:$F$183,MATCH(LEFT(Z622,255),LEFT('Disaggregation Records'!$D$95:$D$183,255),0))=0,"",INDEX('Disaggregation Records'!$F$95:$F$183,MATCH(LEFT(Z622,255),LEFT('Disaggregation Records'!$D$95:$D$183,255),0))),"")</f>
        <v/>
      </c>
      <c r="E622" s="429" t="str">
        <f t="array" ref="E622">IFERROR(IF(INDEX('Disaggregation Data'!$K$315:$K$616,MATCH(LEFT(X622,255),LEFT('Disaggregation Data'!$J$315:$J$616,255),0))=0,"",INDEX('Disaggregation Data'!$K$315:$K$616,MATCH(LEFT(X622,255),LEFT('Disaggregation Data'!J$315:$J$616,255),0))),"")</f>
        <v/>
      </c>
      <c r="F622" s="430" t="str">
        <f t="array" ref="F622">IFERROR(IF(INDEX('Disaggregation Data'!$L$315:$L$616,MATCH(LEFT(X622,255),LEFT('Disaggregation Data'!$J$315:$J$616,255),0))=0,"",INDEX('Disaggregation Data'!$L$315:$L$616,MATCH(LEFT(X622,255),LEFT('Disaggregation Data'!J$315:$J$616,255),0))),"")</f>
        <v/>
      </c>
      <c r="G622" s="495" t="str">
        <f t="shared" si="48"/>
        <v/>
      </c>
      <c r="H622" s="433" t="str">
        <f t="array" ref="H622">IFERROR(IF(INDEX('Disaggregation Data'!$N$315:$N$616,MATCH(LEFT(X622,255),LEFT('Disaggregation Data'!$J$315:$J$616,255),0))=0,"",INDEX('Disaggregation Data'!$N$315:$N$616,MATCH(LEFT(X622,255),LEFT('Disaggregation Data'!J$315:$J$616,255),0))),"")</f>
        <v/>
      </c>
      <c r="I622" s="433" t="str">
        <f t="array" ref="I622">IFERROR(IF(INDEX('Disaggregation Data'!$Q$315:$Q$616,MATCH(LEFT(X622,255),LEFT('Disaggregation Data'!$J$315:$J$616,255),0))=0,"",INDEX('Disaggregation Data'!$Q$315:$Q$616,MATCH(LEFT(X622,255),LEFT('Disaggregation Data'!J$315:$J$616,255),0))),"")</f>
        <v/>
      </c>
      <c r="J622" s="447" t="str">
        <f t="array" ref="J622">IFERROR(IF(INDEX('Disaggregation Data'!$R$315:$R$616,MATCH(LEFT(X622,255),LEFT('Disaggregation Data'!$J$315:$J$616,255),0))=0,"",INDEX('Disaggregation Data'!$R$315:$R$616,MATCH(LEFT(X622,255),LEFT('Disaggregation Data'!J$315:$J$616,255),0))),"")</f>
        <v/>
      </c>
      <c r="K622" s="486"/>
      <c r="L622" s="486"/>
      <c r="M622" s="486"/>
      <c r="N622" s="486"/>
      <c r="O622" s="486"/>
      <c r="P622" s="429"/>
      <c r="Q622" s="429"/>
      <c r="R622" s="429"/>
      <c r="S622" s="429"/>
      <c r="T622" s="429"/>
      <c r="U622" s="433" t="str">
        <f t="array" ref="U622">IFERROR(IF(INDEX('Disaggregation Data'!$O$315:$O$616,MATCH(LEFT(X622,255),LEFT('Disaggregation Data'!$J$315:$J$616,255),0))=0,"",INDEX('Disaggregation Data'!$O$315:$O$616,MATCH(LEFT(X622,255),LEFT('Disaggregation Data'!J$315:$J$616,255),0))),"")</f>
        <v/>
      </c>
      <c r="V622" s="447" t="str">
        <f t="array" ref="V622">IFERROR(IF(INDEX('Disaggregation Data'!$P$315:$P$616,MATCH(LEFT(X622,255),LEFT('Disaggregation Data'!$J$315:$J$616,255),0))=0,"",INDEX('Disaggregation Data'!$P$315:$P$616,MATCH(LEFT(X622,255),LEFT('Disaggregation Data'!J$315:$J$616,255),0))),"")</f>
        <v/>
      </c>
      <c r="W622" s="527"/>
      <c r="X622" s="527" t="str">
        <f t="shared" si="44"/>
        <v/>
      </c>
      <c r="Y622" s="527">
        <f t="shared" si="45"/>
        <v>95</v>
      </c>
      <c r="Z622" s="527" t="str">
        <f t="shared" si="46"/>
        <v/>
      </c>
      <c r="AA622" s="527" t="b">
        <f t="shared" si="47"/>
        <v>0</v>
      </c>
      <c r="AB622" s="527" t="s">
        <v>2085</v>
      </c>
      <c r="AC622" s="527" t="str">
        <f t="array" ref="AC622">IFERROR(IF(INDEX('Disaggregation Records'!$G$95:$G$183,MATCH(LEFT(Z622,255),LEFT('Disaggregation Records'!$D$95:$D$183,255),0))=0,"",INDEX('Disaggregation Records'!$G$95:$G$183,MATCH(LEFT(Z622,255),LEFT('Disaggregation Records'!$D$95:$D$183,255),0))),"")</f>
        <v/>
      </c>
      <c r="AD622" s="527" t="s">
        <v>749</v>
      </c>
      <c r="AE622" s="393"/>
      <c r="AF622" s="134"/>
      <c r="AG622" s="134"/>
    </row>
    <row r="623" spans="1:33" ht="47.1" customHeight="1" x14ac:dyDescent="0.25">
      <c r="A623" s="409">
        <v>30</v>
      </c>
      <c r="B623" s="427" t="str">
        <f>IFERROR(VLOOKUP(A623,'Coverage Indicators - Section D'!$A$10:$Y$42,25,FALSE),"")</f>
        <v/>
      </c>
      <c r="C623" s="522" t="str">
        <f t="array" ref="C623">IFERROR(IF(INDEX('Disaggregation Records'!$E$95:$E$183,MATCH(LEFT(Z623,255),LEFT('Disaggregation Records'!$D$95:$D$183,255),0))=0,"",INDEX('Disaggregation Records'!$E$95:$E$183,MATCH(LEFT(Z623,255),LEFT('Disaggregation Records'!$D$95:$D$183,255),0))),"")</f>
        <v/>
      </c>
      <c r="D623" s="522" t="str">
        <f t="array" ref="D623">IFERROR(IF(INDEX('Disaggregation Records'!$F$95:$F$183,MATCH(LEFT(Z623,255),LEFT('Disaggregation Records'!$D$95:$D$183,255),0))=0,"",INDEX('Disaggregation Records'!$F$95:$F$183,MATCH(LEFT(Z623,255),LEFT('Disaggregation Records'!$D$95:$D$183,255),0))),"")</f>
        <v/>
      </c>
      <c r="E623" s="429" t="str">
        <f t="array" ref="E623">IFERROR(IF(INDEX('Disaggregation Data'!$K$315:$K$616,MATCH(LEFT(X623,255),LEFT('Disaggregation Data'!$J$315:$J$616,255),0))=0,"",INDEX('Disaggregation Data'!$K$315:$K$616,MATCH(LEFT(X623,255),LEFT('Disaggregation Data'!J$315:$J$616,255),0))),"")</f>
        <v/>
      </c>
      <c r="F623" s="430" t="str">
        <f t="array" ref="F623">IFERROR(IF(INDEX('Disaggregation Data'!$L$315:$L$616,MATCH(LEFT(X623,255),LEFT('Disaggregation Data'!$J$315:$J$616,255),0))=0,"",INDEX('Disaggregation Data'!$L$315:$L$616,MATCH(LEFT(X623,255),LEFT('Disaggregation Data'!J$315:$J$616,255),0))),"")</f>
        <v/>
      </c>
      <c r="G623" s="495" t="str">
        <f t="shared" si="48"/>
        <v/>
      </c>
      <c r="H623" s="433" t="str">
        <f t="array" ref="H623">IFERROR(IF(INDEX('Disaggregation Data'!$N$315:$N$616,MATCH(LEFT(X623,255),LEFT('Disaggregation Data'!$J$315:$J$616,255),0))=0,"",INDEX('Disaggregation Data'!$N$315:$N$616,MATCH(LEFT(X623,255),LEFT('Disaggregation Data'!J$315:$J$616,255),0))),"")</f>
        <v/>
      </c>
      <c r="I623" s="433" t="str">
        <f t="array" ref="I623">IFERROR(IF(INDEX('Disaggregation Data'!$Q$315:$Q$616,MATCH(LEFT(X623,255),LEFT('Disaggregation Data'!$J$315:$J$616,255),0))=0,"",INDEX('Disaggregation Data'!$Q$315:$Q$616,MATCH(LEFT(X623,255),LEFT('Disaggregation Data'!J$315:$J$616,255),0))),"")</f>
        <v/>
      </c>
      <c r="J623" s="447" t="str">
        <f t="array" ref="J623">IFERROR(IF(INDEX('Disaggregation Data'!$R$315:$R$616,MATCH(LEFT(X623,255),LEFT('Disaggregation Data'!$J$315:$J$616,255),0))=0,"",INDEX('Disaggregation Data'!$R$315:$R$616,MATCH(LEFT(X623,255),LEFT('Disaggregation Data'!J$315:$J$616,255),0))),"")</f>
        <v/>
      </c>
      <c r="K623" s="486"/>
      <c r="L623" s="486"/>
      <c r="M623" s="486"/>
      <c r="N623" s="486"/>
      <c r="O623" s="486"/>
      <c r="P623" s="429"/>
      <c r="Q623" s="429"/>
      <c r="R623" s="429"/>
      <c r="S623" s="429"/>
      <c r="T623" s="429"/>
      <c r="U623" s="433" t="str">
        <f t="array" ref="U623">IFERROR(IF(INDEX('Disaggregation Data'!$O$315:$O$616,MATCH(LEFT(X623,255),LEFT('Disaggregation Data'!$J$315:$J$616,255),0))=0,"",INDEX('Disaggregation Data'!$O$315:$O$616,MATCH(LEFT(X623,255),LEFT('Disaggregation Data'!J$315:$J$616,255),0))),"")</f>
        <v/>
      </c>
      <c r="V623" s="447" t="str">
        <f t="array" ref="V623">IFERROR(IF(INDEX('Disaggregation Data'!$P$315:$P$616,MATCH(LEFT(X623,255),LEFT('Disaggregation Data'!$J$315:$J$616,255),0))=0,"",INDEX('Disaggregation Data'!$P$315:$P$616,MATCH(LEFT(X623,255),LEFT('Disaggregation Data'!J$315:$J$616,255),0))),"")</f>
        <v/>
      </c>
      <c r="W623" s="527"/>
      <c r="X623" s="527" t="str">
        <f t="shared" si="44"/>
        <v/>
      </c>
      <c r="Y623" s="527">
        <f t="shared" si="45"/>
        <v>96</v>
      </c>
      <c r="Z623" s="527" t="str">
        <f t="shared" si="46"/>
        <v/>
      </c>
      <c r="AA623" s="527" t="b">
        <f t="shared" si="47"/>
        <v>0</v>
      </c>
      <c r="AB623" s="527" t="s">
        <v>2086</v>
      </c>
      <c r="AC623" s="527" t="str">
        <f t="array" ref="AC623">IFERROR(IF(INDEX('Disaggregation Records'!$G$95:$G$183,MATCH(LEFT(Z623,255),LEFT('Disaggregation Records'!$D$95:$D$183,255),0))=0,"",INDEX('Disaggregation Records'!$G$95:$G$183,MATCH(LEFT(Z623,255),LEFT('Disaggregation Records'!$D$95:$D$183,255),0))),"")</f>
        <v/>
      </c>
      <c r="AD623" s="527" t="s">
        <v>749</v>
      </c>
      <c r="AE623" s="393"/>
      <c r="AF623" s="134"/>
      <c r="AG623" s="134"/>
    </row>
    <row r="624" spans="1:33" ht="47.1" customHeight="1" x14ac:dyDescent="0.25">
      <c r="A624" s="409">
        <v>30</v>
      </c>
      <c r="B624" s="427" t="str">
        <f>IFERROR(VLOOKUP(A624,'Coverage Indicators - Section D'!$A$10:$Y$42,25,FALSE),"")</f>
        <v/>
      </c>
      <c r="C624" s="522" t="str">
        <f t="array" ref="C624">IFERROR(IF(INDEX('Disaggregation Records'!$E$95:$E$183,MATCH(LEFT(Z624,255),LEFT('Disaggregation Records'!$D$95:$D$183,255),0))=0,"",INDEX('Disaggregation Records'!$E$95:$E$183,MATCH(LEFT(Z624,255),LEFT('Disaggregation Records'!$D$95:$D$183,255),0))),"")</f>
        <v/>
      </c>
      <c r="D624" s="522" t="str">
        <f t="array" ref="D624">IFERROR(IF(INDEX('Disaggregation Records'!$F$95:$F$183,MATCH(LEFT(Z624,255),LEFT('Disaggregation Records'!$D$95:$D$183,255),0))=0,"",INDEX('Disaggregation Records'!$F$95:$F$183,MATCH(LEFT(Z624,255),LEFT('Disaggregation Records'!$D$95:$D$183,255),0))),"")</f>
        <v/>
      </c>
      <c r="E624" s="429" t="str">
        <f t="array" ref="E624">IFERROR(IF(INDEX('Disaggregation Data'!$K$315:$K$616,MATCH(LEFT(X624,255),LEFT('Disaggregation Data'!$J$315:$J$616,255),0))=0,"",INDEX('Disaggregation Data'!$K$315:$K$616,MATCH(LEFT(X624,255),LEFT('Disaggregation Data'!J$315:$J$616,255),0))),"")</f>
        <v/>
      </c>
      <c r="F624" s="430" t="str">
        <f t="array" ref="F624">IFERROR(IF(INDEX('Disaggregation Data'!$L$315:$L$616,MATCH(LEFT(X624,255),LEFT('Disaggregation Data'!$J$315:$J$616,255),0))=0,"",INDEX('Disaggregation Data'!$L$315:$L$616,MATCH(LEFT(X624,255),LEFT('Disaggregation Data'!J$315:$J$616,255),0))),"")</f>
        <v/>
      </c>
      <c r="G624" s="495" t="str">
        <f t="shared" si="48"/>
        <v/>
      </c>
      <c r="H624" s="433" t="str">
        <f t="array" ref="H624">IFERROR(IF(INDEX('Disaggregation Data'!$N$315:$N$616,MATCH(LEFT(X624,255),LEFT('Disaggregation Data'!$J$315:$J$616,255),0))=0,"",INDEX('Disaggregation Data'!$N$315:$N$616,MATCH(LEFT(X624,255),LEFT('Disaggregation Data'!J$315:$J$616,255),0))),"")</f>
        <v/>
      </c>
      <c r="I624" s="433" t="str">
        <f t="array" ref="I624">IFERROR(IF(INDEX('Disaggregation Data'!$Q$315:$Q$616,MATCH(LEFT(X624,255),LEFT('Disaggregation Data'!$J$315:$J$616,255),0))=0,"",INDEX('Disaggregation Data'!$Q$315:$Q$616,MATCH(LEFT(X624,255),LEFT('Disaggregation Data'!J$315:$J$616,255),0))),"")</f>
        <v/>
      </c>
      <c r="J624" s="447" t="str">
        <f t="array" ref="J624">IFERROR(IF(INDEX('Disaggregation Data'!$R$315:$R$616,MATCH(LEFT(X624,255),LEFT('Disaggregation Data'!$J$315:$J$616,255),0))=0,"",INDEX('Disaggregation Data'!$R$315:$R$616,MATCH(LEFT(X624,255),LEFT('Disaggregation Data'!J$315:$J$616,255),0))),"")</f>
        <v/>
      </c>
      <c r="K624" s="486"/>
      <c r="L624" s="486"/>
      <c r="M624" s="486"/>
      <c r="N624" s="486"/>
      <c r="O624" s="486"/>
      <c r="P624" s="429"/>
      <c r="Q624" s="429"/>
      <c r="R624" s="429"/>
      <c r="S624" s="429"/>
      <c r="T624" s="429"/>
      <c r="U624" s="433" t="str">
        <f t="array" ref="U624">IFERROR(IF(INDEX('Disaggregation Data'!$O$315:$O$616,MATCH(LEFT(X624,255),LEFT('Disaggregation Data'!$J$315:$J$616,255),0))=0,"",INDEX('Disaggregation Data'!$O$315:$O$616,MATCH(LEFT(X624,255),LEFT('Disaggregation Data'!J$315:$J$616,255),0))),"")</f>
        <v/>
      </c>
      <c r="V624" s="447" t="str">
        <f t="array" ref="V624">IFERROR(IF(INDEX('Disaggregation Data'!$P$315:$P$616,MATCH(LEFT(X624,255),LEFT('Disaggregation Data'!$J$315:$J$616,255),0))=0,"",INDEX('Disaggregation Data'!$P$315:$P$616,MATCH(LEFT(X624,255),LEFT('Disaggregation Data'!J$315:$J$616,255),0))),"")</f>
        <v/>
      </c>
      <c r="W624" s="527"/>
      <c r="X624" s="527" t="str">
        <f t="shared" si="44"/>
        <v/>
      </c>
      <c r="Y624" s="527">
        <f t="shared" si="45"/>
        <v>97</v>
      </c>
      <c r="Z624" s="527" t="str">
        <f t="shared" si="46"/>
        <v/>
      </c>
      <c r="AA624" s="527" t="b">
        <f t="shared" si="47"/>
        <v>0</v>
      </c>
      <c r="AB624" s="527" t="s">
        <v>2087</v>
      </c>
      <c r="AC624" s="527" t="str">
        <f t="array" ref="AC624">IFERROR(IF(INDEX('Disaggregation Records'!$G$95:$G$183,MATCH(LEFT(Z624,255),LEFT('Disaggregation Records'!$D$95:$D$183,255),0))=0,"",INDEX('Disaggregation Records'!$G$95:$G$183,MATCH(LEFT(Z624,255),LEFT('Disaggregation Records'!$D$95:$D$183,255),0))),"")</f>
        <v/>
      </c>
      <c r="AD624" s="527" t="s">
        <v>749</v>
      </c>
      <c r="AE624" s="393"/>
      <c r="AF624" s="134"/>
      <c r="AG624" s="134"/>
    </row>
    <row r="625" spans="1:33" ht="47.1" customHeight="1" x14ac:dyDescent="0.25">
      <c r="A625" s="409">
        <v>30</v>
      </c>
      <c r="B625" s="427" t="str">
        <f>IFERROR(VLOOKUP(A625,'Coverage Indicators - Section D'!$A$10:$Y$42,25,FALSE),"")</f>
        <v/>
      </c>
      <c r="C625" s="522" t="str">
        <f t="array" ref="C625">IFERROR(IF(INDEX('Disaggregation Records'!$E$95:$E$183,MATCH(LEFT(Z625,255),LEFT('Disaggregation Records'!$D$95:$D$183,255),0))=0,"",INDEX('Disaggregation Records'!$E$95:$E$183,MATCH(LEFT(Z625,255),LEFT('Disaggregation Records'!$D$95:$D$183,255),0))),"")</f>
        <v/>
      </c>
      <c r="D625" s="522" t="str">
        <f t="array" ref="D625">IFERROR(IF(INDEX('Disaggregation Records'!$F$95:$F$183,MATCH(LEFT(Z625,255),LEFT('Disaggregation Records'!$D$95:$D$183,255),0))=0,"",INDEX('Disaggregation Records'!$F$95:$F$183,MATCH(LEFT(Z625,255),LEFT('Disaggregation Records'!$D$95:$D$183,255),0))),"")</f>
        <v/>
      </c>
      <c r="E625" s="429" t="str">
        <f t="array" ref="E625">IFERROR(IF(INDEX('Disaggregation Data'!$K$315:$K$616,MATCH(LEFT(X625,255),LEFT('Disaggregation Data'!$J$315:$J$616,255),0))=0,"",INDEX('Disaggregation Data'!$K$315:$K$616,MATCH(LEFT(X625,255),LEFT('Disaggregation Data'!J$315:$J$616,255),0))),"")</f>
        <v/>
      </c>
      <c r="F625" s="430" t="str">
        <f t="array" ref="F625">IFERROR(IF(INDEX('Disaggregation Data'!$L$315:$L$616,MATCH(LEFT(X625,255),LEFT('Disaggregation Data'!$J$315:$J$616,255),0))=0,"",INDEX('Disaggregation Data'!$L$315:$L$616,MATCH(LEFT(X625,255),LEFT('Disaggregation Data'!J$315:$J$616,255),0))),"")</f>
        <v/>
      </c>
      <c r="G625" s="495" t="str">
        <f t="shared" si="48"/>
        <v/>
      </c>
      <c r="H625" s="433" t="str">
        <f t="array" ref="H625">IFERROR(IF(INDEX('Disaggregation Data'!$N$315:$N$616,MATCH(LEFT(X625,255),LEFT('Disaggregation Data'!$J$315:$J$616,255),0))=0,"",INDEX('Disaggregation Data'!$N$315:$N$616,MATCH(LEFT(X625,255),LEFT('Disaggregation Data'!J$315:$J$616,255),0))),"")</f>
        <v/>
      </c>
      <c r="I625" s="433" t="str">
        <f t="array" ref="I625">IFERROR(IF(INDEX('Disaggregation Data'!$Q$315:$Q$616,MATCH(LEFT(X625,255),LEFT('Disaggregation Data'!$J$315:$J$616,255),0))=0,"",INDEX('Disaggregation Data'!$Q$315:$Q$616,MATCH(LEFT(X625,255),LEFT('Disaggregation Data'!J$315:$J$616,255),0))),"")</f>
        <v/>
      </c>
      <c r="J625" s="447" t="str">
        <f t="array" ref="J625">IFERROR(IF(INDEX('Disaggregation Data'!$R$315:$R$616,MATCH(LEFT(X625,255),LEFT('Disaggregation Data'!$J$315:$J$616,255),0))=0,"",INDEX('Disaggregation Data'!$R$315:$R$616,MATCH(LEFT(X625,255),LEFT('Disaggregation Data'!J$315:$J$616,255),0))),"")</f>
        <v/>
      </c>
      <c r="K625" s="486"/>
      <c r="L625" s="486"/>
      <c r="M625" s="486"/>
      <c r="N625" s="486"/>
      <c r="O625" s="486"/>
      <c r="P625" s="429"/>
      <c r="Q625" s="429"/>
      <c r="R625" s="429"/>
      <c r="S625" s="429"/>
      <c r="T625" s="429"/>
      <c r="U625" s="433" t="str">
        <f t="array" ref="U625">IFERROR(IF(INDEX('Disaggregation Data'!$O$315:$O$616,MATCH(LEFT(X625,255),LEFT('Disaggregation Data'!$J$315:$J$616,255),0))=0,"",INDEX('Disaggregation Data'!$O$315:$O$616,MATCH(LEFT(X625,255),LEFT('Disaggregation Data'!J$315:$J$616,255),0))),"")</f>
        <v/>
      </c>
      <c r="V625" s="447" t="str">
        <f t="array" ref="V625">IFERROR(IF(INDEX('Disaggregation Data'!$P$315:$P$616,MATCH(LEFT(X625,255),LEFT('Disaggregation Data'!$J$315:$J$616,255),0))=0,"",INDEX('Disaggregation Data'!$P$315:$P$616,MATCH(LEFT(X625,255),LEFT('Disaggregation Data'!J$315:$J$616,255),0))),"")</f>
        <v/>
      </c>
      <c r="W625" s="527"/>
      <c r="X625" s="527" t="str">
        <f t="shared" si="44"/>
        <v/>
      </c>
      <c r="Y625" s="527">
        <f t="shared" si="45"/>
        <v>98</v>
      </c>
      <c r="Z625" s="527" t="str">
        <f t="shared" si="46"/>
        <v/>
      </c>
      <c r="AA625" s="527" t="b">
        <f t="shared" si="47"/>
        <v>0</v>
      </c>
      <c r="AB625" s="527" t="s">
        <v>2088</v>
      </c>
      <c r="AC625" s="527" t="str">
        <f t="array" ref="AC625">IFERROR(IF(INDEX('Disaggregation Records'!$G$95:$G$183,MATCH(LEFT(Z625,255),LEFT('Disaggregation Records'!$D$95:$D$183,255),0))=0,"",INDEX('Disaggregation Records'!$G$95:$G$183,MATCH(LEFT(Z625,255),LEFT('Disaggregation Records'!$D$95:$D$183,255),0))),"")</f>
        <v/>
      </c>
      <c r="AD625" s="527" t="s">
        <v>749</v>
      </c>
      <c r="AE625" s="393"/>
      <c r="AF625" s="134"/>
      <c r="AG625" s="134"/>
    </row>
    <row r="626" spans="1:33" ht="47.1" customHeight="1" x14ac:dyDescent="0.25">
      <c r="A626" s="409">
        <v>30</v>
      </c>
      <c r="B626" s="427" t="str">
        <f>IFERROR(VLOOKUP(A626,'Coverage Indicators - Section D'!$A$10:$Y$42,25,FALSE),"")</f>
        <v/>
      </c>
      <c r="C626" s="522" t="str">
        <f t="array" ref="C626">IFERROR(IF(INDEX('Disaggregation Records'!$E$95:$E$183,MATCH(LEFT(Z626,255),LEFT('Disaggregation Records'!$D$95:$D$183,255),0))=0,"",INDEX('Disaggregation Records'!$E$95:$E$183,MATCH(LEFT(Z626,255),LEFT('Disaggregation Records'!$D$95:$D$183,255),0))),"")</f>
        <v/>
      </c>
      <c r="D626" s="522" t="str">
        <f t="array" ref="D626">IFERROR(IF(INDEX('Disaggregation Records'!$F$95:$F$183,MATCH(LEFT(Z626,255),LEFT('Disaggregation Records'!$D$95:$D$183,255),0))=0,"",INDEX('Disaggregation Records'!$F$95:$F$183,MATCH(LEFT(Z626,255),LEFT('Disaggregation Records'!$D$95:$D$183,255),0))),"")</f>
        <v/>
      </c>
      <c r="E626" s="429" t="str">
        <f t="array" ref="E626">IFERROR(IF(INDEX('Disaggregation Data'!$K$315:$K$616,MATCH(LEFT(X626,255),LEFT('Disaggregation Data'!$J$315:$J$616,255),0))=0,"",INDEX('Disaggregation Data'!$K$315:$K$616,MATCH(LEFT(X626,255),LEFT('Disaggregation Data'!J$315:$J$616,255),0))),"")</f>
        <v/>
      </c>
      <c r="F626" s="430" t="str">
        <f t="array" ref="F626">IFERROR(IF(INDEX('Disaggregation Data'!$L$315:$L$616,MATCH(LEFT(X626,255),LEFT('Disaggregation Data'!$J$315:$J$616,255),0))=0,"",INDEX('Disaggregation Data'!$L$315:$L$616,MATCH(LEFT(X626,255),LEFT('Disaggregation Data'!J$315:$J$616,255),0))),"")</f>
        <v/>
      </c>
      <c r="G626" s="495" t="str">
        <f t="shared" si="48"/>
        <v/>
      </c>
      <c r="H626" s="433" t="str">
        <f t="array" ref="H626">IFERROR(IF(INDEX('Disaggregation Data'!$N$315:$N$616,MATCH(LEFT(X626,255),LEFT('Disaggregation Data'!$J$315:$J$616,255),0))=0,"",INDEX('Disaggregation Data'!$N$315:$N$616,MATCH(LEFT(X626,255),LEFT('Disaggregation Data'!J$315:$J$616,255),0))),"")</f>
        <v/>
      </c>
      <c r="I626" s="433" t="str">
        <f t="array" ref="I626">IFERROR(IF(INDEX('Disaggregation Data'!$Q$315:$Q$616,MATCH(LEFT(X626,255),LEFT('Disaggregation Data'!$J$315:$J$616,255),0))=0,"",INDEX('Disaggregation Data'!$Q$315:$Q$616,MATCH(LEFT(X626,255),LEFT('Disaggregation Data'!J$315:$J$616,255),0))),"")</f>
        <v/>
      </c>
      <c r="J626" s="447" t="str">
        <f t="array" ref="J626">IFERROR(IF(INDEX('Disaggregation Data'!$R$315:$R$616,MATCH(LEFT(X626,255),LEFT('Disaggregation Data'!$J$315:$J$616,255),0))=0,"",INDEX('Disaggregation Data'!$R$315:$R$616,MATCH(LEFT(X626,255),LEFT('Disaggregation Data'!J$315:$J$616,255),0))),"")</f>
        <v/>
      </c>
      <c r="K626" s="486"/>
      <c r="L626" s="486"/>
      <c r="M626" s="486"/>
      <c r="N626" s="486"/>
      <c r="O626" s="486"/>
      <c r="P626" s="429"/>
      <c r="Q626" s="429"/>
      <c r="R626" s="429"/>
      <c r="S626" s="429"/>
      <c r="T626" s="429"/>
      <c r="U626" s="433" t="str">
        <f t="array" ref="U626">IFERROR(IF(INDEX('Disaggregation Data'!$O$315:$O$616,MATCH(LEFT(X626,255),LEFT('Disaggregation Data'!$J$315:$J$616,255),0))=0,"",INDEX('Disaggregation Data'!$O$315:$O$616,MATCH(LEFT(X626,255),LEFT('Disaggregation Data'!J$315:$J$616,255),0))),"")</f>
        <v/>
      </c>
      <c r="V626" s="447" t="str">
        <f t="array" ref="V626">IFERROR(IF(INDEX('Disaggregation Data'!$P$315:$P$616,MATCH(LEFT(X626,255),LEFT('Disaggregation Data'!$J$315:$J$616,255),0))=0,"",INDEX('Disaggregation Data'!$P$315:$P$616,MATCH(LEFT(X626,255),LEFT('Disaggregation Data'!J$315:$J$616,255),0))),"")</f>
        <v/>
      </c>
      <c r="W626" s="527"/>
      <c r="X626" s="527" t="str">
        <f t="shared" si="44"/>
        <v/>
      </c>
      <c r="Y626" s="527">
        <f t="shared" si="45"/>
        <v>99</v>
      </c>
      <c r="Z626" s="527" t="str">
        <f t="shared" si="46"/>
        <v/>
      </c>
      <c r="AA626" s="527" t="b">
        <f t="shared" si="47"/>
        <v>0</v>
      </c>
      <c r="AB626" s="527" t="s">
        <v>2089</v>
      </c>
      <c r="AC626" s="527" t="str">
        <f t="array" ref="AC626">IFERROR(IF(INDEX('Disaggregation Records'!$G$95:$G$183,MATCH(LEFT(Z626,255),LEFT('Disaggregation Records'!$D$95:$D$183,255),0))=0,"",INDEX('Disaggregation Records'!$G$95:$G$183,MATCH(LEFT(Z626,255),LEFT('Disaggregation Records'!$D$95:$D$183,255),0))),"")</f>
        <v/>
      </c>
      <c r="AD626" s="527" t="s">
        <v>749</v>
      </c>
      <c r="AE626" s="393"/>
      <c r="AF626" s="134"/>
      <c r="AG626" s="134"/>
    </row>
    <row r="627" spans="1:33" ht="2.65" customHeight="1" thickBot="1" x14ac:dyDescent="0.3">
      <c r="A627" s="63"/>
      <c r="B627" s="64"/>
      <c r="C627" s="64"/>
      <c r="D627" s="64"/>
      <c r="E627" s="64"/>
      <c r="F627" s="64"/>
      <c r="G627" s="64"/>
      <c r="H627" s="64"/>
      <c r="I627" s="64"/>
      <c r="J627" s="64"/>
      <c r="K627" s="64"/>
      <c r="L627" s="64"/>
      <c r="M627" s="64"/>
      <c r="N627" s="64"/>
      <c r="O627" s="64"/>
      <c r="P627" s="64"/>
      <c r="Q627" s="64"/>
      <c r="R627" s="124"/>
      <c r="S627" s="124"/>
      <c r="T627" s="124"/>
      <c r="U627" s="124"/>
      <c r="V627" s="124"/>
      <c r="W627" s="124"/>
      <c r="X627" s="124"/>
      <c r="Y627" s="124"/>
      <c r="Z627" s="124"/>
      <c r="AA627" s="124"/>
      <c r="AB627" s="124"/>
      <c r="AC627" s="124" t="s">
        <v>172</v>
      </c>
      <c r="AD627" s="124"/>
      <c r="AE627" s="59"/>
      <c r="AF627" s="134"/>
      <c r="AG627" s="134"/>
    </row>
    <row r="628" spans="1:33" ht="30" customHeight="1" x14ac:dyDescent="0.25">
      <c r="AF628" s="134"/>
      <c r="AG628" s="134"/>
    </row>
    <row r="629" spans="1:33" ht="30" customHeight="1" x14ac:dyDescent="0.25"/>
    <row r="630" spans="1:33" ht="30" customHeight="1" x14ac:dyDescent="0.25"/>
    <row r="631" spans="1:33" x14ac:dyDescent="0.25">
      <c r="A631" s="65" t="s">
        <v>85</v>
      </c>
    </row>
  </sheetData>
  <sheetProtection algorithmName="SHA-512" hashValue="n+SLQcCAGDQ14SVcAqnO/ReV4pF+Yom0AQoWsVAl4Hwu+3AixiGObVWT7SNE71Uz4J4mNdbf5R/v/r1sUZrerw==" saltValue="qxWbP/cyErkuezPZNigwLg==" spinCount="100000" sheet="1" objects="1" scenarios="1" formatCells="0" sort="0" autoFilter="0"/>
  <mergeCells count="5">
    <mergeCell ref="A1:J2"/>
    <mergeCell ref="A6:H6"/>
    <mergeCell ref="A165:H165"/>
    <mergeCell ref="A324:Q324"/>
    <mergeCell ref="R324:U324"/>
  </mergeCells>
  <conditionalFormatting sqref="A8:D158">
    <cfRule type="expression" dxfId="62" priority="53">
      <formula>MOD($A8,2)=1</formula>
    </cfRule>
    <cfRule type="expression" dxfId="61" priority="54">
      <formula>MOD($A8,2)=0</formula>
    </cfRule>
  </conditionalFormatting>
  <conditionalFormatting sqref="A167:D317">
    <cfRule type="expression" dxfId="60" priority="51">
      <formula>MOD($A8,2)=1</formula>
    </cfRule>
    <cfRule type="expression" dxfId="59" priority="52">
      <formula>MOD($A167,2)=0</formula>
    </cfRule>
  </conditionalFormatting>
  <conditionalFormatting sqref="A326:D626">
    <cfRule type="expression" dxfId="58" priority="49">
      <formula>MOD($A326,2)=1</formula>
    </cfRule>
    <cfRule type="expression" dxfId="57" priority="50">
      <formula>MOD($A326,2)=0</formula>
    </cfRule>
  </conditionalFormatting>
  <conditionalFormatting sqref="A8:H48 A167:H217 A326:H327 J326:Q436 A51:H58 A49:F50 A61:H158 A59:F60 A225:H227 A218:D224 F218:F224 A230:H237 A228:F229 A242:H317 A238:F241 A442:F518 A440:D441 J447:Q516 K437:Q446 A521:F626 A519:D520 J521:Q626 K517:Q520 A328:F439 G328:H626">
    <cfRule type="expression" dxfId="56" priority="48">
      <formula>$C8=""</formula>
    </cfRule>
  </conditionalFormatting>
  <conditionalFormatting sqref="V326:V436 V447:V516 V521:V626">
    <cfRule type="expression" dxfId="55" priority="47">
      <formula>$C326=""</formula>
    </cfRule>
  </conditionalFormatting>
  <conditionalFormatting sqref="U326:U626">
    <cfRule type="expression" dxfId="54" priority="46">
      <formula>$C326=""</formula>
    </cfRule>
  </conditionalFormatting>
  <conditionalFormatting sqref="I326:I436 I447:I516 I521:I626">
    <cfRule type="expression" dxfId="53" priority="45">
      <formula>$C326=""</formula>
    </cfRule>
  </conditionalFormatting>
  <conditionalFormatting sqref="R326:S626">
    <cfRule type="expression" dxfId="52" priority="44">
      <formula>$C326=""</formula>
    </cfRule>
  </conditionalFormatting>
  <conditionalFormatting sqref="T326:T626">
    <cfRule type="expression" dxfId="51" priority="43">
      <formula>$C326=""</formula>
    </cfRule>
  </conditionalFormatting>
  <conditionalFormatting sqref="I8:J48 I51:J58 I49:I50 I61:J158 I59:I60">
    <cfRule type="expression" dxfId="50" priority="42">
      <formula>$C8=""</formula>
    </cfRule>
  </conditionalFormatting>
  <conditionalFormatting sqref="I167:J217 I225:J227 I218:I224 I230:J237 I228:I229 I242:J317 I238:I241">
    <cfRule type="expression" dxfId="49" priority="41">
      <formula>$C167=""</formula>
    </cfRule>
  </conditionalFormatting>
  <conditionalFormatting sqref="A8:J16 A167:J175">
    <cfRule type="expression" dxfId="48" priority="40">
      <formula>$O8:$O159="[Record ID]"</formula>
    </cfRule>
  </conditionalFormatting>
  <conditionalFormatting sqref="A440:D441 A521:F626 A519:D520 A442:F518 A326:V327 K437:U446 K517:U520 A328:F439 H328:V436 H517:H520 H521:V626 H437:H446 H447:V516 G328:G626">
    <cfRule type="expression" dxfId="47" priority="38">
      <formula>$AB326:$AB627="[Record ID]"</formula>
    </cfRule>
  </conditionalFormatting>
  <conditionalFormatting sqref="A17:J25">
    <cfRule type="expression" dxfId="46" priority="74">
      <formula>$O17:$O318="[Record ID]"</formula>
    </cfRule>
  </conditionalFormatting>
  <conditionalFormatting sqref="A176:J217 A225:J227 A218:D224 F218:F224 A230:J237 A228:F229 I228:I229 A242:J317 A238:F241 I218:I224 I238:I241">
    <cfRule type="expression" dxfId="45" priority="76">
      <formula>$O176:$O627="[Record ID]"</formula>
    </cfRule>
  </conditionalFormatting>
  <conditionalFormatting sqref="A26:J48 A51:J58 A49:F50 I49:I50 A61:J158 A59:F60 I59:I60">
    <cfRule type="expression" dxfId="44" priority="78">
      <formula>$O26:$O627="[Record ID]"</formula>
    </cfRule>
  </conditionalFormatting>
  <conditionalFormatting sqref="G49">
    <cfRule type="expression" dxfId="43" priority="37">
      <formula>$C49=""</formula>
    </cfRule>
  </conditionalFormatting>
  <conditionalFormatting sqref="G50">
    <cfRule type="expression" dxfId="42" priority="36">
      <formula>$C50=""</formula>
    </cfRule>
  </conditionalFormatting>
  <conditionalFormatting sqref="G50">
    <cfRule type="expression" dxfId="41" priority="35">
      <formula>$C50=""</formula>
    </cfRule>
  </conditionalFormatting>
  <conditionalFormatting sqref="H49">
    <cfRule type="expression" dxfId="40" priority="34">
      <formula>$C49=""</formula>
    </cfRule>
  </conditionalFormatting>
  <conditionalFormatting sqref="H50">
    <cfRule type="expression" dxfId="39" priority="33">
      <formula>$C50=""</formula>
    </cfRule>
  </conditionalFormatting>
  <conditionalFormatting sqref="H50">
    <cfRule type="expression" dxfId="38" priority="32">
      <formula>$C50=""</formula>
    </cfRule>
  </conditionalFormatting>
  <conditionalFormatting sqref="G59:G60">
    <cfRule type="expression" dxfId="37" priority="31">
      <formula>$C59=""</formula>
    </cfRule>
  </conditionalFormatting>
  <conditionalFormatting sqref="H59">
    <cfRule type="expression" dxfId="36" priority="30">
      <formula>$C59=""</formula>
    </cfRule>
  </conditionalFormatting>
  <conditionalFormatting sqref="H60">
    <cfRule type="expression" dxfId="35" priority="29">
      <formula>$C60=""</formula>
    </cfRule>
  </conditionalFormatting>
  <conditionalFormatting sqref="H60">
    <cfRule type="expression" dxfId="34" priority="28">
      <formula>$C60=""</formula>
    </cfRule>
  </conditionalFormatting>
  <conditionalFormatting sqref="E218:E224">
    <cfRule type="expression" dxfId="33" priority="27">
      <formula>$C218=""</formula>
    </cfRule>
  </conditionalFormatting>
  <conditionalFormatting sqref="G218:H224">
    <cfRule type="expression" dxfId="32" priority="26">
      <formula>$C218=""</formula>
    </cfRule>
  </conditionalFormatting>
  <conditionalFormatting sqref="G228:H229">
    <cfRule type="expression" dxfId="31" priority="25">
      <formula>$C228=""</formula>
    </cfRule>
  </conditionalFormatting>
  <conditionalFormatting sqref="H228:H229">
    <cfRule type="expression" dxfId="30" priority="24">
      <formula>$C228=""</formula>
    </cfRule>
  </conditionalFormatting>
  <conditionalFormatting sqref="G238:H241">
    <cfRule type="expression" dxfId="29" priority="23">
      <formula>$C238=""</formula>
    </cfRule>
  </conditionalFormatting>
  <conditionalFormatting sqref="G238:G239">
    <cfRule type="expression" dxfId="28" priority="22">
      <formula>$C238=""</formula>
    </cfRule>
  </conditionalFormatting>
  <conditionalFormatting sqref="H238">
    <cfRule type="expression" dxfId="27" priority="21">
      <formula>$C238=""</formula>
    </cfRule>
  </conditionalFormatting>
  <conditionalFormatting sqref="H239">
    <cfRule type="expression" dxfId="26" priority="20">
      <formula>$C239=""</formula>
    </cfRule>
  </conditionalFormatting>
  <conditionalFormatting sqref="G240:G241">
    <cfRule type="expression" dxfId="25" priority="19">
      <formula>$C240=""</formula>
    </cfRule>
  </conditionalFormatting>
  <conditionalFormatting sqref="H240">
    <cfRule type="expression" dxfId="24" priority="18">
      <formula>$C240=""</formula>
    </cfRule>
  </conditionalFormatting>
  <conditionalFormatting sqref="H241">
    <cfRule type="expression" dxfId="23" priority="17">
      <formula>$C241=""</formula>
    </cfRule>
  </conditionalFormatting>
  <conditionalFormatting sqref="H241">
    <cfRule type="expression" dxfId="22" priority="16">
      <formula>$C241=""</formula>
    </cfRule>
  </conditionalFormatting>
  <conditionalFormatting sqref="H239">
    <cfRule type="expression" dxfId="21" priority="15">
      <formula>$C239=""</formula>
    </cfRule>
  </conditionalFormatting>
  <conditionalFormatting sqref="E440:F441">
    <cfRule type="expression" dxfId="20" priority="14">
      <formula>$C440=""</formula>
    </cfRule>
  </conditionalFormatting>
  <conditionalFormatting sqref="J437:J446">
    <cfRule type="expression" dxfId="19" priority="13">
      <formula>$C437=""</formula>
    </cfRule>
  </conditionalFormatting>
  <conditionalFormatting sqref="I437:I446">
    <cfRule type="expression" dxfId="18" priority="12">
      <formula>$C437=""</formula>
    </cfRule>
  </conditionalFormatting>
  <conditionalFormatting sqref="E519:F520">
    <cfRule type="expression" dxfId="17" priority="11">
      <formula>$C519=""</formula>
    </cfRule>
  </conditionalFormatting>
  <conditionalFormatting sqref="J517:J520">
    <cfRule type="expression" dxfId="16" priority="9">
      <formula>$C517=""</formula>
    </cfRule>
  </conditionalFormatting>
  <conditionalFormatting sqref="I517:I520">
    <cfRule type="expression" dxfId="15" priority="8">
      <formula>$C517=""</formula>
    </cfRule>
  </conditionalFormatting>
  <conditionalFormatting sqref="J49:J50">
    <cfRule type="expression" dxfId="14" priority="7">
      <formula>$C49=""</formula>
    </cfRule>
  </conditionalFormatting>
  <conditionalFormatting sqref="J59:J60">
    <cfRule type="expression" dxfId="13" priority="6">
      <formula>$C59=""</formula>
    </cfRule>
  </conditionalFormatting>
  <conditionalFormatting sqref="J218:J224">
    <cfRule type="expression" dxfId="12" priority="5">
      <formula>$C218=""</formula>
    </cfRule>
  </conditionalFormatting>
  <conditionalFormatting sqref="J228:J229">
    <cfRule type="expression" dxfId="11" priority="4">
      <formula>$C228=""</formula>
    </cfRule>
  </conditionalFormatting>
  <conditionalFormatting sqref="J238:J241">
    <cfRule type="expression" dxfId="10" priority="3">
      <formula>$C238=""</formula>
    </cfRule>
  </conditionalFormatting>
  <conditionalFormatting sqref="V437:V446">
    <cfRule type="expression" dxfId="9" priority="2">
      <formula>$C437=""</formula>
    </cfRule>
  </conditionalFormatting>
  <conditionalFormatting sqref="V517:V520">
    <cfRule type="expression" dxfId="8" priority="1">
      <formula>$C517=""</formula>
    </cfRule>
  </conditionalFormatting>
  <dataValidations count="11">
    <dataValidation type="decimal" allowBlank="1" showInputMessage="1" showErrorMessage="1" errorTitle="X-Author for Excel" error="Please enter a valid numeric value. Valid range for Impact Indicator Number is -1E+18 to 1E+18." promptTitle="X-Author for Excel" sqref="A8:A158" xr:uid="{00000000-0002-0000-0500-000000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500-000001000000}">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N8:N158 N167:N317 AA326:AA626" xr:uid="{00000000-0002-0000-0500-000002000000}">
      <formula1>"TRUE,FALSE"</formula1>
    </dataValidation>
    <dataValidation type="custom" allowBlank="1" showInputMessage="1" showErrorMessage="1" errorTitle="X-Author for Excel" error="Id and Lookup fields are not editable." promptTitle="X-Author for Excel" sqref="O8:Q158 O167:Q317 AB326:AD626" xr:uid="{00000000-0002-0000-0500-000003000000}">
      <formula1>""</formula1>
    </dataValidation>
    <dataValidation type="decimal" allowBlank="1" showInputMessage="1" showErrorMessage="1" errorTitle="X-Author for Excel" error="Please enter a valid numeric value. Valid range for Outcome Indicator Number is -1E+18 to 1E+18." promptTitle="X-Author for Excel" sqref="A167:A317" xr:uid="{00000000-0002-0000-0500-000004000000}">
      <formula1>-1000000000000000000</formula1>
      <formula2>1000000000000000000</formula2>
    </dataValidation>
    <dataValidation type="list" allowBlank="1" showInputMessage="1" showErrorMessage="1" errorTitle="X-Author for Excel" error="Please select a value from the drop-down." promptTitle="X-Author for Excel" sqref="F167:F317" xr:uid="{00000000-0002-0000-0500-000005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xr:uid="{00000000-0002-0000-0500-000006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626" xr:uid="{00000000-0002-0000-0500-000007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626" xr:uid="{00000000-0002-0000-0500-000008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 xr:uid="{00000000-0002-0000-0500-000009000000}">
      <formula1>-99999.99</formula1>
      <formula2>99999.99</formula2>
    </dataValidation>
    <dataValidation type="list" allowBlank="1" showInputMessage="1" showErrorMessage="1" errorTitle="X-Author for Excel" error="Please select a value from the drop-down." promptTitle="X-Author for Excel" sqref="H326:H626" xr:uid="{00000000-0002-0000-0500-00000A000000}">
      <formula1>IF(IFERROR(ROWS(INDIRECT(SUBSTITUTE("AIM_Coverage_Disaggregation__c.AIM_Year__c"," ","_"))),-1) &lt; 0, XAuthorInvalidPicklistData,INDIRECT(SUBSTITUTE("AIM_Coverage_Disaggregation__c.AIM_Year__c"," ","_")))</formula1>
    </dataValidation>
  </dataValidations>
  <hyperlinks>
    <hyperlink ref="A631" location="' Disaggregation - Section E'!A4" display="' Disaggregation - Section E'!A4" xr:uid="{00000000-0004-0000-0500-000000000000}"/>
    <hyperlink ref="B4" location="_b9c6b527_c2c5_4200_bb21_b9257f2bb2c1" display="Impact " xr:uid="{00000000-0004-0000-0500-000001000000}"/>
    <hyperlink ref="C4" location="_a395564a_2e4f_42b7_9d4d_76ed548224d3" display="Outcome " xr:uid="{00000000-0004-0000-0500-000002000000}"/>
    <hyperlink ref="D4" location="_e6620337_bf44_48f3_a7fd_0125cc2c6be7" display="Coverage" xr:uid="{00000000-0004-0000-0500-000003000000}"/>
  </hyperlinks>
  <pageMargins left="0.7" right="0.7" top="0.75" bottom="0.75" header="0.3" footer="0.3"/>
  <pageSetup paperSize="8" scale="5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D1:S615"/>
  <sheetViews>
    <sheetView topLeftCell="C1" workbookViewId="0">
      <selection activeCell="M15" sqref="M15:M16"/>
    </sheetView>
  </sheetViews>
  <sheetFormatPr defaultColWidth="8.875" defaultRowHeight="12.75" x14ac:dyDescent="0.2"/>
  <cols>
    <col min="1" max="3" width="8.875" style="11"/>
    <col min="4" max="4" width="20.75" style="11" bestFit="1" customWidth="1"/>
    <col min="5" max="5" width="22.125" style="11" bestFit="1" customWidth="1"/>
    <col min="6" max="6" width="18.625" style="11" bestFit="1" customWidth="1"/>
    <col min="7" max="7" width="8.875" style="11"/>
    <col min="8" max="8" width="8.625" style="11" bestFit="1" customWidth="1"/>
    <col min="9" max="9" width="13" style="11" bestFit="1" customWidth="1"/>
    <col min="10" max="10" width="38.875" style="11" bestFit="1" customWidth="1"/>
    <col min="11" max="11" width="12.75" style="11" bestFit="1" customWidth="1"/>
    <col min="12" max="12" width="12.125" style="11" bestFit="1" customWidth="1"/>
    <col min="13" max="13" width="14" style="11" bestFit="1" customWidth="1"/>
    <col min="14" max="14" width="9.625" style="11" bestFit="1" customWidth="1"/>
    <col min="15" max="15" width="13.875" style="11" customWidth="1"/>
    <col min="16" max="16384" width="8.875" style="11"/>
  </cols>
  <sheetData>
    <row r="1" spans="4:17" x14ac:dyDescent="0.2">
      <c r="D1" s="8" t="s">
        <v>154</v>
      </c>
    </row>
    <row r="2" spans="4:17" x14ac:dyDescent="0.2">
      <c r="D2" s="537" t="s">
        <v>149</v>
      </c>
      <c r="E2" s="537" t="s">
        <v>151</v>
      </c>
      <c r="F2" s="537" t="s">
        <v>333</v>
      </c>
      <c r="G2" s="537"/>
      <c r="H2" s="537" t="s">
        <v>335</v>
      </c>
      <c r="I2" s="537" t="s">
        <v>337</v>
      </c>
      <c r="J2" s="537" t="s">
        <v>152</v>
      </c>
      <c r="K2" s="537" t="s">
        <v>8</v>
      </c>
      <c r="L2" s="537" t="s">
        <v>9</v>
      </c>
      <c r="M2" s="537" t="s">
        <v>7</v>
      </c>
      <c r="N2" s="537" t="s">
        <v>5</v>
      </c>
      <c r="O2" s="537" t="s">
        <v>227</v>
      </c>
      <c r="P2" s="537" t="s">
        <v>229</v>
      </c>
      <c r="Q2" s="537" t="s">
        <v>30</v>
      </c>
    </row>
    <row r="3" spans="4:17" hidden="1" x14ac:dyDescent="0.2">
      <c r="D3" s="538" t="s">
        <v>148</v>
      </c>
      <c r="E3" s="537" t="s">
        <v>150</v>
      </c>
      <c r="F3" s="538" t="s">
        <v>332</v>
      </c>
      <c r="G3" s="537"/>
      <c r="H3" s="538" t="s">
        <v>334</v>
      </c>
      <c r="I3" s="538" t="s">
        <v>336</v>
      </c>
      <c r="J3" s="537" t="str">
        <f>F3&amp;H3&amp;I3</f>
        <v>[Impact Indicator Name FR][Category FR][Disaggregation FR]</v>
      </c>
      <c r="K3" s="538" t="s">
        <v>18</v>
      </c>
      <c r="L3" s="538" t="s">
        <v>19</v>
      </c>
      <c r="M3" s="538" t="s">
        <v>20</v>
      </c>
      <c r="N3" s="538" t="s">
        <v>56</v>
      </c>
      <c r="O3" s="538" t="s">
        <v>226</v>
      </c>
      <c r="P3" s="538" t="s">
        <v>228</v>
      </c>
      <c r="Q3" s="537" t="s">
        <v>29</v>
      </c>
    </row>
    <row r="4" spans="4:17" x14ac:dyDescent="0.2">
      <c r="D4" s="538" t="s">
        <v>3333</v>
      </c>
      <c r="E4" s="537" t="s">
        <v>3334</v>
      </c>
      <c r="F4" s="538"/>
      <c r="G4" s="537"/>
      <c r="H4" s="538"/>
      <c r="I4" s="538"/>
      <c r="J4" s="537" t="str">
        <f t="shared" ref="J4:J67" si="0">F4&amp;H4&amp;I4</f>
        <v/>
      </c>
      <c r="K4" s="538"/>
      <c r="L4" s="538"/>
      <c r="M4" s="538"/>
      <c r="N4" s="538"/>
      <c r="O4" s="538"/>
      <c r="P4" s="538"/>
      <c r="Q4" s="537" t="s">
        <v>1490</v>
      </c>
    </row>
    <row r="5" spans="4:17" x14ac:dyDescent="0.2">
      <c r="D5" s="538" t="s">
        <v>3335</v>
      </c>
      <c r="E5" s="537" t="s">
        <v>3334</v>
      </c>
      <c r="F5" s="538"/>
      <c r="G5" s="537"/>
      <c r="H5" s="538"/>
      <c r="I5" s="538"/>
      <c r="J5" s="537" t="str">
        <f t="shared" si="0"/>
        <v/>
      </c>
      <c r="K5" s="538"/>
      <c r="L5" s="538"/>
      <c r="M5" s="538"/>
      <c r="N5" s="538"/>
      <c r="O5" s="538"/>
      <c r="P5" s="538"/>
      <c r="Q5" s="537" t="s">
        <v>1491</v>
      </c>
    </row>
    <row r="6" spans="4:17" x14ac:dyDescent="0.2">
      <c r="D6" s="538" t="s">
        <v>3336</v>
      </c>
      <c r="E6" s="537" t="s">
        <v>3334</v>
      </c>
      <c r="F6" s="538"/>
      <c r="G6" s="537"/>
      <c r="H6" s="538"/>
      <c r="I6" s="538"/>
      <c r="J6" s="537" t="str">
        <f t="shared" si="0"/>
        <v/>
      </c>
      <c r="K6" s="538"/>
      <c r="L6" s="538"/>
      <c r="M6" s="538"/>
      <c r="N6" s="538"/>
      <c r="O6" s="538"/>
      <c r="P6" s="538"/>
      <c r="Q6" s="537" t="s">
        <v>1492</v>
      </c>
    </row>
    <row r="7" spans="4:17" x14ac:dyDescent="0.2">
      <c r="D7" s="538" t="s">
        <v>3337</v>
      </c>
      <c r="E7" s="537" t="s">
        <v>3334</v>
      </c>
      <c r="F7" s="538"/>
      <c r="G7" s="537"/>
      <c r="H7" s="538"/>
      <c r="I7" s="538"/>
      <c r="J7" s="537" t="str">
        <f t="shared" si="0"/>
        <v/>
      </c>
      <c r="K7" s="538"/>
      <c r="L7" s="538"/>
      <c r="M7" s="538"/>
      <c r="N7" s="538"/>
      <c r="O7" s="538"/>
      <c r="P7" s="538"/>
      <c r="Q7" s="537" t="s">
        <v>1493</v>
      </c>
    </row>
    <row r="8" spans="4:17" x14ac:dyDescent="0.2">
      <c r="D8" s="538" t="s">
        <v>3338</v>
      </c>
      <c r="E8" s="537" t="s">
        <v>3334</v>
      </c>
      <c r="F8" s="538"/>
      <c r="G8" s="537"/>
      <c r="H8" s="538"/>
      <c r="I8" s="538"/>
      <c r="J8" s="537" t="str">
        <f t="shared" si="0"/>
        <v/>
      </c>
      <c r="K8" s="538"/>
      <c r="L8" s="538"/>
      <c r="M8" s="538"/>
      <c r="N8" s="538"/>
      <c r="O8" s="538"/>
      <c r="P8" s="538"/>
      <c r="Q8" s="537" t="s">
        <v>1494</v>
      </c>
    </row>
    <row r="9" spans="4:17" x14ac:dyDescent="0.2">
      <c r="D9" s="538" t="s">
        <v>3339</v>
      </c>
      <c r="E9" s="537" t="s">
        <v>3334</v>
      </c>
      <c r="F9" s="538"/>
      <c r="G9" s="537"/>
      <c r="H9" s="538"/>
      <c r="I9" s="538"/>
      <c r="J9" s="537" t="str">
        <f t="shared" si="0"/>
        <v/>
      </c>
      <c r="K9" s="538"/>
      <c r="L9" s="538"/>
      <c r="M9" s="538"/>
      <c r="N9" s="538"/>
      <c r="O9" s="538"/>
      <c r="P9" s="538"/>
      <c r="Q9" s="537" t="s">
        <v>1495</v>
      </c>
    </row>
    <row r="10" spans="4:17" x14ac:dyDescent="0.2">
      <c r="D10" s="538" t="s">
        <v>3340</v>
      </c>
      <c r="E10" s="537" t="s">
        <v>3334</v>
      </c>
      <c r="F10" s="538"/>
      <c r="G10" s="537"/>
      <c r="H10" s="538"/>
      <c r="I10" s="538"/>
      <c r="J10" s="537" t="str">
        <f t="shared" si="0"/>
        <v/>
      </c>
      <c r="K10" s="538"/>
      <c r="L10" s="538"/>
      <c r="M10" s="538"/>
      <c r="N10" s="538"/>
      <c r="O10" s="538"/>
      <c r="P10" s="538"/>
      <c r="Q10" s="537" t="s">
        <v>1496</v>
      </c>
    </row>
    <row r="11" spans="4:17" x14ac:dyDescent="0.2">
      <c r="D11" s="538" t="s">
        <v>3341</v>
      </c>
      <c r="E11" s="537" t="s">
        <v>3334</v>
      </c>
      <c r="F11" s="538"/>
      <c r="G11" s="537"/>
      <c r="H11" s="538"/>
      <c r="I11" s="538"/>
      <c r="J11" s="537" t="str">
        <f t="shared" si="0"/>
        <v/>
      </c>
      <c r="K11" s="538"/>
      <c r="L11" s="538"/>
      <c r="M11" s="538"/>
      <c r="N11" s="538"/>
      <c r="O11" s="538"/>
      <c r="P11" s="538"/>
      <c r="Q11" s="537" t="s">
        <v>1497</v>
      </c>
    </row>
    <row r="12" spans="4:17" x14ac:dyDescent="0.2">
      <c r="D12" s="538" t="s">
        <v>3342</v>
      </c>
      <c r="E12" s="537" t="s">
        <v>3334</v>
      </c>
      <c r="F12" s="538"/>
      <c r="G12" s="537"/>
      <c r="H12" s="538"/>
      <c r="I12" s="538"/>
      <c r="J12" s="537" t="str">
        <f t="shared" si="0"/>
        <v/>
      </c>
      <c r="K12" s="538"/>
      <c r="L12" s="538"/>
      <c r="M12" s="538"/>
      <c r="N12" s="538"/>
      <c r="O12" s="538"/>
      <c r="P12" s="538"/>
      <c r="Q12" s="537" t="s">
        <v>1498</v>
      </c>
    </row>
    <row r="13" spans="4:17" x14ac:dyDescent="0.2">
      <c r="D13" s="538" t="s">
        <v>3343</v>
      </c>
      <c r="E13" s="537" t="s">
        <v>3334</v>
      </c>
      <c r="F13" s="538"/>
      <c r="G13" s="537"/>
      <c r="H13" s="538"/>
      <c r="I13" s="538"/>
      <c r="J13" s="537" t="str">
        <f t="shared" si="0"/>
        <v/>
      </c>
      <c r="K13" s="538"/>
      <c r="L13" s="538"/>
      <c r="M13" s="538"/>
      <c r="N13" s="538"/>
      <c r="O13" s="538"/>
      <c r="P13" s="538"/>
      <c r="Q13" s="537" t="s">
        <v>1499</v>
      </c>
    </row>
    <row r="14" spans="4:17" x14ac:dyDescent="0.2">
      <c r="D14" s="538" t="s">
        <v>3344</v>
      </c>
      <c r="E14" s="537" t="s">
        <v>3345</v>
      </c>
      <c r="F14" s="538"/>
      <c r="G14" s="537"/>
      <c r="H14" s="538"/>
      <c r="I14" s="538"/>
      <c r="J14" s="537" t="str">
        <f t="shared" si="0"/>
        <v/>
      </c>
      <c r="K14" s="538"/>
      <c r="L14" s="538"/>
      <c r="M14" s="538"/>
      <c r="N14" s="538"/>
      <c r="O14" s="538"/>
      <c r="P14" s="538"/>
      <c r="Q14" s="537" t="s">
        <v>1500</v>
      </c>
    </row>
    <row r="15" spans="4:17" x14ac:dyDescent="0.2">
      <c r="D15" s="538" t="s">
        <v>3346</v>
      </c>
      <c r="E15" s="537" t="s">
        <v>3345</v>
      </c>
      <c r="F15" s="538"/>
      <c r="G15" s="537"/>
      <c r="H15" s="538"/>
      <c r="I15" s="538"/>
      <c r="J15" s="537" t="str">
        <f t="shared" si="0"/>
        <v/>
      </c>
      <c r="K15" s="538"/>
      <c r="L15" s="538"/>
      <c r="M15" s="538"/>
      <c r="N15" s="538"/>
      <c r="O15" s="538"/>
      <c r="P15" s="538"/>
      <c r="Q15" s="537" t="s">
        <v>1501</v>
      </c>
    </row>
    <row r="16" spans="4:17" x14ac:dyDescent="0.2">
      <c r="D16" s="538" t="s">
        <v>3347</v>
      </c>
      <c r="E16" s="537" t="s">
        <v>3345</v>
      </c>
      <c r="F16" s="538"/>
      <c r="G16" s="537"/>
      <c r="H16" s="538"/>
      <c r="I16" s="538"/>
      <c r="J16" s="537" t="str">
        <f t="shared" si="0"/>
        <v/>
      </c>
      <c r="K16" s="538"/>
      <c r="L16" s="538"/>
      <c r="M16" s="538"/>
      <c r="N16" s="538"/>
      <c r="O16" s="538"/>
      <c r="P16" s="538"/>
      <c r="Q16" s="537" t="s">
        <v>1502</v>
      </c>
    </row>
    <row r="17" spans="4:17" x14ac:dyDescent="0.2">
      <c r="D17" s="538" t="s">
        <v>3348</v>
      </c>
      <c r="E17" s="537" t="s">
        <v>3345</v>
      </c>
      <c r="F17" s="538"/>
      <c r="G17" s="537"/>
      <c r="H17" s="538"/>
      <c r="I17" s="538"/>
      <c r="J17" s="537" t="str">
        <f t="shared" si="0"/>
        <v/>
      </c>
      <c r="K17" s="538"/>
      <c r="L17" s="538"/>
      <c r="M17" s="538"/>
      <c r="N17" s="538"/>
      <c r="O17" s="538"/>
      <c r="P17" s="538"/>
      <c r="Q17" s="537" t="s">
        <v>1503</v>
      </c>
    </row>
    <row r="18" spans="4:17" x14ac:dyDescent="0.2">
      <c r="D18" s="538" t="s">
        <v>3349</v>
      </c>
      <c r="E18" s="537" t="s">
        <v>3345</v>
      </c>
      <c r="F18" s="538"/>
      <c r="G18" s="537"/>
      <c r="H18" s="538"/>
      <c r="I18" s="538"/>
      <c r="J18" s="537" t="str">
        <f t="shared" si="0"/>
        <v/>
      </c>
      <c r="K18" s="538"/>
      <c r="L18" s="538"/>
      <c r="M18" s="538"/>
      <c r="N18" s="538"/>
      <c r="O18" s="538"/>
      <c r="P18" s="538"/>
      <c r="Q18" s="537" t="s">
        <v>1504</v>
      </c>
    </row>
    <row r="19" spans="4:17" x14ac:dyDescent="0.2">
      <c r="D19" s="538" t="s">
        <v>3350</v>
      </c>
      <c r="E19" s="537" t="s">
        <v>3345</v>
      </c>
      <c r="F19" s="538"/>
      <c r="G19" s="537"/>
      <c r="H19" s="538"/>
      <c r="I19" s="538"/>
      <c r="J19" s="537" t="str">
        <f t="shared" si="0"/>
        <v/>
      </c>
      <c r="K19" s="538"/>
      <c r="L19" s="538"/>
      <c r="M19" s="538"/>
      <c r="N19" s="538"/>
      <c r="O19" s="538"/>
      <c r="P19" s="538"/>
      <c r="Q19" s="537" t="s">
        <v>1505</v>
      </c>
    </row>
    <row r="20" spans="4:17" x14ac:dyDescent="0.2">
      <c r="D20" s="538" t="s">
        <v>3351</v>
      </c>
      <c r="E20" s="537" t="s">
        <v>3345</v>
      </c>
      <c r="F20" s="538"/>
      <c r="G20" s="537"/>
      <c r="H20" s="538"/>
      <c r="I20" s="538"/>
      <c r="J20" s="537" t="str">
        <f t="shared" si="0"/>
        <v/>
      </c>
      <c r="K20" s="538"/>
      <c r="L20" s="538"/>
      <c r="M20" s="538"/>
      <c r="N20" s="538"/>
      <c r="O20" s="538"/>
      <c r="P20" s="538"/>
      <c r="Q20" s="537" t="s">
        <v>1506</v>
      </c>
    </row>
    <row r="21" spans="4:17" x14ac:dyDescent="0.2">
      <c r="D21" s="538" t="s">
        <v>3352</v>
      </c>
      <c r="E21" s="537" t="s">
        <v>3345</v>
      </c>
      <c r="F21" s="538"/>
      <c r="G21" s="537"/>
      <c r="H21" s="538"/>
      <c r="I21" s="538"/>
      <c r="J21" s="537" t="str">
        <f t="shared" si="0"/>
        <v/>
      </c>
      <c r="K21" s="538"/>
      <c r="L21" s="538"/>
      <c r="M21" s="538"/>
      <c r="N21" s="538"/>
      <c r="O21" s="538"/>
      <c r="P21" s="538"/>
      <c r="Q21" s="537" t="s">
        <v>1507</v>
      </c>
    </row>
    <row r="22" spans="4:17" x14ac:dyDescent="0.2">
      <c r="D22" s="538" t="s">
        <v>3353</v>
      </c>
      <c r="E22" s="537" t="s">
        <v>3345</v>
      </c>
      <c r="F22" s="538"/>
      <c r="G22" s="537"/>
      <c r="H22" s="538"/>
      <c r="I22" s="538"/>
      <c r="J22" s="537" t="str">
        <f t="shared" si="0"/>
        <v/>
      </c>
      <c r="K22" s="538"/>
      <c r="L22" s="538"/>
      <c r="M22" s="538"/>
      <c r="N22" s="538"/>
      <c r="O22" s="538"/>
      <c r="P22" s="538"/>
      <c r="Q22" s="537" t="s">
        <v>1508</v>
      </c>
    </row>
    <row r="23" spans="4:17" x14ac:dyDescent="0.2">
      <c r="D23" s="538" t="s">
        <v>3354</v>
      </c>
      <c r="E23" s="537" t="s">
        <v>3345</v>
      </c>
      <c r="F23" s="538"/>
      <c r="G23" s="537"/>
      <c r="H23" s="538"/>
      <c r="I23" s="538"/>
      <c r="J23" s="537" t="str">
        <f t="shared" si="0"/>
        <v/>
      </c>
      <c r="K23" s="538"/>
      <c r="L23" s="538"/>
      <c r="M23" s="538"/>
      <c r="N23" s="538"/>
      <c r="O23" s="538"/>
      <c r="P23" s="538"/>
      <c r="Q23" s="537" t="s">
        <v>1509</v>
      </c>
    </row>
    <row r="24" spans="4:17" x14ac:dyDescent="0.2">
      <c r="D24" s="538" t="s">
        <v>3355</v>
      </c>
      <c r="E24" s="537" t="s">
        <v>3356</v>
      </c>
      <c r="F24" s="538"/>
      <c r="G24" s="537"/>
      <c r="H24" s="538"/>
      <c r="I24" s="538"/>
      <c r="J24" s="537" t="str">
        <f t="shared" si="0"/>
        <v/>
      </c>
      <c r="K24" s="538"/>
      <c r="L24" s="538"/>
      <c r="M24" s="538"/>
      <c r="N24" s="538"/>
      <c r="O24" s="538"/>
      <c r="P24" s="538"/>
      <c r="Q24" s="537" t="s">
        <v>1510</v>
      </c>
    </row>
    <row r="25" spans="4:17" x14ac:dyDescent="0.2">
      <c r="D25" s="538" t="s">
        <v>3357</v>
      </c>
      <c r="E25" s="537" t="s">
        <v>3356</v>
      </c>
      <c r="F25" s="538"/>
      <c r="G25" s="537"/>
      <c r="H25" s="538"/>
      <c r="I25" s="538"/>
      <c r="J25" s="537" t="str">
        <f t="shared" si="0"/>
        <v/>
      </c>
      <c r="K25" s="538"/>
      <c r="L25" s="538"/>
      <c r="M25" s="538"/>
      <c r="N25" s="538"/>
      <c r="O25" s="538"/>
      <c r="P25" s="538"/>
      <c r="Q25" s="537" t="s">
        <v>1511</v>
      </c>
    </row>
    <row r="26" spans="4:17" x14ac:dyDescent="0.2">
      <c r="D26" s="538" t="s">
        <v>3358</v>
      </c>
      <c r="E26" s="537" t="s">
        <v>3356</v>
      </c>
      <c r="F26" s="538"/>
      <c r="G26" s="537"/>
      <c r="H26" s="538"/>
      <c r="I26" s="538"/>
      <c r="J26" s="537" t="str">
        <f t="shared" si="0"/>
        <v/>
      </c>
      <c r="K26" s="538"/>
      <c r="L26" s="538"/>
      <c r="M26" s="538"/>
      <c r="N26" s="538"/>
      <c r="O26" s="538"/>
      <c r="P26" s="538"/>
      <c r="Q26" s="537" t="s">
        <v>1512</v>
      </c>
    </row>
    <row r="27" spans="4:17" x14ac:dyDescent="0.2">
      <c r="D27" s="538" t="s">
        <v>3359</v>
      </c>
      <c r="E27" s="537" t="s">
        <v>3356</v>
      </c>
      <c r="F27" s="538"/>
      <c r="G27" s="537"/>
      <c r="H27" s="538"/>
      <c r="I27" s="538"/>
      <c r="J27" s="537" t="str">
        <f t="shared" si="0"/>
        <v/>
      </c>
      <c r="K27" s="538"/>
      <c r="L27" s="538"/>
      <c r="M27" s="538"/>
      <c r="N27" s="538"/>
      <c r="O27" s="538"/>
      <c r="P27" s="538"/>
      <c r="Q27" s="537" t="s">
        <v>1513</v>
      </c>
    </row>
    <row r="28" spans="4:17" x14ac:dyDescent="0.2">
      <c r="D28" s="538" t="s">
        <v>3360</v>
      </c>
      <c r="E28" s="537" t="s">
        <v>3356</v>
      </c>
      <c r="F28" s="538"/>
      <c r="G28" s="537"/>
      <c r="H28" s="538"/>
      <c r="I28" s="538"/>
      <c r="J28" s="537" t="str">
        <f t="shared" si="0"/>
        <v/>
      </c>
      <c r="K28" s="538"/>
      <c r="L28" s="538"/>
      <c r="M28" s="538"/>
      <c r="N28" s="538"/>
      <c r="O28" s="538"/>
      <c r="P28" s="538"/>
      <c r="Q28" s="537" t="s">
        <v>1514</v>
      </c>
    </row>
    <row r="29" spans="4:17" x14ac:dyDescent="0.2">
      <c r="D29" s="538" t="s">
        <v>3361</v>
      </c>
      <c r="E29" s="537" t="s">
        <v>3356</v>
      </c>
      <c r="F29" s="538"/>
      <c r="G29" s="537"/>
      <c r="H29" s="538"/>
      <c r="I29" s="538"/>
      <c r="J29" s="537" t="str">
        <f t="shared" si="0"/>
        <v/>
      </c>
      <c r="K29" s="538"/>
      <c r="L29" s="538"/>
      <c r="M29" s="538"/>
      <c r="N29" s="538"/>
      <c r="O29" s="538"/>
      <c r="P29" s="538"/>
      <c r="Q29" s="537" t="s">
        <v>1515</v>
      </c>
    </row>
    <row r="30" spans="4:17" x14ac:dyDescent="0.2">
      <c r="D30" s="538" t="s">
        <v>3362</v>
      </c>
      <c r="E30" s="537" t="s">
        <v>3356</v>
      </c>
      <c r="F30" s="538"/>
      <c r="G30" s="537"/>
      <c r="H30" s="538"/>
      <c r="I30" s="538"/>
      <c r="J30" s="537" t="str">
        <f t="shared" si="0"/>
        <v/>
      </c>
      <c r="K30" s="538"/>
      <c r="L30" s="538"/>
      <c r="M30" s="538"/>
      <c r="N30" s="538"/>
      <c r="O30" s="538"/>
      <c r="P30" s="538"/>
      <c r="Q30" s="537" t="s">
        <v>1516</v>
      </c>
    </row>
    <row r="31" spans="4:17" x14ac:dyDescent="0.2">
      <c r="D31" s="538" t="s">
        <v>3363</v>
      </c>
      <c r="E31" s="537" t="s">
        <v>3356</v>
      </c>
      <c r="F31" s="538"/>
      <c r="G31" s="537"/>
      <c r="H31" s="538"/>
      <c r="I31" s="538"/>
      <c r="J31" s="537" t="str">
        <f t="shared" si="0"/>
        <v/>
      </c>
      <c r="K31" s="538"/>
      <c r="L31" s="538"/>
      <c r="M31" s="538"/>
      <c r="N31" s="538"/>
      <c r="O31" s="538"/>
      <c r="P31" s="538"/>
      <c r="Q31" s="537" t="s">
        <v>1517</v>
      </c>
    </row>
    <row r="32" spans="4:17" x14ac:dyDescent="0.2">
      <c r="D32" s="538" t="s">
        <v>3364</v>
      </c>
      <c r="E32" s="537" t="s">
        <v>3356</v>
      </c>
      <c r="F32" s="538"/>
      <c r="G32" s="537"/>
      <c r="H32" s="538"/>
      <c r="I32" s="538"/>
      <c r="J32" s="537" t="str">
        <f t="shared" si="0"/>
        <v/>
      </c>
      <c r="K32" s="538"/>
      <c r="L32" s="538"/>
      <c r="M32" s="538"/>
      <c r="N32" s="538"/>
      <c r="O32" s="538"/>
      <c r="P32" s="538"/>
      <c r="Q32" s="537" t="s">
        <v>1518</v>
      </c>
    </row>
    <row r="33" spans="4:17" x14ac:dyDescent="0.2">
      <c r="D33" s="538" t="s">
        <v>3365</v>
      </c>
      <c r="E33" s="537" t="s">
        <v>3356</v>
      </c>
      <c r="F33" s="538"/>
      <c r="G33" s="537"/>
      <c r="H33" s="538"/>
      <c r="I33" s="538"/>
      <c r="J33" s="537" t="str">
        <f t="shared" si="0"/>
        <v/>
      </c>
      <c r="K33" s="538"/>
      <c r="L33" s="538"/>
      <c r="M33" s="538"/>
      <c r="N33" s="538"/>
      <c r="O33" s="538"/>
      <c r="P33" s="538"/>
      <c r="Q33" s="537" t="s">
        <v>1519</v>
      </c>
    </row>
    <row r="34" spans="4:17" x14ac:dyDescent="0.2">
      <c r="D34" s="538" t="s">
        <v>3366</v>
      </c>
      <c r="E34" s="537" t="s">
        <v>3367</v>
      </c>
      <c r="F34" s="538"/>
      <c r="G34" s="537"/>
      <c r="H34" s="538"/>
      <c r="I34" s="538"/>
      <c r="J34" s="537" t="str">
        <f t="shared" si="0"/>
        <v/>
      </c>
      <c r="K34" s="538"/>
      <c r="L34" s="538"/>
      <c r="M34" s="538"/>
      <c r="N34" s="538"/>
      <c r="O34" s="538"/>
      <c r="P34" s="538"/>
      <c r="Q34" s="537" t="s">
        <v>1520</v>
      </c>
    </row>
    <row r="35" spans="4:17" x14ac:dyDescent="0.2">
      <c r="D35" s="538" t="s">
        <v>3368</v>
      </c>
      <c r="E35" s="537" t="s">
        <v>3367</v>
      </c>
      <c r="F35" s="538"/>
      <c r="G35" s="537"/>
      <c r="H35" s="538"/>
      <c r="I35" s="538"/>
      <c r="J35" s="537" t="str">
        <f t="shared" si="0"/>
        <v/>
      </c>
      <c r="K35" s="538"/>
      <c r="L35" s="538"/>
      <c r="M35" s="538"/>
      <c r="N35" s="538"/>
      <c r="O35" s="538"/>
      <c r="P35" s="538"/>
      <c r="Q35" s="537" t="s">
        <v>1521</v>
      </c>
    </row>
    <row r="36" spans="4:17" x14ac:dyDescent="0.2">
      <c r="D36" s="538" t="s">
        <v>3369</v>
      </c>
      <c r="E36" s="537" t="s">
        <v>3367</v>
      </c>
      <c r="F36" s="538"/>
      <c r="G36" s="537"/>
      <c r="H36" s="538"/>
      <c r="I36" s="538"/>
      <c r="J36" s="537" t="str">
        <f t="shared" si="0"/>
        <v/>
      </c>
      <c r="K36" s="538"/>
      <c r="L36" s="538"/>
      <c r="M36" s="538"/>
      <c r="N36" s="538"/>
      <c r="O36" s="538"/>
      <c r="P36" s="538"/>
      <c r="Q36" s="537" t="s">
        <v>1522</v>
      </c>
    </row>
    <row r="37" spans="4:17" x14ac:dyDescent="0.2">
      <c r="D37" s="538" t="s">
        <v>3370</v>
      </c>
      <c r="E37" s="537" t="s">
        <v>3367</v>
      </c>
      <c r="F37" s="538"/>
      <c r="G37" s="537"/>
      <c r="H37" s="538"/>
      <c r="I37" s="538"/>
      <c r="J37" s="537" t="str">
        <f t="shared" si="0"/>
        <v/>
      </c>
      <c r="K37" s="538"/>
      <c r="L37" s="538"/>
      <c r="M37" s="538"/>
      <c r="N37" s="538"/>
      <c r="O37" s="538"/>
      <c r="P37" s="538"/>
      <c r="Q37" s="537" t="s">
        <v>1523</v>
      </c>
    </row>
    <row r="38" spans="4:17" x14ac:dyDescent="0.2">
      <c r="D38" s="538" t="s">
        <v>3371</v>
      </c>
      <c r="E38" s="537" t="s">
        <v>3367</v>
      </c>
      <c r="F38" s="538"/>
      <c r="G38" s="537"/>
      <c r="H38" s="538"/>
      <c r="I38" s="538"/>
      <c r="J38" s="537" t="str">
        <f t="shared" si="0"/>
        <v/>
      </c>
      <c r="K38" s="538"/>
      <c r="L38" s="538"/>
      <c r="M38" s="538"/>
      <c r="N38" s="538"/>
      <c r="O38" s="538"/>
      <c r="P38" s="538"/>
      <c r="Q38" s="537" t="s">
        <v>1524</v>
      </c>
    </row>
    <row r="39" spans="4:17" x14ac:dyDescent="0.2">
      <c r="D39" s="538" t="s">
        <v>3372</v>
      </c>
      <c r="E39" s="537" t="s">
        <v>3367</v>
      </c>
      <c r="F39" s="538"/>
      <c r="G39" s="537"/>
      <c r="H39" s="538"/>
      <c r="I39" s="538"/>
      <c r="J39" s="537" t="str">
        <f t="shared" si="0"/>
        <v/>
      </c>
      <c r="K39" s="538"/>
      <c r="L39" s="538"/>
      <c r="M39" s="538"/>
      <c r="N39" s="538"/>
      <c r="O39" s="538"/>
      <c r="P39" s="538"/>
      <c r="Q39" s="537" t="s">
        <v>1525</v>
      </c>
    </row>
    <row r="40" spans="4:17" x14ac:dyDescent="0.2">
      <c r="D40" s="538" t="s">
        <v>3373</v>
      </c>
      <c r="E40" s="537" t="s">
        <v>3367</v>
      </c>
      <c r="F40" s="538"/>
      <c r="G40" s="537"/>
      <c r="H40" s="538"/>
      <c r="I40" s="538"/>
      <c r="J40" s="537" t="str">
        <f t="shared" si="0"/>
        <v/>
      </c>
      <c r="K40" s="538"/>
      <c r="L40" s="538"/>
      <c r="M40" s="538"/>
      <c r="N40" s="538"/>
      <c r="O40" s="538"/>
      <c r="P40" s="538"/>
      <c r="Q40" s="537" t="s">
        <v>1526</v>
      </c>
    </row>
    <row r="41" spans="4:17" x14ac:dyDescent="0.2">
      <c r="D41" s="538" t="s">
        <v>3374</v>
      </c>
      <c r="E41" s="537" t="s">
        <v>3367</v>
      </c>
      <c r="F41" s="538"/>
      <c r="G41" s="537"/>
      <c r="H41" s="538"/>
      <c r="I41" s="538"/>
      <c r="J41" s="537" t="str">
        <f t="shared" si="0"/>
        <v/>
      </c>
      <c r="K41" s="538"/>
      <c r="L41" s="538"/>
      <c r="M41" s="538"/>
      <c r="N41" s="538"/>
      <c r="O41" s="538"/>
      <c r="P41" s="538"/>
      <c r="Q41" s="537" t="s">
        <v>1527</v>
      </c>
    </row>
    <row r="42" spans="4:17" x14ac:dyDescent="0.2">
      <c r="D42" s="538" t="s">
        <v>3375</v>
      </c>
      <c r="E42" s="537" t="s">
        <v>3367</v>
      </c>
      <c r="F42" s="538"/>
      <c r="G42" s="537"/>
      <c r="H42" s="538"/>
      <c r="I42" s="538"/>
      <c r="J42" s="537" t="str">
        <f t="shared" si="0"/>
        <v/>
      </c>
      <c r="K42" s="538"/>
      <c r="L42" s="538"/>
      <c r="M42" s="538"/>
      <c r="N42" s="538"/>
      <c r="O42" s="538"/>
      <c r="P42" s="538"/>
      <c r="Q42" s="537" t="s">
        <v>1528</v>
      </c>
    </row>
    <row r="43" spans="4:17" x14ac:dyDescent="0.2">
      <c r="D43" s="538" t="s">
        <v>3376</v>
      </c>
      <c r="E43" s="537" t="s">
        <v>3367</v>
      </c>
      <c r="F43" s="538"/>
      <c r="G43" s="537"/>
      <c r="H43" s="538"/>
      <c r="I43" s="538"/>
      <c r="J43" s="537" t="str">
        <f t="shared" si="0"/>
        <v/>
      </c>
      <c r="K43" s="538"/>
      <c r="L43" s="538"/>
      <c r="M43" s="538"/>
      <c r="N43" s="538"/>
      <c r="O43" s="538"/>
      <c r="P43" s="538"/>
      <c r="Q43" s="537" t="s">
        <v>1529</v>
      </c>
    </row>
    <row r="44" spans="4:17" x14ac:dyDescent="0.2">
      <c r="D44" s="538" t="s">
        <v>3377</v>
      </c>
      <c r="E44" s="537" t="s">
        <v>3378</v>
      </c>
      <c r="F44" s="538"/>
      <c r="G44" s="537"/>
      <c r="H44" s="538"/>
      <c r="I44" s="538"/>
      <c r="J44" s="537" t="str">
        <f t="shared" si="0"/>
        <v/>
      </c>
      <c r="K44" s="538"/>
      <c r="L44" s="538"/>
      <c r="M44" s="538"/>
      <c r="N44" s="538"/>
      <c r="O44" s="538"/>
      <c r="P44" s="538"/>
      <c r="Q44" s="537" t="s">
        <v>1530</v>
      </c>
    </row>
    <row r="45" spans="4:17" x14ac:dyDescent="0.2">
      <c r="D45" s="538" t="s">
        <v>3379</v>
      </c>
      <c r="E45" s="537" t="s">
        <v>3378</v>
      </c>
      <c r="F45" s="538"/>
      <c r="G45" s="537"/>
      <c r="H45" s="538"/>
      <c r="I45" s="538"/>
      <c r="J45" s="537" t="str">
        <f t="shared" si="0"/>
        <v/>
      </c>
      <c r="K45" s="538"/>
      <c r="L45" s="538"/>
      <c r="M45" s="538"/>
      <c r="N45" s="538"/>
      <c r="O45" s="538"/>
      <c r="P45" s="538"/>
      <c r="Q45" s="537" t="s">
        <v>1531</v>
      </c>
    </row>
    <row r="46" spans="4:17" x14ac:dyDescent="0.2">
      <c r="D46" s="538" t="s">
        <v>3380</v>
      </c>
      <c r="E46" s="537" t="s">
        <v>3378</v>
      </c>
      <c r="F46" s="538"/>
      <c r="G46" s="537"/>
      <c r="H46" s="538"/>
      <c r="I46" s="538"/>
      <c r="J46" s="537" t="str">
        <f t="shared" si="0"/>
        <v/>
      </c>
      <c r="K46" s="538"/>
      <c r="L46" s="538"/>
      <c r="M46" s="538"/>
      <c r="N46" s="538"/>
      <c r="O46" s="538"/>
      <c r="P46" s="538"/>
      <c r="Q46" s="537" t="s">
        <v>1532</v>
      </c>
    </row>
    <row r="47" spans="4:17" x14ac:dyDescent="0.2">
      <c r="D47" s="538" t="s">
        <v>3381</v>
      </c>
      <c r="E47" s="537" t="s">
        <v>3378</v>
      </c>
      <c r="F47" s="538"/>
      <c r="G47" s="537"/>
      <c r="H47" s="538"/>
      <c r="I47" s="538"/>
      <c r="J47" s="537" t="str">
        <f t="shared" si="0"/>
        <v/>
      </c>
      <c r="K47" s="538"/>
      <c r="L47" s="538"/>
      <c r="M47" s="538"/>
      <c r="N47" s="538"/>
      <c r="O47" s="538"/>
      <c r="P47" s="538"/>
      <c r="Q47" s="537" t="s">
        <v>1533</v>
      </c>
    </row>
    <row r="48" spans="4:17" x14ac:dyDescent="0.2">
      <c r="D48" s="538" t="s">
        <v>3382</v>
      </c>
      <c r="E48" s="537" t="s">
        <v>3378</v>
      </c>
      <c r="F48" s="538"/>
      <c r="G48" s="537"/>
      <c r="H48" s="538"/>
      <c r="I48" s="538"/>
      <c r="J48" s="537" t="str">
        <f t="shared" si="0"/>
        <v/>
      </c>
      <c r="K48" s="538"/>
      <c r="L48" s="538"/>
      <c r="M48" s="538"/>
      <c r="N48" s="538"/>
      <c r="O48" s="538"/>
      <c r="P48" s="538"/>
      <c r="Q48" s="537" t="s">
        <v>1534</v>
      </c>
    </row>
    <row r="49" spans="4:17" x14ac:dyDescent="0.2">
      <c r="D49" s="538" t="s">
        <v>3383</v>
      </c>
      <c r="E49" s="537" t="s">
        <v>3378</v>
      </c>
      <c r="F49" s="538"/>
      <c r="G49" s="537"/>
      <c r="H49" s="538"/>
      <c r="I49" s="538"/>
      <c r="J49" s="537" t="str">
        <f t="shared" si="0"/>
        <v/>
      </c>
      <c r="K49" s="538"/>
      <c r="L49" s="538"/>
      <c r="M49" s="538"/>
      <c r="N49" s="538"/>
      <c r="O49" s="538"/>
      <c r="P49" s="538"/>
      <c r="Q49" s="537" t="s">
        <v>1535</v>
      </c>
    </row>
    <row r="50" spans="4:17" x14ac:dyDescent="0.2">
      <c r="D50" s="538" t="s">
        <v>3384</v>
      </c>
      <c r="E50" s="537" t="s">
        <v>3378</v>
      </c>
      <c r="F50" s="538"/>
      <c r="G50" s="537"/>
      <c r="H50" s="538"/>
      <c r="I50" s="538"/>
      <c r="J50" s="537" t="str">
        <f t="shared" si="0"/>
        <v/>
      </c>
      <c r="K50" s="538"/>
      <c r="L50" s="538"/>
      <c r="M50" s="538"/>
      <c r="N50" s="538"/>
      <c r="O50" s="538"/>
      <c r="P50" s="538"/>
      <c r="Q50" s="537" t="s">
        <v>1536</v>
      </c>
    </row>
    <row r="51" spans="4:17" x14ac:dyDescent="0.2">
      <c r="D51" s="538" t="s">
        <v>3385</v>
      </c>
      <c r="E51" s="537" t="s">
        <v>3378</v>
      </c>
      <c r="F51" s="538"/>
      <c r="G51" s="537"/>
      <c r="H51" s="538"/>
      <c r="I51" s="538"/>
      <c r="J51" s="537" t="str">
        <f t="shared" si="0"/>
        <v/>
      </c>
      <c r="K51" s="538"/>
      <c r="L51" s="538"/>
      <c r="M51" s="538"/>
      <c r="N51" s="538"/>
      <c r="O51" s="538"/>
      <c r="P51" s="538"/>
      <c r="Q51" s="537" t="s">
        <v>1537</v>
      </c>
    </row>
    <row r="52" spans="4:17" x14ac:dyDescent="0.2">
      <c r="D52" s="538" t="s">
        <v>3386</v>
      </c>
      <c r="E52" s="537" t="s">
        <v>3378</v>
      </c>
      <c r="F52" s="538"/>
      <c r="G52" s="537"/>
      <c r="H52" s="538"/>
      <c r="I52" s="538"/>
      <c r="J52" s="537" t="str">
        <f t="shared" si="0"/>
        <v/>
      </c>
      <c r="K52" s="538"/>
      <c r="L52" s="538"/>
      <c r="M52" s="538"/>
      <c r="N52" s="538"/>
      <c r="O52" s="538"/>
      <c r="P52" s="538"/>
      <c r="Q52" s="537" t="s">
        <v>1538</v>
      </c>
    </row>
    <row r="53" spans="4:17" x14ac:dyDescent="0.2">
      <c r="D53" s="538" t="s">
        <v>3387</v>
      </c>
      <c r="E53" s="537" t="s">
        <v>3378</v>
      </c>
      <c r="F53" s="538"/>
      <c r="G53" s="537"/>
      <c r="H53" s="538"/>
      <c r="I53" s="538"/>
      <c r="J53" s="537" t="str">
        <f t="shared" si="0"/>
        <v/>
      </c>
      <c r="K53" s="538"/>
      <c r="L53" s="538"/>
      <c r="M53" s="538"/>
      <c r="N53" s="538"/>
      <c r="O53" s="538"/>
      <c r="P53" s="538"/>
      <c r="Q53" s="537" t="s">
        <v>1539</v>
      </c>
    </row>
    <row r="54" spans="4:17" x14ac:dyDescent="0.2">
      <c r="D54" s="538" t="s">
        <v>3388</v>
      </c>
      <c r="E54" s="537" t="s">
        <v>3389</v>
      </c>
      <c r="F54" s="538"/>
      <c r="G54" s="537"/>
      <c r="H54" s="538"/>
      <c r="I54" s="538"/>
      <c r="J54" s="537" t="str">
        <f t="shared" si="0"/>
        <v/>
      </c>
      <c r="K54" s="538"/>
      <c r="L54" s="538"/>
      <c r="M54" s="538"/>
      <c r="N54" s="538"/>
      <c r="O54" s="538"/>
      <c r="P54" s="538"/>
      <c r="Q54" s="537" t="s">
        <v>1540</v>
      </c>
    </row>
    <row r="55" spans="4:17" x14ac:dyDescent="0.2">
      <c r="D55" s="538" t="s">
        <v>3390</v>
      </c>
      <c r="E55" s="537" t="s">
        <v>3389</v>
      </c>
      <c r="F55" s="538"/>
      <c r="G55" s="537"/>
      <c r="H55" s="538"/>
      <c r="I55" s="538"/>
      <c r="J55" s="537" t="str">
        <f t="shared" si="0"/>
        <v/>
      </c>
      <c r="K55" s="538"/>
      <c r="L55" s="538"/>
      <c r="M55" s="538"/>
      <c r="N55" s="538"/>
      <c r="O55" s="538"/>
      <c r="P55" s="538"/>
      <c r="Q55" s="537" t="s">
        <v>1541</v>
      </c>
    </row>
    <row r="56" spans="4:17" x14ac:dyDescent="0.2">
      <c r="D56" s="538" t="s">
        <v>3391</v>
      </c>
      <c r="E56" s="537" t="s">
        <v>3389</v>
      </c>
      <c r="F56" s="538"/>
      <c r="G56" s="537"/>
      <c r="H56" s="538"/>
      <c r="I56" s="538"/>
      <c r="J56" s="537" t="str">
        <f t="shared" si="0"/>
        <v/>
      </c>
      <c r="K56" s="538"/>
      <c r="L56" s="538"/>
      <c r="M56" s="538"/>
      <c r="N56" s="538"/>
      <c r="O56" s="538"/>
      <c r="P56" s="538"/>
      <c r="Q56" s="537" t="s">
        <v>1542</v>
      </c>
    </row>
    <row r="57" spans="4:17" x14ac:dyDescent="0.2">
      <c r="D57" s="538" t="s">
        <v>3392</v>
      </c>
      <c r="E57" s="537" t="s">
        <v>3389</v>
      </c>
      <c r="F57" s="538"/>
      <c r="G57" s="537"/>
      <c r="H57" s="538"/>
      <c r="I57" s="538"/>
      <c r="J57" s="537" t="str">
        <f t="shared" si="0"/>
        <v/>
      </c>
      <c r="K57" s="538"/>
      <c r="L57" s="538"/>
      <c r="M57" s="538"/>
      <c r="N57" s="538"/>
      <c r="O57" s="538"/>
      <c r="P57" s="538"/>
      <c r="Q57" s="537" t="s">
        <v>1543</v>
      </c>
    </row>
    <row r="58" spans="4:17" x14ac:dyDescent="0.2">
      <c r="D58" s="538" t="s">
        <v>3393</v>
      </c>
      <c r="E58" s="537" t="s">
        <v>3389</v>
      </c>
      <c r="F58" s="538"/>
      <c r="G58" s="537"/>
      <c r="H58" s="538"/>
      <c r="I58" s="538"/>
      <c r="J58" s="537" t="str">
        <f t="shared" si="0"/>
        <v/>
      </c>
      <c r="K58" s="538"/>
      <c r="L58" s="538"/>
      <c r="M58" s="538"/>
      <c r="N58" s="538"/>
      <c r="O58" s="538"/>
      <c r="P58" s="538"/>
      <c r="Q58" s="537" t="s">
        <v>1544</v>
      </c>
    </row>
    <row r="59" spans="4:17" x14ac:dyDescent="0.2">
      <c r="D59" s="538" t="s">
        <v>3394</v>
      </c>
      <c r="E59" s="537" t="s">
        <v>3389</v>
      </c>
      <c r="F59" s="538"/>
      <c r="G59" s="537"/>
      <c r="H59" s="538"/>
      <c r="I59" s="538"/>
      <c r="J59" s="537" t="str">
        <f t="shared" si="0"/>
        <v/>
      </c>
      <c r="K59" s="538"/>
      <c r="L59" s="538"/>
      <c r="M59" s="538"/>
      <c r="N59" s="538"/>
      <c r="O59" s="538"/>
      <c r="P59" s="538"/>
      <c r="Q59" s="537" t="s">
        <v>1545</v>
      </c>
    </row>
    <row r="60" spans="4:17" x14ac:dyDescent="0.2">
      <c r="D60" s="538" t="s">
        <v>3395</v>
      </c>
      <c r="E60" s="537" t="s">
        <v>3389</v>
      </c>
      <c r="F60" s="538"/>
      <c r="G60" s="537"/>
      <c r="H60" s="538"/>
      <c r="I60" s="538"/>
      <c r="J60" s="537" t="str">
        <f t="shared" si="0"/>
        <v/>
      </c>
      <c r="K60" s="538"/>
      <c r="L60" s="538"/>
      <c r="M60" s="538"/>
      <c r="N60" s="538"/>
      <c r="O60" s="538"/>
      <c r="P60" s="538"/>
      <c r="Q60" s="537" t="s">
        <v>1546</v>
      </c>
    </row>
    <row r="61" spans="4:17" x14ac:dyDescent="0.2">
      <c r="D61" s="538" t="s">
        <v>3396</v>
      </c>
      <c r="E61" s="537" t="s">
        <v>3389</v>
      </c>
      <c r="F61" s="538"/>
      <c r="G61" s="537"/>
      <c r="H61" s="538"/>
      <c r="I61" s="538"/>
      <c r="J61" s="537" t="str">
        <f t="shared" si="0"/>
        <v/>
      </c>
      <c r="K61" s="538"/>
      <c r="L61" s="538"/>
      <c r="M61" s="538"/>
      <c r="N61" s="538"/>
      <c r="O61" s="538"/>
      <c r="P61" s="538"/>
      <c r="Q61" s="537" t="s">
        <v>1547</v>
      </c>
    </row>
    <row r="62" spans="4:17" x14ac:dyDescent="0.2">
      <c r="D62" s="538" t="s">
        <v>3397</v>
      </c>
      <c r="E62" s="537" t="s">
        <v>3389</v>
      </c>
      <c r="F62" s="538"/>
      <c r="G62" s="537"/>
      <c r="H62" s="538"/>
      <c r="I62" s="538"/>
      <c r="J62" s="537" t="str">
        <f t="shared" si="0"/>
        <v/>
      </c>
      <c r="K62" s="538"/>
      <c r="L62" s="538"/>
      <c r="M62" s="538"/>
      <c r="N62" s="538"/>
      <c r="O62" s="538"/>
      <c r="P62" s="538"/>
      <c r="Q62" s="537" t="s">
        <v>1548</v>
      </c>
    </row>
    <row r="63" spans="4:17" x14ac:dyDescent="0.2">
      <c r="D63" s="538" t="s">
        <v>3398</v>
      </c>
      <c r="E63" s="537" t="s">
        <v>3389</v>
      </c>
      <c r="F63" s="538"/>
      <c r="G63" s="537"/>
      <c r="H63" s="538"/>
      <c r="I63" s="538"/>
      <c r="J63" s="537" t="str">
        <f t="shared" si="0"/>
        <v/>
      </c>
      <c r="K63" s="538"/>
      <c r="L63" s="538"/>
      <c r="M63" s="538"/>
      <c r="N63" s="538"/>
      <c r="O63" s="538"/>
      <c r="P63" s="538"/>
      <c r="Q63" s="537" t="s">
        <v>1549</v>
      </c>
    </row>
    <row r="64" spans="4:17" x14ac:dyDescent="0.2">
      <c r="D64" s="538" t="s">
        <v>3399</v>
      </c>
      <c r="E64" s="537" t="s">
        <v>3400</v>
      </c>
      <c r="F64" s="538"/>
      <c r="G64" s="537"/>
      <c r="H64" s="538"/>
      <c r="I64" s="538"/>
      <c r="J64" s="537" t="str">
        <f t="shared" si="0"/>
        <v/>
      </c>
      <c r="K64" s="538"/>
      <c r="L64" s="538"/>
      <c r="M64" s="538"/>
      <c r="N64" s="538"/>
      <c r="O64" s="538"/>
      <c r="P64" s="538"/>
      <c r="Q64" s="537" t="s">
        <v>1550</v>
      </c>
    </row>
    <row r="65" spans="4:17" x14ac:dyDescent="0.2">
      <c r="D65" s="538" t="s">
        <v>3401</v>
      </c>
      <c r="E65" s="537" t="s">
        <v>3400</v>
      </c>
      <c r="F65" s="538"/>
      <c r="G65" s="537"/>
      <c r="H65" s="538"/>
      <c r="I65" s="538"/>
      <c r="J65" s="537" t="str">
        <f t="shared" si="0"/>
        <v/>
      </c>
      <c r="K65" s="538"/>
      <c r="L65" s="538"/>
      <c r="M65" s="538"/>
      <c r="N65" s="538"/>
      <c r="O65" s="538"/>
      <c r="P65" s="538"/>
      <c r="Q65" s="537" t="s">
        <v>1551</v>
      </c>
    </row>
    <row r="66" spans="4:17" x14ac:dyDescent="0.2">
      <c r="D66" s="538" t="s">
        <v>3402</v>
      </c>
      <c r="E66" s="537" t="s">
        <v>3400</v>
      </c>
      <c r="F66" s="538"/>
      <c r="G66" s="537"/>
      <c r="H66" s="538"/>
      <c r="I66" s="538"/>
      <c r="J66" s="537" t="str">
        <f t="shared" si="0"/>
        <v/>
      </c>
      <c r="K66" s="538"/>
      <c r="L66" s="538"/>
      <c r="M66" s="538"/>
      <c r="N66" s="538"/>
      <c r="O66" s="538"/>
      <c r="P66" s="538"/>
      <c r="Q66" s="537" t="s">
        <v>1552</v>
      </c>
    </row>
    <row r="67" spans="4:17" x14ac:dyDescent="0.2">
      <c r="D67" s="538" t="s">
        <v>3403</v>
      </c>
      <c r="E67" s="537" t="s">
        <v>3400</v>
      </c>
      <c r="F67" s="538"/>
      <c r="G67" s="537"/>
      <c r="H67" s="538"/>
      <c r="I67" s="538"/>
      <c r="J67" s="537" t="str">
        <f t="shared" si="0"/>
        <v/>
      </c>
      <c r="K67" s="538"/>
      <c r="L67" s="538"/>
      <c r="M67" s="538"/>
      <c r="N67" s="538"/>
      <c r="O67" s="538"/>
      <c r="P67" s="538"/>
      <c r="Q67" s="537" t="s">
        <v>1553</v>
      </c>
    </row>
    <row r="68" spans="4:17" x14ac:dyDescent="0.2">
      <c r="D68" s="538" t="s">
        <v>3404</v>
      </c>
      <c r="E68" s="537" t="s">
        <v>3400</v>
      </c>
      <c r="F68" s="538"/>
      <c r="G68" s="537"/>
      <c r="H68" s="538"/>
      <c r="I68" s="538"/>
      <c r="J68" s="537" t="str">
        <f t="shared" ref="J68:J131" si="1">F68&amp;H68&amp;I68</f>
        <v/>
      </c>
      <c r="K68" s="538"/>
      <c r="L68" s="538"/>
      <c r="M68" s="538"/>
      <c r="N68" s="538"/>
      <c r="O68" s="538"/>
      <c r="P68" s="538"/>
      <c r="Q68" s="537" t="s">
        <v>1554</v>
      </c>
    </row>
    <row r="69" spans="4:17" x14ac:dyDescent="0.2">
      <c r="D69" s="538" t="s">
        <v>3405</v>
      </c>
      <c r="E69" s="537" t="s">
        <v>3400</v>
      </c>
      <c r="F69" s="538"/>
      <c r="G69" s="537"/>
      <c r="H69" s="538"/>
      <c r="I69" s="538"/>
      <c r="J69" s="537" t="str">
        <f t="shared" si="1"/>
        <v/>
      </c>
      <c r="K69" s="538"/>
      <c r="L69" s="538"/>
      <c r="M69" s="538"/>
      <c r="N69" s="538"/>
      <c r="O69" s="538"/>
      <c r="P69" s="538"/>
      <c r="Q69" s="537" t="s">
        <v>1555</v>
      </c>
    </row>
    <row r="70" spans="4:17" x14ac:dyDescent="0.2">
      <c r="D70" s="538" t="s">
        <v>3406</v>
      </c>
      <c r="E70" s="537" t="s">
        <v>3400</v>
      </c>
      <c r="F70" s="538"/>
      <c r="G70" s="537"/>
      <c r="H70" s="538"/>
      <c r="I70" s="538"/>
      <c r="J70" s="537" t="str">
        <f t="shared" si="1"/>
        <v/>
      </c>
      <c r="K70" s="538"/>
      <c r="L70" s="538"/>
      <c r="M70" s="538"/>
      <c r="N70" s="538"/>
      <c r="O70" s="538"/>
      <c r="P70" s="538"/>
      <c r="Q70" s="537" t="s">
        <v>1556</v>
      </c>
    </row>
    <row r="71" spans="4:17" x14ac:dyDescent="0.2">
      <c r="D71" s="538" t="s">
        <v>3407</v>
      </c>
      <c r="E71" s="537" t="s">
        <v>3400</v>
      </c>
      <c r="F71" s="538"/>
      <c r="G71" s="537"/>
      <c r="H71" s="538"/>
      <c r="I71" s="538"/>
      <c r="J71" s="537" t="str">
        <f t="shared" si="1"/>
        <v/>
      </c>
      <c r="K71" s="538"/>
      <c r="L71" s="538"/>
      <c r="M71" s="538"/>
      <c r="N71" s="538"/>
      <c r="O71" s="538"/>
      <c r="P71" s="538"/>
      <c r="Q71" s="537" t="s">
        <v>1557</v>
      </c>
    </row>
    <row r="72" spans="4:17" x14ac:dyDescent="0.2">
      <c r="D72" s="538" t="s">
        <v>3408</v>
      </c>
      <c r="E72" s="537" t="s">
        <v>3400</v>
      </c>
      <c r="F72" s="538"/>
      <c r="G72" s="537"/>
      <c r="H72" s="538"/>
      <c r="I72" s="538"/>
      <c r="J72" s="537" t="str">
        <f t="shared" si="1"/>
        <v/>
      </c>
      <c r="K72" s="538"/>
      <c r="L72" s="538"/>
      <c r="M72" s="538"/>
      <c r="N72" s="538"/>
      <c r="O72" s="538"/>
      <c r="P72" s="538"/>
      <c r="Q72" s="537" t="s">
        <v>1558</v>
      </c>
    </row>
    <row r="73" spans="4:17" x14ac:dyDescent="0.2">
      <c r="D73" s="538" t="s">
        <v>3409</v>
      </c>
      <c r="E73" s="537" t="s">
        <v>3400</v>
      </c>
      <c r="F73" s="538"/>
      <c r="G73" s="537"/>
      <c r="H73" s="538"/>
      <c r="I73" s="538"/>
      <c r="J73" s="537" t="str">
        <f t="shared" si="1"/>
        <v/>
      </c>
      <c r="K73" s="538"/>
      <c r="L73" s="538"/>
      <c r="M73" s="538"/>
      <c r="N73" s="538"/>
      <c r="O73" s="538"/>
      <c r="P73" s="538"/>
      <c r="Q73" s="537" t="s">
        <v>1559</v>
      </c>
    </row>
    <row r="74" spans="4:17" x14ac:dyDescent="0.2">
      <c r="D74" s="538" t="s">
        <v>3410</v>
      </c>
      <c r="E74" s="537" t="s">
        <v>3411</v>
      </c>
      <c r="F74" s="538"/>
      <c r="G74" s="537"/>
      <c r="H74" s="538"/>
      <c r="I74" s="538"/>
      <c r="J74" s="537" t="str">
        <f t="shared" si="1"/>
        <v/>
      </c>
      <c r="K74" s="538"/>
      <c r="L74" s="538"/>
      <c r="M74" s="538"/>
      <c r="N74" s="538"/>
      <c r="O74" s="538"/>
      <c r="P74" s="538"/>
      <c r="Q74" s="537" t="s">
        <v>1560</v>
      </c>
    </row>
    <row r="75" spans="4:17" x14ac:dyDescent="0.2">
      <c r="D75" s="538" t="s">
        <v>3412</v>
      </c>
      <c r="E75" s="537" t="s">
        <v>3411</v>
      </c>
      <c r="F75" s="538"/>
      <c r="G75" s="537"/>
      <c r="H75" s="538"/>
      <c r="I75" s="538"/>
      <c r="J75" s="537" t="str">
        <f t="shared" si="1"/>
        <v/>
      </c>
      <c r="K75" s="538"/>
      <c r="L75" s="538"/>
      <c r="M75" s="538"/>
      <c r="N75" s="538"/>
      <c r="O75" s="538"/>
      <c r="P75" s="538"/>
      <c r="Q75" s="537" t="s">
        <v>1561</v>
      </c>
    </row>
    <row r="76" spans="4:17" x14ac:dyDescent="0.2">
      <c r="D76" s="538" t="s">
        <v>3413</v>
      </c>
      <c r="E76" s="537" t="s">
        <v>3411</v>
      </c>
      <c r="F76" s="538"/>
      <c r="G76" s="537"/>
      <c r="H76" s="538"/>
      <c r="I76" s="538"/>
      <c r="J76" s="537" t="str">
        <f t="shared" si="1"/>
        <v/>
      </c>
      <c r="K76" s="538"/>
      <c r="L76" s="538"/>
      <c r="M76" s="538"/>
      <c r="N76" s="538"/>
      <c r="O76" s="538"/>
      <c r="P76" s="538"/>
      <c r="Q76" s="537" t="s">
        <v>1562</v>
      </c>
    </row>
    <row r="77" spans="4:17" x14ac:dyDescent="0.2">
      <c r="D77" s="538" t="s">
        <v>3414</v>
      </c>
      <c r="E77" s="537" t="s">
        <v>3411</v>
      </c>
      <c r="F77" s="538"/>
      <c r="G77" s="537"/>
      <c r="H77" s="538"/>
      <c r="I77" s="538"/>
      <c r="J77" s="537" t="str">
        <f t="shared" si="1"/>
        <v/>
      </c>
      <c r="K77" s="538"/>
      <c r="L77" s="538"/>
      <c r="M77" s="538"/>
      <c r="N77" s="538"/>
      <c r="O77" s="538"/>
      <c r="P77" s="538"/>
      <c r="Q77" s="537" t="s">
        <v>1563</v>
      </c>
    </row>
    <row r="78" spans="4:17" x14ac:dyDescent="0.2">
      <c r="D78" s="538" t="s">
        <v>3415</v>
      </c>
      <c r="E78" s="537" t="s">
        <v>3411</v>
      </c>
      <c r="F78" s="538"/>
      <c r="G78" s="537"/>
      <c r="H78" s="538"/>
      <c r="I78" s="538"/>
      <c r="J78" s="537" t="str">
        <f t="shared" si="1"/>
        <v/>
      </c>
      <c r="K78" s="538"/>
      <c r="L78" s="538"/>
      <c r="M78" s="538"/>
      <c r="N78" s="538"/>
      <c r="O78" s="538"/>
      <c r="P78" s="538"/>
      <c r="Q78" s="537" t="s">
        <v>1564</v>
      </c>
    </row>
    <row r="79" spans="4:17" x14ac:dyDescent="0.2">
      <c r="D79" s="538" t="s">
        <v>3416</v>
      </c>
      <c r="E79" s="537" t="s">
        <v>3411</v>
      </c>
      <c r="F79" s="538"/>
      <c r="G79" s="537"/>
      <c r="H79" s="538"/>
      <c r="I79" s="538"/>
      <c r="J79" s="537" t="str">
        <f t="shared" si="1"/>
        <v/>
      </c>
      <c r="K79" s="538"/>
      <c r="L79" s="538"/>
      <c r="M79" s="538"/>
      <c r="N79" s="538"/>
      <c r="O79" s="538"/>
      <c r="P79" s="538"/>
      <c r="Q79" s="537" t="s">
        <v>1565</v>
      </c>
    </row>
    <row r="80" spans="4:17" x14ac:dyDescent="0.2">
      <c r="D80" s="538" t="s">
        <v>3417</v>
      </c>
      <c r="E80" s="537" t="s">
        <v>3411</v>
      </c>
      <c r="F80" s="538"/>
      <c r="G80" s="537"/>
      <c r="H80" s="538"/>
      <c r="I80" s="538"/>
      <c r="J80" s="537" t="str">
        <f t="shared" si="1"/>
        <v/>
      </c>
      <c r="K80" s="538"/>
      <c r="L80" s="538"/>
      <c r="M80" s="538"/>
      <c r="N80" s="538"/>
      <c r="O80" s="538"/>
      <c r="P80" s="538"/>
      <c r="Q80" s="537" t="s">
        <v>1566</v>
      </c>
    </row>
    <row r="81" spans="4:17" x14ac:dyDescent="0.2">
      <c r="D81" s="538" t="s">
        <v>3418</v>
      </c>
      <c r="E81" s="537" t="s">
        <v>3411</v>
      </c>
      <c r="F81" s="538"/>
      <c r="G81" s="537"/>
      <c r="H81" s="538"/>
      <c r="I81" s="538"/>
      <c r="J81" s="537" t="str">
        <f t="shared" si="1"/>
        <v/>
      </c>
      <c r="K81" s="538"/>
      <c r="L81" s="538"/>
      <c r="M81" s="538"/>
      <c r="N81" s="538"/>
      <c r="O81" s="538"/>
      <c r="P81" s="538"/>
      <c r="Q81" s="537" t="s">
        <v>1567</v>
      </c>
    </row>
    <row r="82" spans="4:17" x14ac:dyDescent="0.2">
      <c r="D82" s="538" t="s">
        <v>3419</v>
      </c>
      <c r="E82" s="537" t="s">
        <v>3411</v>
      </c>
      <c r="F82" s="538"/>
      <c r="G82" s="537"/>
      <c r="H82" s="538"/>
      <c r="I82" s="538"/>
      <c r="J82" s="537" t="str">
        <f t="shared" si="1"/>
        <v/>
      </c>
      <c r="K82" s="538"/>
      <c r="L82" s="538"/>
      <c r="M82" s="538"/>
      <c r="N82" s="538"/>
      <c r="O82" s="538"/>
      <c r="P82" s="538"/>
      <c r="Q82" s="537" t="s">
        <v>1568</v>
      </c>
    </row>
    <row r="83" spans="4:17" x14ac:dyDescent="0.2">
      <c r="D83" s="538" t="s">
        <v>3420</v>
      </c>
      <c r="E83" s="537" t="s">
        <v>3411</v>
      </c>
      <c r="F83" s="538"/>
      <c r="G83" s="537"/>
      <c r="H83" s="538"/>
      <c r="I83" s="538"/>
      <c r="J83" s="537" t="str">
        <f t="shared" si="1"/>
        <v/>
      </c>
      <c r="K83" s="538"/>
      <c r="L83" s="538"/>
      <c r="M83" s="538"/>
      <c r="N83" s="538"/>
      <c r="O83" s="538"/>
      <c r="P83" s="538"/>
      <c r="Q83" s="537" t="s">
        <v>1569</v>
      </c>
    </row>
    <row r="84" spans="4:17" x14ac:dyDescent="0.2">
      <c r="D84" s="538" t="s">
        <v>3421</v>
      </c>
      <c r="E84" s="537" t="s">
        <v>3422</v>
      </c>
      <c r="F84" s="538"/>
      <c r="G84" s="537"/>
      <c r="H84" s="538"/>
      <c r="I84" s="538"/>
      <c r="J84" s="537" t="str">
        <f t="shared" si="1"/>
        <v/>
      </c>
      <c r="K84" s="538"/>
      <c r="L84" s="538"/>
      <c r="M84" s="538"/>
      <c r="N84" s="538"/>
      <c r="O84" s="538"/>
      <c r="P84" s="538"/>
      <c r="Q84" s="537" t="s">
        <v>1570</v>
      </c>
    </row>
    <row r="85" spans="4:17" x14ac:dyDescent="0.2">
      <c r="D85" s="538" t="s">
        <v>3423</v>
      </c>
      <c r="E85" s="537" t="s">
        <v>3422</v>
      </c>
      <c r="F85" s="538"/>
      <c r="G85" s="537"/>
      <c r="H85" s="538"/>
      <c r="I85" s="538"/>
      <c r="J85" s="537" t="str">
        <f t="shared" si="1"/>
        <v/>
      </c>
      <c r="K85" s="538"/>
      <c r="L85" s="538"/>
      <c r="M85" s="538"/>
      <c r="N85" s="538"/>
      <c r="O85" s="538"/>
      <c r="P85" s="538"/>
      <c r="Q85" s="537" t="s">
        <v>1571</v>
      </c>
    </row>
    <row r="86" spans="4:17" x14ac:dyDescent="0.2">
      <c r="D86" s="538" t="s">
        <v>3424</v>
      </c>
      <c r="E86" s="537" t="s">
        <v>3422</v>
      </c>
      <c r="F86" s="538"/>
      <c r="G86" s="537"/>
      <c r="H86" s="538"/>
      <c r="I86" s="538"/>
      <c r="J86" s="537" t="str">
        <f t="shared" si="1"/>
        <v/>
      </c>
      <c r="K86" s="538"/>
      <c r="L86" s="538"/>
      <c r="M86" s="538"/>
      <c r="N86" s="538"/>
      <c r="O86" s="538"/>
      <c r="P86" s="538"/>
      <c r="Q86" s="537" t="s">
        <v>1572</v>
      </c>
    </row>
    <row r="87" spans="4:17" x14ac:dyDescent="0.2">
      <c r="D87" s="538" t="s">
        <v>3425</v>
      </c>
      <c r="E87" s="537" t="s">
        <v>3422</v>
      </c>
      <c r="F87" s="538"/>
      <c r="G87" s="537"/>
      <c r="H87" s="538"/>
      <c r="I87" s="538"/>
      <c r="J87" s="537" t="str">
        <f t="shared" si="1"/>
        <v/>
      </c>
      <c r="K87" s="538"/>
      <c r="L87" s="538"/>
      <c r="M87" s="538"/>
      <c r="N87" s="538"/>
      <c r="O87" s="538"/>
      <c r="P87" s="538"/>
      <c r="Q87" s="537" t="s">
        <v>1573</v>
      </c>
    </row>
    <row r="88" spans="4:17" x14ac:dyDescent="0.2">
      <c r="D88" s="538" t="s">
        <v>3426</v>
      </c>
      <c r="E88" s="537" t="s">
        <v>3422</v>
      </c>
      <c r="F88" s="538"/>
      <c r="G88" s="537"/>
      <c r="H88" s="538"/>
      <c r="I88" s="538"/>
      <c r="J88" s="537" t="str">
        <f t="shared" si="1"/>
        <v/>
      </c>
      <c r="K88" s="538"/>
      <c r="L88" s="538"/>
      <c r="M88" s="538"/>
      <c r="N88" s="538"/>
      <c r="O88" s="538"/>
      <c r="P88" s="538"/>
      <c r="Q88" s="537" t="s">
        <v>1574</v>
      </c>
    </row>
    <row r="89" spans="4:17" x14ac:dyDescent="0.2">
      <c r="D89" s="538" t="s">
        <v>3427</v>
      </c>
      <c r="E89" s="537" t="s">
        <v>3422</v>
      </c>
      <c r="F89" s="538"/>
      <c r="G89" s="537"/>
      <c r="H89" s="538"/>
      <c r="I89" s="538"/>
      <c r="J89" s="537" t="str">
        <f t="shared" si="1"/>
        <v/>
      </c>
      <c r="K89" s="538"/>
      <c r="L89" s="538"/>
      <c r="M89" s="538"/>
      <c r="N89" s="538"/>
      <c r="O89" s="538"/>
      <c r="P89" s="538"/>
      <c r="Q89" s="537" t="s">
        <v>1575</v>
      </c>
    </row>
    <row r="90" spans="4:17" x14ac:dyDescent="0.2">
      <c r="D90" s="538" t="s">
        <v>3428</v>
      </c>
      <c r="E90" s="537" t="s">
        <v>3422</v>
      </c>
      <c r="F90" s="538"/>
      <c r="G90" s="537"/>
      <c r="H90" s="538"/>
      <c r="I90" s="538"/>
      <c r="J90" s="537" t="str">
        <f t="shared" si="1"/>
        <v/>
      </c>
      <c r="K90" s="538"/>
      <c r="L90" s="538"/>
      <c r="M90" s="538"/>
      <c r="N90" s="538"/>
      <c r="O90" s="538"/>
      <c r="P90" s="538"/>
      <c r="Q90" s="537" t="s">
        <v>1576</v>
      </c>
    </row>
    <row r="91" spans="4:17" x14ac:dyDescent="0.2">
      <c r="D91" s="538" t="s">
        <v>3429</v>
      </c>
      <c r="E91" s="537" t="s">
        <v>3422</v>
      </c>
      <c r="F91" s="538"/>
      <c r="G91" s="537"/>
      <c r="H91" s="538"/>
      <c r="I91" s="538"/>
      <c r="J91" s="537" t="str">
        <f t="shared" si="1"/>
        <v/>
      </c>
      <c r="K91" s="538"/>
      <c r="L91" s="538"/>
      <c r="M91" s="538"/>
      <c r="N91" s="538"/>
      <c r="O91" s="538"/>
      <c r="P91" s="538"/>
      <c r="Q91" s="537" t="s">
        <v>1577</v>
      </c>
    </row>
    <row r="92" spans="4:17" x14ac:dyDescent="0.2">
      <c r="D92" s="538" t="s">
        <v>3430</v>
      </c>
      <c r="E92" s="537" t="s">
        <v>3422</v>
      </c>
      <c r="F92" s="538"/>
      <c r="G92" s="537"/>
      <c r="H92" s="538"/>
      <c r="I92" s="538"/>
      <c r="J92" s="537" t="str">
        <f t="shared" si="1"/>
        <v/>
      </c>
      <c r="K92" s="538"/>
      <c r="L92" s="538"/>
      <c r="M92" s="538"/>
      <c r="N92" s="538"/>
      <c r="O92" s="538"/>
      <c r="P92" s="538"/>
      <c r="Q92" s="537" t="s">
        <v>1578</v>
      </c>
    </row>
    <row r="93" spans="4:17" x14ac:dyDescent="0.2">
      <c r="D93" s="538" t="s">
        <v>3431</v>
      </c>
      <c r="E93" s="537" t="s">
        <v>3422</v>
      </c>
      <c r="F93" s="538"/>
      <c r="G93" s="537"/>
      <c r="H93" s="538"/>
      <c r="I93" s="538"/>
      <c r="J93" s="537" t="str">
        <f t="shared" si="1"/>
        <v/>
      </c>
      <c r="K93" s="538"/>
      <c r="L93" s="538"/>
      <c r="M93" s="538"/>
      <c r="N93" s="538"/>
      <c r="O93" s="538"/>
      <c r="P93" s="538"/>
      <c r="Q93" s="537" t="s">
        <v>1579</v>
      </c>
    </row>
    <row r="94" spans="4:17" x14ac:dyDescent="0.2">
      <c r="D94" s="538" t="s">
        <v>3432</v>
      </c>
      <c r="E94" s="537" t="s">
        <v>3433</v>
      </c>
      <c r="F94" s="538"/>
      <c r="G94" s="537"/>
      <c r="H94" s="538"/>
      <c r="I94" s="538"/>
      <c r="J94" s="537" t="str">
        <f t="shared" si="1"/>
        <v/>
      </c>
      <c r="K94" s="538"/>
      <c r="L94" s="538"/>
      <c r="M94" s="538"/>
      <c r="N94" s="538"/>
      <c r="O94" s="538"/>
      <c r="P94" s="538"/>
      <c r="Q94" s="537" t="s">
        <v>1580</v>
      </c>
    </row>
    <row r="95" spans="4:17" x14ac:dyDescent="0.2">
      <c r="D95" s="538" t="s">
        <v>3434</v>
      </c>
      <c r="E95" s="537" t="s">
        <v>3433</v>
      </c>
      <c r="F95" s="538"/>
      <c r="G95" s="537"/>
      <c r="H95" s="538"/>
      <c r="I95" s="538"/>
      <c r="J95" s="537" t="str">
        <f t="shared" si="1"/>
        <v/>
      </c>
      <c r="K95" s="538"/>
      <c r="L95" s="538"/>
      <c r="M95" s="538"/>
      <c r="N95" s="538"/>
      <c r="O95" s="538"/>
      <c r="P95" s="538"/>
      <c r="Q95" s="537" t="s">
        <v>1581</v>
      </c>
    </row>
    <row r="96" spans="4:17" x14ac:dyDescent="0.2">
      <c r="D96" s="538" t="s">
        <v>3435</v>
      </c>
      <c r="E96" s="537" t="s">
        <v>3433</v>
      </c>
      <c r="F96" s="538"/>
      <c r="G96" s="537"/>
      <c r="H96" s="538"/>
      <c r="I96" s="538"/>
      <c r="J96" s="537" t="str">
        <f t="shared" si="1"/>
        <v/>
      </c>
      <c r="K96" s="538"/>
      <c r="L96" s="538"/>
      <c r="M96" s="538"/>
      <c r="N96" s="538"/>
      <c r="O96" s="538"/>
      <c r="P96" s="538"/>
      <c r="Q96" s="537" t="s">
        <v>1582</v>
      </c>
    </row>
    <row r="97" spans="4:17" x14ac:dyDescent="0.2">
      <c r="D97" s="538" t="s">
        <v>3436</v>
      </c>
      <c r="E97" s="537" t="s">
        <v>3433</v>
      </c>
      <c r="F97" s="538"/>
      <c r="G97" s="537"/>
      <c r="H97" s="538"/>
      <c r="I97" s="538"/>
      <c r="J97" s="537" t="str">
        <f t="shared" si="1"/>
        <v/>
      </c>
      <c r="K97" s="538"/>
      <c r="L97" s="538"/>
      <c r="M97" s="538"/>
      <c r="N97" s="538"/>
      <c r="O97" s="538"/>
      <c r="P97" s="538"/>
      <c r="Q97" s="537" t="s">
        <v>1583</v>
      </c>
    </row>
    <row r="98" spans="4:17" x14ac:dyDescent="0.2">
      <c r="D98" s="538" t="s">
        <v>3437</v>
      </c>
      <c r="E98" s="537" t="s">
        <v>3433</v>
      </c>
      <c r="F98" s="538"/>
      <c r="G98" s="537"/>
      <c r="H98" s="538"/>
      <c r="I98" s="538"/>
      <c r="J98" s="537" t="str">
        <f t="shared" si="1"/>
        <v/>
      </c>
      <c r="K98" s="538"/>
      <c r="L98" s="538"/>
      <c r="M98" s="538"/>
      <c r="N98" s="538"/>
      <c r="O98" s="538"/>
      <c r="P98" s="538"/>
      <c r="Q98" s="537" t="s">
        <v>1584</v>
      </c>
    </row>
    <row r="99" spans="4:17" x14ac:dyDescent="0.2">
      <c r="D99" s="538" t="s">
        <v>3438</v>
      </c>
      <c r="E99" s="537" t="s">
        <v>3433</v>
      </c>
      <c r="F99" s="538"/>
      <c r="G99" s="537"/>
      <c r="H99" s="538"/>
      <c r="I99" s="538"/>
      <c r="J99" s="537" t="str">
        <f t="shared" si="1"/>
        <v/>
      </c>
      <c r="K99" s="538"/>
      <c r="L99" s="538"/>
      <c r="M99" s="538"/>
      <c r="N99" s="538"/>
      <c r="O99" s="538"/>
      <c r="P99" s="538"/>
      <c r="Q99" s="537" t="s">
        <v>1585</v>
      </c>
    </row>
    <row r="100" spans="4:17" x14ac:dyDescent="0.2">
      <c r="D100" s="538" t="s">
        <v>3439</v>
      </c>
      <c r="E100" s="537" t="s">
        <v>3433</v>
      </c>
      <c r="F100" s="538"/>
      <c r="G100" s="537"/>
      <c r="H100" s="538"/>
      <c r="I100" s="538"/>
      <c r="J100" s="537" t="str">
        <f t="shared" si="1"/>
        <v/>
      </c>
      <c r="K100" s="538"/>
      <c r="L100" s="538"/>
      <c r="M100" s="538"/>
      <c r="N100" s="538"/>
      <c r="O100" s="538"/>
      <c r="P100" s="538"/>
      <c r="Q100" s="537" t="s">
        <v>1586</v>
      </c>
    </row>
    <row r="101" spans="4:17" x14ac:dyDescent="0.2">
      <c r="D101" s="538" t="s">
        <v>3440</v>
      </c>
      <c r="E101" s="537" t="s">
        <v>3433</v>
      </c>
      <c r="F101" s="538"/>
      <c r="G101" s="537"/>
      <c r="H101" s="538"/>
      <c r="I101" s="538"/>
      <c r="J101" s="537" t="str">
        <f t="shared" si="1"/>
        <v/>
      </c>
      <c r="K101" s="538"/>
      <c r="L101" s="538"/>
      <c r="M101" s="538"/>
      <c r="N101" s="538"/>
      <c r="O101" s="538"/>
      <c r="P101" s="538"/>
      <c r="Q101" s="537" t="s">
        <v>1587</v>
      </c>
    </row>
    <row r="102" spans="4:17" x14ac:dyDescent="0.2">
      <c r="D102" s="538" t="s">
        <v>3441</v>
      </c>
      <c r="E102" s="537" t="s">
        <v>3433</v>
      </c>
      <c r="F102" s="538"/>
      <c r="G102" s="537"/>
      <c r="H102" s="538"/>
      <c r="I102" s="538"/>
      <c r="J102" s="537" t="str">
        <f t="shared" si="1"/>
        <v/>
      </c>
      <c r="K102" s="538"/>
      <c r="L102" s="538"/>
      <c r="M102" s="538"/>
      <c r="N102" s="538"/>
      <c r="O102" s="538"/>
      <c r="P102" s="538"/>
      <c r="Q102" s="537" t="s">
        <v>1588</v>
      </c>
    </row>
    <row r="103" spans="4:17" x14ac:dyDescent="0.2">
      <c r="D103" s="538" t="s">
        <v>3442</v>
      </c>
      <c r="E103" s="537" t="s">
        <v>3433</v>
      </c>
      <c r="F103" s="538"/>
      <c r="G103" s="537"/>
      <c r="H103" s="538"/>
      <c r="I103" s="538"/>
      <c r="J103" s="537" t="str">
        <f t="shared" si="1"/>
        <v/>
      </c>
      <c r="K103" s="538"/>
      <c r="L103" s="538"/>
      <c r="M103" s="538"/>
      <c r="N103" s="538"/>
      <c r="O103" s="538"/>
      <c r="P103" s="538"/>
      <c r="Q103" s="537" t="s">
        <v>1589</v>
      </c>
    </row>
    <row r="104" spans="4:17" x14ac:dyDescent="0.2">
      <c r="D104" s="538" t="s">
        <v>3443</v>
      </c>
      <c r="E104" s="537" t="s">
        <v>3444</v>
      </c>
      <c r="F104" s="538"/>
      <c r="G104" s="537"/>
      <c r="H104" s="538"/>
      <c r="I104" s="538"/>
      <c r="J104" s="537" t="str">
        <f t="shared" si="1"/>
        <v/>
      </c>
      <c r="K104" s="538"/>
      <c r="L104" s="538"/>
      <c r="M104" s="538"/>
      <c r="N104" s="538"/>
      <c r="O104" s="538"/>
      <c r="P104" s="538"/>
      <c r="Q104" s="537" t="s">
        <v>1590</v>
      </c>
    </row>
    <row r="105" spans="4:17" x14ac:dyDescent="0.2">
      <c r="D105" s="538" t="s">
        <v>3445</v>
      </c>
      <c r="E105" s="537" t="s">
        <v>3444</v>
      </c>
      <c r="F105" s="538"/>
      <c r="G105" s="537"/>
      <c r="H105" s="538"/>
      <c r="I105" s="538"/>
      <c r="J105" s="537" t="str">
        <f t="shared" si="1"/>
        <v/>
      </c>
      <c r="K105" s="538"/>
      <c r="L105" s="538"/>
      <c r="M105" s="538"/>
      <c r="N105" s="538"/>
      <c r="O105" s="538"/>
      <c r="P105" s="538"/>
      <c r="Q105" s="537" t="s">
        <v>1591</v>
      </c>
    </row>
    <row r="106" spans="4:17" x14ac:dyDescent="0.2">
      <c r="D106" s="538" t="s">
        <v>3446</v>
      </c>
      <c r="E106" s="537" t="s">
        <v>3444</v>
      </c>
      <c r="F106" s="538"/>
      <c r="G106" s="537"/>
      <c r="H106" s="538"/>
      <c r="I106" s="538"/>
      <c r="J106" s="537" t="str">
        <f t="shared" si="1"/>
        <v/>
      </c>
      <c r="K106" s="538"/>
      <c r="L106" s="538"/>
      <c r="M106" s="538"/>
      <c r="N106" s="538"/>
      <c r="O106" s="538"/>
      <c r="P106" s="538"/>
      <c r="Q106" s="537" t="s">
        <v>1592</v>
      </c>
    </row>
    <row r="107" spans="4:17" x14ac:dyDescent="0.2">
      <c r="D107" s="538" t="s">
        <v>3447</v>
      </c>
      <c r="E107" s="537" t="s">
        <v>3444</v>
      </c>
      <c r="F107" s="538"/>
      <c r="G107" s="537"/>
      <c r="H107" s="538"/>
      <c r="I107" s="538"/>
      <c r="J107" s="537" t="str">
        <f t="shared" si="1"/>
        <v/>
      </c>
      <c r="K107" s="538"/>
      <c r="L107" s="538"/>
      <c r="M107" s="538"/>
      <c r="N107" s="538"/>
      <c r="O107" s="538"/>
      <c r="P107" s="538"/>
      <c r="Q107" s="537" t="s">
        <v>1593</v>
      </c>
    </row>
    <row r="108" spans="4:17" x14ac:dyDescent="0.2">
      <c r="D108" s="538" t="s">
        <v>3448</v>
      </c>
      <c r="E108" s="537" t="s">
        <v>3444</v>
      </c>
      <c r="F108" s="538"/>
      <c r="G108" s="537"/>
      <c r="H108" s="538"/>
      <c r="I108" s="538"/>
      <c r="J108" s="537" t="str">
        <f t="shared" si="1"/>
        <v/>
      </c>
      <c r="K108" s="538"/>
      <c r="L108" s="538"/>
      <c r="M108" s="538"/>
      <c r="N108" s="538"/>
      <c r="O108" s="538"/>
      <c r="P108" s="538"/>
      <c r="Q108" s="537" t="s">
        <v>1594</v>
      </c>
    </row>
    <row r="109" spans="4:17" x14ac:dyDescent="0.2">
      <c r="D109" s="538" t="s">
        <v>3449</v>
      </c>
      <c r="E109" s="537" t="s">
        <v>3444</v>
      </c>
      <c r="F109" s="538"/>
      <c r="G109" s="537"/>
      <c r="H109" s="538"/>
      <c r="I109" s="538"/>
      <c r="J109" s="537" t="str">
        <f t="shared" si="1"/>
        <v/>
      </c>
      <c r="K109" s="538"/>
      <c r="L109" s="538"/>
      <c r="M109" s="538"/>
      <c r="N109" s="538"/>
      <c r="O109" s="538"/>
      <c r="P109" s="538"/>
      <c r="Q109" s="537" t="s">
        <v>1595</v>
      </c>
    </row>
    <row r="110" spans="4:17" x14ac:dyDescent="0.2">
      <c r="D110" s="538" t="s">
        <v>3450</v>
      </c>
      <c r="E110" s="537" t="s">
        <v>3444</v>
      </c>
      <c r="F110" s="538"/>
      <c r="G110" s="537"/>
      <c r="H110" s="538"/>
      <c r="I110" s="538"/>
      <c r="J110" s="537" t="str">
        <f t="shared" si="1"/>
        <v/>
      </c>
      <c r="K110" s="538"/>
      <c r="L110" s="538"/>
      <c r="M110" s="538"/>
      <c r="N110" s="538"/>
      <c r="O110" s="538"/>
      <c r="P110" s="538"/>
      <c r="Q110" s="537" t="s">
        <v>1596</v>
      </c>
    </row>
    <row r="111" spans="4:17" x14ac:dyDescent="0.2">
      <c r="D111" s="538" t="s">
        <v>3451</v>
      </c>
      <c r="E111" s="537" t="s">
        <v>3444</v>
      </c>
      <c r="F111" s="538"/>
      <c r="G111" s="537"/>
      <c r="H111" s="538"/>
      <c r="I111" s="538"/>
      <c r="J111" s="537" t="str">
        <f t="shared" si="1"/>
        <v/>
      </c>
      <c r="K111" s="538"/>
      <c r="L111" s="538"/>
      <c r="M111" s="538"/>
      <c r="N111" s="538"/>
      <c r="O111" s="538"/>
      <c r="P111" s="538"/>
      <c r="Q111" s="537" t="s">
        <v>1597</v>
      </c>
    </row>
    <row r="112" spans="4:17" x14ac:dyDescent="0.2">
      <c r="D112" s="538" t="s">
        <v>3452</v>
      </c>
      <c r="E112" s="537" t="s">
        <v>3444</v>
      </c>
      <c r="F112" s="538"/>
      <c r="G112" s="537"/>
      <c r="H112" s="538"/>
      <c r="I112" s="538"/>
      <c r="J112" s="537" t="str">
        <f t="shared" si="1"/>
        <v/>
      </c>
      <c r="K112" s="538"/>
      <c r="L112" s="538"/>
      <c r="M112" s="538"/>
      <c r="N112" s="538"/>
      <c r="O112" s="538"/>
      <c r="P112" s="538"/>
      <c r="Q112" s="537" t="s">
        <v>1598</v>
      </c>
    </row>
    <row r="113" spans="4:17" x14ac:dyDescent="0.2">
      <c r="D113" s="538" t="s">
        <v>3453</v>
      </c>
      <c r="E113" s="537" t="s">
        <v>3444</v>
      </c>
      <c r="F113" s="538"/>
      <c r="G113" s="537"/>
      <c r="H113" s="538"/>
      <c r="I113" s="538"/>
      <c r="J113" s="537" t="str">
        <f t="shared" si="1"/>
        <v/>
      </c>
      <c r="K113" s="538"/>
      <c r="L113" s="538"/>
      <c r="M113" s="538"/>
      <c r="N113" s="538"/>
      <c r="O113" s="538"/>
      <c r="P113" s="538"/>
      <c r="Q113" s="537" t="s">
        <v>1599</v>
      </c>
    </row>
    <row r="114" spans="4:17" x14ac:dyDescent="0.2">
      <c r="D114" s="538" t="s">
        <v>3454</v>
      </c>
      <c r="E114" s="537" t="s">
        <v>3455</v>
      </c>
      <c r="F114" s="538"/>
      <c r="G114" s="537"/>
      <c r="H114" s="538"/>
      <c r="I114" s="538"/>
      <c r="J114" s="537" t="str">
        <f t="shared" si="1"/>
        <v/>
      </c>
      <c r="K114" s="538"/>
      <c r="L114" s="538"/>
      <c r="M114" s="538"/>
      <c r="N114" s="538"/>
      <c r="O114" s="538"/>
      <c r="P114" s="538"/>
      <c r="Q114" s="537" t="s">
        <v>1600</v>
      </c>
    </row>
    <row r="115" spans="4:17" x14ac:dyDescent="0.2">
      <c r="D115" s="538" t="s">
        <v>3456</v>
      </c>
      <c r="E115" s="537" t="s">
        <v>3455</v>
      </c>
      <c r="F115" s="538"/>
      <c r="G115" s="537"/>
      <c r="H115" s="538"/>
      <c r="I115" s="538"/>
      <c r="J115" s="537" t="str">
        <f t="shared" si="1"/>
        <v/>
      </c>
      <c r="K115" s="538"/>
      <c r="L115" s="538"/>
      <c r="M115" s="538"/>
      <c r="N115" s="538"/>
      <c r="O115" s="538"/>
      <c r="P115" s="538"/>
      <c r="Q115" s="537" t="s">
        <v>1601</v>
      </c>
    </row>
    <row r="116" spans="4:17" x14ac:dyDescent="0.2">
      <c r="D116" s="538" t="s">
        <v>3457</v>
      </c>
      <c r="E116" s="537" t="s">
        <v>3455</v>
      </c>
      <c r="F116" s="538"/>
      <c r="G116" s="537"/>
      <c r="H116" s="538"/>
      <c r="I116" s="538"/>
      <c r="J116" s="537" t="str">
        <f t="shared" si="1"/>
        <v/>
      </c>
      <c r="K116" s="538"/>
      <c r="L116" s="538"/>
      <c r="M116" s="538"/>
      <c r="N116" s="538"/>
      <c r="O116" s="538"/>
      <c r="P116" s="538"/>
      <c r="Q116" s="537" t="s">
        <v>1602</v>
      </c>
    </row>
    <row r="117" spans="4:17" x14ac:dyDescent="0.2">
      <c r="D117" s="538" t="s">
        <v>3458</v>
      </c>
      <c r="E117" s="537" t="s">
        <v>3455</v>
      </c>
      <c r="F117" s="538"/>
      <c r="G117" s="537"/>
      <c r="H117" s="538"/>
      <c r="I117" s="538"/>
      <c r="J117" s="537" t="str">
        <f t="shared" si="1"/>
        <v/>
      </c>
      <c r="K117" s="538"/>
      <c r="L117" s="538"/>
      <c r="M117" s="538"/>
      <c r="N117" s="538"/>
      <c r="O117" s="538"/>
      <c r="P117" s="538"/>
      <c r="Q117" s="537" t="s">
        <v>1603</v>
      </c>
    </row>
    <row r="118" spans="4:17" x14ac:dyDescent="0.2">
      <c r="D118" s="538" t="s">
        <v>3459</v>
      </c>
      <c r="E118" s="537" t="s">
        <v>3455</v>
      </c>
      <c r="F118" s="538"/>
      <c r="G118" s="537"/>
      <c r="H118" s="538"/>
      <c r="I118" s="538"/>
      <c r="J118" s="537" t="str">
        <f t="shared" si="1"/>
        <v/>
      </c>
      <c r="K118" s="538"/>
      <c r="L118" s="538"/>
      <c r="M118" s="538"/>
      <c r="N118" s="538"/>
      <c r="O118" s="538"/>
      <c r="P118" s="538"/>
      <c r="Q118" s="537" t="s">
        <v>1604</v>
      </c>
    </row>
    <row r="119" spans="4:17" x14ac:dyDescent="0.2">
      <c r="D119" s="538" t="s">
        <v>3460</v>
      </c>
      <c r="E119" s="537" t="s">
        <v>3455</v>
      </c>
      <c r="F119" s="538"/>
      <c r="G119" s="537"/>
      <c r="H119" s="538"/>
      <c r="I119" s="538"/>
      <c r="J119" s="537" t="str">
        <f t="shared" si="1"/>
        <v/>
      </c>
      <c r="K119" s="538"/>
      <c r="L119" s="538"/>
      <c r="M119" s="538"/>
      <c r="N119" s="538"/>
      <c r="O119" s="538"/>
      <c r="P119" s="538"/>
      <c r="Q119" s="537" t="s">
        <v>1605</v>
      </c>
    </row>
    <row r="120" spans="4:17" x14ac:dyDescent="0.2">
      <c r="D120" s="538" t="s">
        <v>3461</v>
      </c>
      <c r="E120" s="537" t="s">
        <v>3455</v>
      </c>
      <c r="F120" s="538"/>
      <c r="G120" s="537"/>
      <c r="H120" s="538"/>
      <c r="I120" s="538"/>
      <c r="J120" s="537" t="str">
        <f t="shared" si="1"/>
        <v/>
      </c>
      <c r="K120" s="538"/>
      <c r="L120" s="538"/>
      <c r="M120" s="538"/>
      <c r="N120" s="538"/>
      <c r="O120" s="538"/>
      <c r="P120" s="538"/>
      <c r="Q120" s="537" t="s">
        <v>1606</v>
      </c>
    </row>
    <row r="121" spans="4:17" x14ac:dyDescent="0.2">
      <c r="D121" s="538" t="s">
        <v>3462</v>
      </c>
      <c r="E121" s="537" t="s">
        <v>3455</v>
      </c>
      <c r="F121" s="538"/>
      <c r="G121" s="537"/>
      <c r="H121" s="538"/>
      <c r="I121" s="538"/>
      <c r="J121" s="537" t="str">
        <f t="shared" si="1"/>
        <v/>
      </c>
      <c r="K121" s="538"/>
      <c r="L121" s="538"/>
      <c r="M121" s="538"/>
      <c r="N121" s="538"/>
      <c r="O121" s="538"/>
      <c r="P121" s="538"/>
      <c r="Q121" s="537" t="s">
        <v>1607</v>
      </c>
    </row>
    <row r="122" spans="4:17" x14ac:dyDescent="0.2">
      <c r="D122" s="538" t="s">
        <v>3463</v>
      </c>
      <c r="E122" s="537" t="s">
        <v>3455</v>
      </c>
      <c r="F122" s="538"/>
      <c r="G122" s="537"/>
      <c r="H122" s="538"/>
      <c r="I122" s="538"/>
      <c r="J122" s="537" t="str">
        <f t="shared" si="1"/>
        <v/>
      </c>
      <c r="K122" s="538"/>
      <c r="L122" s="538"/>
      <c r="M122" s="538"/>
      <c r="N122" s="538"/>
      <c r="O122" s="538"/>
      <c r="P122" s="538"/>
      <c r="Q122" s="537" t="s">
        <v>1608</v>
      </c>
    </row>
    <row r="123" spans="4:17" x14ac:dyDescent="0.2">
      <c r="D123" s="538" t="s">
        <v>3464</v>
      </c>
      <c r="E123" s="537" t="s">
        <v>3455</v>
      </c>
      <c r="F123" s="538"/>
      <c r="G123" s="537"/>
      <c r="H123" s="538"/>
      <c r="I123" s="538"/>
      <c r="J123" s="537" t="str">
        <f t="shared" si="1"/>
        <v/>
      </c>
      <c r="K123" s="538"/>
      <c r="L123" s="538"/>
      <c r="M123" s="538"/>
      <c r="N123" s="538"/>
      <c r="O123" s="538"/>
      <c r="P123" s="538"/>
      <c r="Q123" s="537" t="s">
        <v>1609</v>
      </c>
    </row>
    <row r="124" spans="4:17" x14ac:dyDescent="0.2">
      <c r="D124" s="538" t="s">
        <v>3465</v>
      </c>
      <c r="E124" s="537" t="s">
        <v>3466</v>
      </c>
      <c r="F124" s="538"/>
      <c r="G124" s="537"/>
      <c r="H124" s="538"/>
      <c r="I124" s="538"/>
      <c r="J124" s="537" t="str">
        <f t="shared" si="1"/>
        <v/>
      </c>
      <c r="K124" s="538"/>
      <c r="L124" s="538"/>
      <c r="M124" s="538"/>
      <c r="N124" s="538"/>
      <c r="O124" s="538"/>
      <c r="P124" s="538"/>
      <c r="Q124" s="537" t="s">
        <v>1610</v>
      </c>
    </row>
    <row r="125" spans="4:17" x14ac:dyDescent="0.2">
      <c r="D125" s="538" t="s">
        <v>3467</v>
      </c>
      <c r="E125" s="537" t="s">
        <v>3466</v>
      </c>
      <c r="F125" s="538"/>
      <c r="G125" s="537"/>
      <c r="H125" s="538"/>
      <c r="I125" s="538"/>
      <c r="J125" s="537" t="str">
        <f t="shared" si="1"/>
        <v/>
      </c>
      <c r="K125" s="538"/>
      <c r="L125" s="538"/>
      <c r="M125" s="538"/>
      <c r="N125" s="538"/>
      <c r="O125" s="538"/>
      <c r="P125" s="538"/>
      <c r="Q125" s="537" t="s">
        <v>1611</v>
      </c>
    </row>
    <row r="126" spans="4:17" x14ac:dyDescent="0.2">
      <c r="D126" s="538" t="s">
        <v>3468</v>
      </c>
      <c r="E126" s="537" t="s">
        <v>3466</v>
      </c>
      <c r="F126" s="538"/>
      <c r="G126" s="537"/>
      <c r="H126" s="538"/>
      <c r="I126" s="538"/>
      <c r="J126" s="537" t="str">
        <f t="shared" si="1"/>
        <v/>
      </c>
      <c r="K126" s="538"/>
      <c r="L126" s="538"/>
      <c r="M126" s="538"/>
      <c r="N126" s="538"/>
      <c r="O126" s="538"/>
      <c r="P126" s="538"/>
      <c r="Q126" s="537" t="s">
        <v>1612</v>
      </c>
    </row>
    <row r="127" spans="4:17" x14ac:dyDescent="0.2">
      <c r="D127" s="538" t="s">
        <v>3469</v>
      </c>
      <c r="E127" s="537" t="s">
        <v>3466</v>
      </c>
      <c r="F127" s="538"/>
      <c r="G127" s="537"/>
      <c r="H127" s="538"/>
      <c r="I127" s="538"/>
      <c r="J127" s="537" t="str">
        <f t="shared" si="1"/>
        <v/>
      </c>
      <c r="K127" s="538"/>
      <c r="L127" s="538"/>
      <c r="M127" s="538"/>
      <c r="N127" s="538"/>
      <c r="O127" s="538"/>
      <c r="P127" s="538"/>
      <c r="Q127" s="537" t="s">
        <v>1613</v>
      </c>
    </row>
    <row r="128" spans="4:17" x14ac:dyDescent="0.2">
      <c r="D128" s="538" t="s">
        <v>3470</v>
      </c>
      <c r="E128" s="537" t="s">
        <v>3466</v>
      </c>
      <c r="F128" s="538"/>
      <c r="G128" s="537"/>
      <c r="H128" s="538"/>
      <c r="I128" s="538"/>
      <c r="J128" s="537" t="str">
        <f t="shared" si="1"/>
        <v/>
      </c>
      <c r="K128" s="538"/>
      <c r="L128" s="538"/>
      <c r="M128" s="538"/>
      <c r="N128" s="538"/>
      <c r="O128" s="538"/>
      <c r="P128" s="538"/>
      <c r="Q128" s="537" t="s">
        <v>1614</v>
      </c>
    </row>
    <row r="129" spans="4:17" x14ac:dyDescent="0.2">
      <c r="D129" s="538" t="s">
        <v>3471</v>
      </c>
      <c r="E129" s="537" t="s">
        <v>3466</v>
      </c>
      <c r="F129" s="538"/>
      <c r="G129" s="537"/>
      <c r="H129" s="538"/>
      <c r="I129" s="538"/>
      <c r="J129" s="537" t="str">
        <f t="shared" si="1"/>
        <v/>
      </c>
      <c r="K129" s="538"/>
      <c r="L129" s="538"/>
      <c r="M129" s="538"/>
      <c r="N129" s="538"/>
      <c r="O129" s="538"/>
      <c r="P129" s="538"/>
      <c r="Q129" s="537" t="s">
        <v>1615</v>
      </c>
    </row>
    <row r="130" spans="4:17" x14ac:dyDescent="0.2">
      <c r="D130" s="538" t="s">
        <v>3472</v>
      </c>
      <c r="E130" s="537" t="s">
        <v>3466</v>
      </c>
      <c r="F130" s="538"/>
      <c r="G130" s="537"/>
      <c r="H130" s="538"/>
      <c r="I130" s="538"/>
      <c r="J130" s="537" t="str">
        <f t="shared" si="1"/>
        <v/>
      </c>
      <c r="K130" s="538"/>
      <c r="L130" s="538"/>
      <c r="M130" s="538"/>
      <c r="N130" s="538"/>
      <c r="O130" s="538"/>
      <c r="P130" s="538"/>
      <c r="Q130" s="537" t="s">
        <v>1616</v>
      </c>
    </row>
    <row r="131" spans="4:17" x14ac:dyDescent="0.2">
      <c r="D131" s="538" t="s">
        <v>3473</v>
      </c>
      <c r="E131" s="537" t="s">
        <v>3466</v>
      </c>
      <c r="F131" s="538"/>
      <c r="G131" s="537"/>
      <c r="H131" s="538"/>
      <c r="I131" s="538"/>
      <c r="J131" s="537" t="str">
        <f t="shared" si="1"/>
        <v/>
      </c>
      <c r="K131" s="538"/>
      <c r="L131" s="538"/>
      <c r="M131" s="538"/>
      <c r="N131" s="538"/>
      <c r="O131" s="538"/>
      <c r="P131" s="538"/>
      <c r="Q131" s="537" t="s">
        <v>1617</v>
      </c>
    </row>
    <row r="132" spans="4:17" x14ac:dyDescent="0.2">
      <c r="D132" s="538" t="s">
        <v>3474</v>
      </c>
      <c r="E132" s="537" t="s">
        <v>3466</v>
      </c>
      <c r="F132" s="538"/>
      <c r="G132" s="537"/>
      <c r="H132" s="538"/>
      <c r="I132" s="538"/>
      <c r="J132" s="537" t="str">
        <f t="shared" ref="J132:J153" si="2">F132&amp;H132&amp;I132</f>
        <v/>
      </c>
      <c r="K132" s="538"/>
      <c r="L132" s="538"/>
      <c r="M132" s="538"/>
      <c r="N132" s="538"/>
      <c r="O132" s="538"/>
      <c r="P132" s="538"/>
      <c r="Q132" s="537" t="s">
        <v>1618</v>
      </c>
    </row>
    <row r="133" spans="4:17" x14ac:dyDescent="0.2">
      <c r="D133" s="538" t="s">
        <v>3475</v>
      </c>
      <c r="E133" s="537" t="s">
        <v>3466</v>
      </c>
      <c r="F133" s="538"/>
      <c r="G133" s="537"/>
      <c r="H133" s="538"/>
      <c r="I133" s="538"/>
      <c r="J133" s="537" t="str">
        <f t="shared" si="2"/>
        <v/>
      </c>
      <c r="K133" s="538"/>
      <c r="L133" s="538"/>
      <c r="M133" s="538"/>
      <c r="N133" s="538"/>
      <c r="O133" s="538"/>
      <c r="P133" s="538"/>
      <c r="Q133" s="537" t="s">
        <v>1619</v>
      </c>
    </row>
    <row r="134" spans="4:17" x14ac:dyDescent="0.2">
      <c r="D134" s="538" t="s">
        <v>3476</v>
      </c>
      <c r="E134" s="537" t="s">
        <v>3477</v>
      </c>
      <c r="F134" s="538"/>
      <c r="G134" s="537"/>
      <c r="H134" s="538"/>
      <c r="I134" s="538"/>
      <c r="J134" s="537" t="str">
        <f t="shared" si="2"/>
        <v/>
      </c>
      <c r="K134" s="538"/>
      <c r="L134" s="538"/>
      <c r="M134" s="538"/>
      <c r="N134" s="538"/>
      <c r="O134" s="538"/>
      <c r="P134" s="538"/>
      <c r="Q134" s="537" t="s">
        <v>1620</v>
      </c>
    </row>
    <row r="135" spans="4:17" x14ac:dyDescent="0.2">
      <c r="D135" s="538" t="s">
        <v>3478</v>
      </c>
      <c r="E135" s="537" t="s">
        <v>3477</v>
      </c>
      <c r="F135" s="538"/>
      <c r="G135" s="537"/>
      <c r="H135" s="538"/>
      <c r="I135" s="538"/>
      <c r="J135" s="537" t="str">
        <f t="shared" si="2"/>
        <v/>
      </c>
      <c r="K135" s="538"/>
      <c r="L135" s="538"/>
      <c r="M135" s="538"/>
      <c r="N135" s="538"/>
      <c r="O135" s="538"/>
      <c r="P135" s="538"/>
      <c r="Q135" s="537" t="s">
        <v>1621</v>
      </c>
    </row>
    <row r="136" spans="4:17" x14ac:dyDescent="0.2">
      <c r="D136" s="538" t="s">
        <v>3479</v>
      </c>
      <c r="E136" s="537" t="s">
        <v>3477</v>
      </c>
      <c r="F136" s="538"/>
      <c r="G136" s="537"/>
      <c r="H136" s="538"/>
      <c r="I136" s="538"/>
      <c r="J136" s="537" t="str">
        <f t="shared" si="2"/>
        <v/>
      </c>
      <c r="K136" s="538"/>
      <c r="L136" s="538"/>
      <c r="M136" s="538"/>
      <c r="N136" s="538"/>
      <c r="O136" s="538"/>
      <c r="P136" s="538"/>
      <c r="Q136" s="537" t="s">
        <v>1622</v>
      </c>
    </row>
    <row r="137" spans="4:17" x14ac:dyDescent="0.2">
      <c r="D137" s="538" t="s">
        <v>3480</v>
      </c>
      <c r="E137" s="537" t="s">
        <v>3477</v>
      </c>
      <c r="F137" s="538"/>
      <c r="G137" s="537"/>
      <c r="H137" s="538"/>
      <c r="I137" s="538"/>
      <c r="J137" s="537" t="str">
        <f t="shared" si="2"/>
        <v/>
      </c>
      <c r="K137" s="538"/>
      <c r="L137" s="538"/>
      <c r="M137" s="538"/>
      <c r="N137" s="538"/>
      <c r="O137" s="538"/>
      <c r="P137" s="538"/>
      <c r="Q137" s="537" t="s">
        <v>1623</v>
      </c>
    </row>
    <row r="138" spans="4:17" x14ac:dyDescent="0.2">
      <c r="D138" s="538" t="s">
        <v>3481</v>
      </c>
      <c r="E138" s="537" t="s">
        <v>3477</v>
      </c>
      <c r="F138" s="538"/>
      <c r="G138" s="537"/>
      <c r="H138" s="538"/>
      <c r="I138" s="538"/>
      <c r="J138" s="537" t="str">
        <f t="shared" si="2"/>
        <v/>
      </c>
      <c r="K138" s="538"/>
      <c r="L138" s="538"/>
      <c r="M138" s="538"/>
      <c r="N138" s="538"/>
      <c r="O138" s="538"/>
      <c r="P138" s="538"/>
      <c r="Q138" s="537" t="s">
        <v>1624</v>
      </c>
    </row>
    <row r="139" spans="4:17" x14ac:dyDescent="0.2">
      <c r="D139" s="538" t="s">
        <v>3482</v>
      </c>
      <c r="E139" s="537" t="s">
        <v>3477</v>
      </c>
      <c r="F139" s="538"/>
      <c r="G139" s="537"/>
      <c r="H139" s="538"/>
      <c r="I139" s="538"/>
      <c r="J139" s="537" t="str">
        <f t="shared" si="2"/>
        <v/>
      </c>
      <c r="K139" s="538"/>
      <c r="L139" s="538"/>
      <c r="M139" s="538"/>
      <c r="N139" s="538"/>
      <c r="O139" s="538"/>
      <c r="P139" s="538"/>
      <c r="Q139" s="537" t="s">
        <v>1625</v>
      </c>
    </row>
    <row r="140" spans="4:17" x14ac:dyDescent="0.2">
      <c r="D140" s="538" t="s">
        <v>3483</v>
      </c>
      <c r="E140" s="537" t="s">
        <v>3477</v>
      </c>
      <c r="F140" s="538"/>
      <c r="G140" s="537"/>
      <c r="H140" s="538"/>
      <c r="I140" s="538"/>
      <c r="J140" s="537" t="str">
        <f t="shared" si="2"/>
        <v/>
      </c>
      <c r="K140" s="538"/>
      <c r="L140" s="538"/>
      <c r="M140" s="538"/>
      <c r="N140" s="538"/>
      <c r="O140" s="538"/>
      <c r="P140" s="538"/>
      <c r="Q140" s="537" t="s">
        <v>1626</v>
      </c>
    </row>
    <row r="141" spans="4:17" x14ac:dyDescent="0.2">
      <c r="D141" s="538" t="s">
        <v>3484</v>
      </c>
      <c r="E141" s="537" t="s">
        <v>3477</v>
      </c>
      <c r="F141" s="538"/>
      <c r="G141" s="537"/>
      <c r="H141" s="538"/>
      <c r="I141" s="538"/>
      <c r="J141" s="537" t="str">
        <f t="shared" si="2"/>
        <v/>
      </c>
      <c r="K141" s="538"/>
      <c r="L141" s="538"/>
      <c r="M141" s="538"/>
      <c r="N141" s="538"/>
      <c r="O141" s="538"/>
      <c r="P141" s="538"/>
      <c r="Q141" s="537" t="s">
        <v>1627</v>
      </c>
    </row>
    <row r="142" spans="4:17" x14ac:dyDescent="0.2">
      <c r="D142" s="538" t="s">
        <v>3485</v>
      </c>
      <c r="E142" s="537" t="s">
        <v>3477</v>
      </c>
      <c r="F142" s="538"/>
      <c r="G142" s="537"/>
      <c r="H142" s="538"/>
      <c r="I142" s="538"/>
      <c r="J142" s="537" t="str">
        <f t="shared" si="2"/>
        <v/>
      </c>
      <c r="K142" s="538"/>
      <c r="L142" s="538"/>
      <c r="M142" s="538"/>
      <c r="N142" s="538"/>
      <c r="O142" s="538"/>
      <c r="P142" s="538"/>
      <c r="Q142" s="537" t="s">
        <v>1628</v>
      </c>
    </row>
    <row r="143" spans="4:17" x14ac:dyDescent="0.2">
      <c r="D143" s="538" t="s">
        <v>3486</v>
      </c>
      <c r="E143" s="537" t="s">
        <v>3477</v>
      </c>
      <c r="F143" s="538"/>
      <c r="G143" s="537"/>
      <c r="H143" s="538"/>
      <c r="I143" s="538"/>
      <c r="J143" s="537" t="str">
        <f t="shared" si="2"/>
        <v/>
      </c>
      <c r="K143" s="538"/>
      <c r="L143" s="538"/>
      <c r="M143" s="538"/>
      <c r="N143" s="538"/>
      <c r="O143" s="538"/>
      <c r="P143" s="538"/>
      <c r="Q143" s="537" t="s">
        <v>1629</v>
      </c>
    </row>
    <row r="144" spans="4:17" x14ac:dyDescent="0.2">
      <c r="D144" s="538" t="s">
        <v>3487</v>
      </c>
      <c r="E144" s="537" t="s">
        <v>3488</v>
      </c>
      <c r="F144" s="538"/>
      <c r="G144" s="537"/>
      <c r="H144" s="538"/>
      <c r="I144" s="538"/>
      <c r="J144" s="537" t="str">
        <f t="shared" si="2"/>
        <v/>
      </c>
      <c r="K144" s="538"/>
      <c r="L144" s="538"/>
      <c r="M144" s="538"/>
      <c r="N144" s="538"/>
      <c r="O144" s="538"/>
      <c r="P144" s="538"/>
      <c r="Q144" s="537" t="s">
        <v>1630</v>
      </c>
    </row>
    <row r="145" spans="4:17" x14ac:dyDescent="0.2">
      <c r="D145" s="538" t="s">
        <v>3489</v>
      </c>
      <c r="E145" s="537" t="s">
        <v>3488</v>
      </c>
      <c r="F145" s="538"/>
      <c r="G145" s="537"/>
      <c r="H145" s="538"/>
      <c r="I145" s="538"/>
      <c r="J145" s="537" t="str">
        <f t="shared" si="2"/>
        <v/>
      </c>
      <c r="K145" s="538"/>
      <c r="L145" s="538"/>
      <c r="M145" s="538"/>
      <c r="N145" s="538"/>
      <c r="O145" s="538"/>
      <c r="P145" s="538"/>
      <c r="Q145" s="537" t="s">
        <v>1631</v>
      </c>
    </row>
    <row r="146" spans="4:17" x14ac:dyDescent="0.2">
      <c r="D146" s="538" t="s">
        <v>3490</v>
      </c>
      <c r="E146" s="537" t="s">
        <v>3488</v>
      </c>
      <c r="F146" s="538"/>
      <c r="G146" s="537"/>
      <c r="H146" s="538"/>
      <c r="I146" s="538"/>
      <c r="J146" s="537" t="str">
        <f t="shared" si="2"/>
        <v/>
      </c>
      <c r="K146" s="538"/>
      <c r="L146" s="538"/>
      <c r="M146" s="538"/>
      <c r="N146" s="538"/>
      <c r="O146" s="538"/>
      <c r="P146" s="538"/>
      <c r="Q146" s="537" t="s">
        <v>1632</v>
      </c>
    </row>
    <row r="147" spans="4:17" x14ac:dyDescent="0.2">
      <c r="D147" s="538" t="s">
        <v>3491</v>
      </c>
      <c r="E147" s="537" t="s">
        <v>3488</v>
      </c>
      <c r="F147" s="538"/>
      <c r="G147" s="537"/>
      <c r="H147" s="538"/>
      <c r="I147" s="538"/>
      <c r="J147" s="537" t="str">
        <f t="shared" si="2"/>
        <v/>
      </c>
      <c r="K147" s="538"/>
      <c r="L147" s="538"/>
      <c r="M147" s="538"/>
      <c r="N147" s="538"/>
      <c r="O147" s="538"/>
      <c r="P147" s="538"/>
      <c r="Q147" s="537" t="s">
        <v>1633</v>
      </c>
    </row>
    <row r="148" spans="4:17" x14ac:dyDescent="0.2">
      <c r="D148" s="538" t="s">
        <v>3492</v>
      </c>
      <c r="E148" s="537" t="s">
        <v>3488</v>
      </c>
      <c r="F148" s="538"/>
      <c r="G148" s="537"/>
      <c r="H148" s="538"/>
      <c r="I148" s="538"/>
      <c r="J148" s="537" t="str">
        <f t="shared" si="2"/>
        <v/>
      </c>
      <c r="K148" s="538"/>
      <c r="L148" s="538"/>
      <c r="M148" s="538"/>
      <c r="N148" s="538"/>
      <c r="O148" s="538"/>
      <c r="P148" s="538"/>
      <c r="Q148" s="537" t="s">
        <v>1634</v>
      </c>
    </row>
    <row r="149" spans="4:17" x14ac:dyDescent="0.2">
      <c r="D149" s="538" t="s">
        <v>3493</v>
      </c>
      <c r="E149" s="537" t="s">
        <v>3488</v>
      </c>
      <c r="F149" s="538"/>
      <c r="G149" s="537"/>
      <c r="H149" s="538"/>
      <c r="I149" s="538"/>
      <c r="J149" s="537" t="str">
        <f t="shared" si="2"/>
        <v/>
      </c>
      <c r="K149" s="538"/>
      <c r="L149" s="538"/>
      <c r="M149" s="538"/>
      <c r="N149" s="538"/>
      <c r="O149" s="538"/>
      <c r="P149" s="538"/>
      <c r="Q149" s="537" t="s">
        <v>1635</v>
      </c>
    </row>
    <row r="150" spans="4:17" x14ac:dyDescent="0.2">
      <c r="D150" s="538" t="s">
        <v>3494</v>
      </c>
      <c r="E150" s="537" t="s">
        <v>3488</v>
      </c>
      <c r="F150" s="538"/>
      <c r="G150" s="537"/>
      <c r="H150" s="538"/>
      <c r="I150" s="538"/>
      <c r="J150" s="537" t="str">
        <f t="shared" si="2"/>
        <v/>
      </c>
      <c r="K150" s="538"/>
      <c r="L150" s="538"/>
      <c r="M150" s="538"/>
      <c r="N150" s="538"/>
      <c r="O150" s="538"/>
      <c r="P150" s="538"/>
      <c r="Q150" s="537" t="s">
        <v>1636</v>
      </c>
    </row>
    <row r="151" spans="4:17" x14ac:dyDescent="0.2">
      <c r="D151" s="538" t="s">
        <v>3495</v>
      </c>
      <c r="E151" s="537" t="s">
        <v>3488</v>
      </c>
      <c r="F151" s="538"/>
      <c r="G151" s="537"/>
      <c r="H151" s="538"/>
      <c r="I151" s="538"/>
      <c r="J151" s="537" t="str">
        <f t="shared" si="2"/>
        <v/>
      </c>
      <c r="K151" s="538"/>
      <c r="L151" s="538"/>
      <c r="M151" s="538"/>
      <c r="N151" s="538"/>
      <c r="O151" s="538"/>
      <c r="P151" s="538"/>
      <c r="Q151" s="537" t="s">
        <v>1637</v>
      </c>
    </row>
    <row r="152" spans="4:17" x14ac:dyDescent="0.2">
      <c r="D152" s="538" t="s">
        <v>3496</v>
      </c>
      <c r="E152" s="537" t="s">
        <v>3488</v>
      </c>
      <c r="F152" s="538"/>
      <c r="G152" s="537"/>
      <c r="H152" s="538"/>
      <c r="I152" s="538"/>
      <c r="J152" s="537" t="str">
        <f t="shared" si="2"/>
        <v/>
      </c>
      <c r="K152" s="538"/>
      <c r="L152" s="538"/>
      <c r="M152" s="538"/>
      <c r="N152" s="538"/>
      <c r="O152" s="538"/>
      <c r="P152" s="538"/>
      <c r="Q152" s="537" t="s">
        <v>1638</v>
      </c>
    </row>
    <row r="153" spans="4:17" x14ac:dyDescent="0.2">
      <c r="D153" s="538" t="s">
        <v>3497</v>
      </c>
      <c r="E153" s="537" t="s">
        <v>3488</v>
      </c>
      <c r="F153" s="538"/>
      <c r="G153" s="537"/>
      <c r="H153" s="538"/>
      <c r="I153" s="538"/>
      <c r="J153" s="537" t="str">
        <f t="shared" si="2"/>
        <v/>
      </c>
      <c r="K153" s="538"/>
      <c r="L153" s="538"/>
      <c r="M153" s="538"/>
      <c r="N153" s="538"/>
      <c r="O153" s="538"/>
      <c r="P153" s="538"/>
      <c r="Q153" s="537" t="s">
        <v>1639</v>
      </c>
    </row>
    <row r="157" spans="4:17" x14ac:dyDescent="0.2">
      <c r="D157" s="8" t="s">
        <v>155</v>
      </c>
    </row>
    <row r="158" spans="4:17" x14ac:dyDescent="0.2">
      <c r="D158" s="537" t="s">
        <v>157</v>
      </c>
      <c r="E158" s="537" t="s">
        <v>159</v>
      </c>
      <c r="F158" s="537" t="s">
        <v>339</v>
      </c>
      <c r="G158" s="537"/>
      <c r="H158" s="537" t="s">
        <v>335</v>
      </c>
      <c r="I158" s="537" t="s">
        <v>337</v>
      </c>
      <c r="J158" s="537" t="s">
        <v>152</v>
      </c>
      <c r="K158" s="537" t="s">
        <v>8</v>
      </c>
      <c r="L158" s="537" t="s">
        <v>9</v>
      </c>
      <c r="M158" s="537" t="s">
        <v>7</v>
      </c>
      <c r="N158" s="537" t="s">
        <v>5</v>
      </c>
      <c r="O158" s="537" t="s">
        <v>227</v>
      </c>
      <c r="P158" s="537" t="s">
        <v>229</v>
      </c>
      <c r="Q158" s="537" t="s">
        <v>30</v>
      </c>
    </row>
    <row r="159" spans="4:17" hidden="1" x14ac:dyDescent="0.2">
      <c r="D159" s="538" t="s">
        <v>156</v>
      </c>
      <c r="E159" s="537" t="s">
        <v>158</v>
      </c>
      <c r="F159" s="538" t="s">
        <v>338</v>
      </c>
      <c r="G159" s="537"/>
      <c r="H159" s="538" t="s">
        <v>334</v>
      </c>
      <c r="I159" s="538" t="s">
        <v>336</v>
      </c>
      <c r="J159" s="537" t="str">
        <f>F159&amp;H159&amp;I159</f>
        <v>[Outcome Indicator Name FR][Category FR][Disaggregation FR]</v>
      </c>
      <c r="K159" s="538" t="s">
        <v>18</v>
      </c>
      <c r="L159" s="538" t="s">
        <v>19</v>
      </c>
      <c r="M159" s="538" t="s">
        <v>20</v>
      </c>
      <c r="N159" s="538" t="s">
        <v>56</v>
      </c>
      <c r="O159" s="538" t="s">
        <v>226</v>
      </c>
      <c r="P159" s="538" t="s">
        <v>228</v>
      </c>
      <c r="Q159" s="537" t="s">
        <v>29</v>
      </c>
    </row>
    <row r="160" spans="4:17" x14ac:dyDescent="0.2">
      <c r="D160" s="538" t="s">
        <v>3498</v>
      </c>
      <c r="E160" s="537" t="s">
        <v>3499</v>
      </c>
      <c r="F160" s="538"/>
      <c r="G160" s="537"/>
      <c r="H160" s="538"/>
      <c r="I160" s="538"/>
      <c r="J160" s="537" t="str">
        <f t="shared" ref="J160:J223" si="3">F160&amp;H160&amp;I160</f>
        <v/>
      </c>
      <c r="K160" s="538"/>
      <c r="L160" s="538"/>
      <c r="M160" s="538"/>
      <c r="N160" s="538"/>
      <c r="O160" s="538"/>
      <c r="P160" s="538"/>
      <c r="Q160" s="537" t="s">
        <v>1640</v>
      </c>
    </row>
    <row r="161" spans="4:17" x14ac:dyDescent="0.2">
      <c r="D161" s="538" t="s">
        <v>3500</v>
      </c>
      <c r="E161" s="537" t="s">
        <v>3499</v>
      </c>
      <c r="F161" s="538"/>
      <c r="G161" s="537"/>
      <c r="H161" s="538"/>
      <c r="I161" s="538"/>
      <c r="J161" s="537" t="str">
        <f t="shared" si="3"/>
        <v/>
      </c>
      <c r="K161" s="538"/>
      <c r="L161" s="538"/>
      <c r="M161" s="538"/>
      <c r="N161" s="538"/>
      <c r="O161" s="538"/>
      <c r="P161" s="538"/>
      <c r="Q161" s="537" t="s">
        <v>1641</v>
      </c>
    </row>
    <row r="162" spans="4:17" x14ac:dyDescent="0.2">
      <c r="D162" s="538" t="s">
        <v>3501</v>
      </c>
      <c r="E162" s="537" t="s">
        <v>3499</v>
      </c>
      <c r="F162" s="538"/>
      <c r="G162" s="537"/>
      <c r="H162" s="538"/>
      <c r="I162" s="538"/>
      <c r="J162" s="537" t="str">
        <f t="shared" si="3"/>
        <v/>
      </c>
      <c r="K162" s="538"/>
      <c r="L162" s="538"/>
      <c r="M162" s="538"/>
      <c r="N162" s="538"/>
      <c r="O162" s="538"/>
      <c r="P162" s="538"/>
      <c r="Q162" s="537" t="s">
        <v>1642</v>
      </c>
    </row>
    <row r="163" spans="4:17" x14ac:dyDescent="0.2">
      <c r="D163" s="538" t="s">
        <v>3502</v>
      </c>
      <c r="E163" s="537" t="s">
        <v>3499</v>
      </c>
      <c r="F163" s="538"/>
      <c r="G163" s="537"/>
      <c r="H163" s="538"/>
      <c r="I163" s="538"/>
      <c r="J163" s="537" t="str">
        <f t="shared" si="3"/>
        <v/>
      </c>
      <c r="K163" s="538"/>
      <c r="L163" s="538"/>
      <c r="M163" s="538"/>
      <c r="N163" s="538"/>
      <c r="O163" s="538"/>
      <c r="P163" s="538"/>
      <c r="Q163" s="537" t="s">
        <v>1643</v>
      </c>
    </row>
    <row r="164" spans="4:17" x14ac:dyDescent="0.2">
      <c r="D164" s="538" t="s">
        <v>3503</v>
      </c>
      <c r="E164" s="537" t="s">
        <v>3499</v>
      </c>
      <c r="F164" s="538"/>
      <c r="G164" s="537"/>
      <c r="H164" s="538"/>
      <c r="I164" s="538"/>
      <c r="J164" s="537" t="str">
        <f t="shared" si="3"/>
        <v/>
      </c>
      <c r="K164" s="538"/>
      <c r="L164" s="538"/>
      <c r="M164" s="538"/>
      <c r="N164" s="538"/>
      <c r="O164" s="538"/>
      <c r="P164" s="538"/>
      <c r="Q164" s="537" t="s">
        <v>1644</v>
      </c>
    </row>
    <row r="165" spans="4:17" x14ac:dyDescent="0.2">
      <c r="D165" s="538" t="s">
        <v>3504</v>
      </c>
      <c r="E165" s="537" t="s">
        <v>3499</v>
      </c>
      <c r="F165" s="538"/>
      <c r="G165" s="537"/>
      <c r="H165" s="538"/>
      <c r="I165" s="538"/>
      <c r="J165" s="537" t="str">
        <f t="shared" si="3"/>
        <v/>
      </c>
      <c r="K165" s="538"/>
      <c r="L165" s="538"/>
      <c r="M165" s="538"/>
      <c r="N165" s="538"/>
      <c r="O165" s="538"/>
      <c r="P165" s="538"/>
      <c r="Q165" s="537" t="s">
        <v>1645</v>
      </c>
    </row>
    <row r="166" spans="4:17" x14ac:dyDescent="0.2">
      <c r="D166" s="538" t="s">
        <v>3505</v>
      </c>
      <c r="E166" s="537" t="s">
        <v>3499</v>
      </c>
      <c r="F166" s="538"/>
      <c r="G166" s="537"/>
      <c r="H166" s="538"/>
      <c r="I166" s="538"/>
      <c r="J166" s="537" t="str">
        <f t="shared" si="3"/>
        <v/>
      </c>
      <c r="K166" s="538"/>
      <c r="L166" s="538"/>
      <c r="M166" s="538"/>
      <c r="N166" s="538"/>
      <c r="O166" s="538"/>
      <c r="P166" s="538"/>
      <c r="Q166" s="537" t="s">
        <v>1646</v>
      </c>
    </row>
    <row r="167" spans="4:17" x14ac:dyDescent="0.2">
      <c r="D167" s="538" t="s">
        <v>3506</v>
      </c>
      <c r="E167" s="537" t="s">
        <v>3499</v>
      </c>
      <c r="F167" s="538"/>
      <c r="G167" s="537"/>
      <c r="H167" s="538"/>
      <c r="I167" s="538"/>
      <c r="J167" s="537" t="str">
        <f t="shared" si="3"/>
        <v/>
      </c>
      <c r="K167" s="538"/>
      <c r="L167" s="538"/>
      <c r="M167" s="538"/>
      <c r="N167" s="538"/>
      <c r="O167" s="538"/>
      <c r="P167" s="538"/>
      <c r="Q167" s="537" t="s">
        <v>1647</v>
      </c>
    </row>
    <row r="168" spans="4:17" x14ac:dyDescent="0.2">
      <c r="D168" s="538" t="s">
        <v>3507</v>
      </c>
      <c r="E168" s="537" t="s">
        <v>3499</v>
      </c>
      <c r="F168" s="538"/>
      <c r="G168" s="537"/>
      <c r="H168" s="538"/>
      <c r="I168" s="538"/>
      <c r="J168" s="537" t="str">
        <f t="shared" si="3"/>
        <v/>
      </c>
      <c r="K168" s="538"/>
      <c r="L168" s="538"/>
      <c r="M168" s="538"/>
      <c r="N168" s="538"/>
      <c r="O168" s="538"/>
      <c r="P168" s="538"/>
      <c r="Q168" s="537" t="s">
        <v>1648</v>
      </c>
    </row>
    <row r="169" spans="4:17" x14ac:dyDescent="0.2">
      <c r="D169" s="538" t="s">
        <v>3508</v>
      </c>
      <c r="E169" s="537" t="s">
        <v>3499</v>
      </c>
      <c r="F169" s="538"/>
      <c r="G169" s="537"/>
      <c r="H169" s="538"/>
      <c r="I169" s="538"/>
      <c r="J169" s="537" t="str">
        <f t="shared" si="3"/>
        <v/>
      </c>
      <c r="K169" s="538"/>
      <c r="L169" s="538"/>
      <c r="M169" s="538"/>
      <c r="N169" s="538"/>
      <c r="O169" s="538"/>
      <c r="P169" s="538"/>
      <c r="Q169" s="537" t="s">
        <v>1649</v>
      </c>
    </row>
    <row r="170" spans="4:17" x14ac:dyDescent="0.2">
      <c r="D170" s="538" t="s">
        <v>3509</v>
      </c>
      <c r="E170" s="537" t="s">
        <v>3510</v>
      </c>
      <c r="F170" s="538"/>
      <c r="G170" s="537"/>
      <c r="H170" s="538"/>
      <c r="I170" s="538"/>
      <c r="J170" s="537" t="str">
        <f t="shared" si="3"/>
        <v/>
      </c>
      <c r="K170" s="538"/>
      <c r="L170" s="538"/>
      <c r="M170" s="538"/>
      <c r="N170" s="538"/>
      <c r="O170" s="538"/>
      <c r="P170" s="538"/>
      <c r="Q170" s="537" t="s">
        <v>1650</v>
      </c>
    </row>
    <row r="171" spans="4:17" x14ac:dyDescent="0.2">
      <c r="D171" s="538" t="s">
        <v>3511</v>
      </c>
      <c r="E171" s="537" t="s">
        <v>3510</v>
      </c>
      <c r="F171" s="538"/>
      <c r="G171" s="537"/>
      <c r="H171" s="538"/>
      <c r="I171" s="538"/>
      <c r="J171" s="537" t="str">
        <f t="shared" si="3"/>
        <v/>
      </c>
      <c r="K171" s="538"/>
      <c r="L171" s="538"/>
      <c r="M171" s="538"/>
      <c r="N171" s="538"/>
      <c r="O171" s="538"/>
      <c r="P171" s="538"/>
      <c r="Q171" s="537" t="s">
        <v>1651</v>
      </c>
    </row>
    <row r="172" spans="4:17" x14ac:dyDescent="0.2">
      <c r="D172" s="538" t="s">
        <v>3512</v>
      </c>
      <c r="E172" s="537" t="s">
        <v>3510</v>
      </c>
      <c r="F172" s="538"/>
      <c r="G172" s="537"/>
      <c r="H172" s="538"/>
      <c r="I172" s="538"/>
      <c r="J172" s="537" t="str">
        <f t="shared" si="3"/>
        <v/>
      </c>
      <c r="K172" s="538"/>
      <c r="L172" s="538"/>
      <c r="M172" s="538"/>
      <c r="N172" s="538"/>
      <c r="O172" s="538"/>
      <c r="P172" s="538"/>
      <c r="Q172" s="537" t="s">
        <v>1652</v>
      </c>
    </row>
    <row r="173" spans="4:17" x14ac:dyDescent="0.2">
      <c r="D173" s="538" t="s">
        <v>3513</v>
      </c>
      <c r="E173" s="537" t="s">
        <v>3510</v>
      </c>
      <c r="F173" s="538"/>
      <c r="G173" s="537"/>
      <c r="H173" s="538"/>
      <c r="I173" s="538"/>
      <c r="J173" s="537" t="str">
        <f t="shared" si="3"/>
        <v/>
      </c>
      <c r="K173" s="538"/>
      <c r="L173" s="538"/>
      <c r="M173" s="538"/>
      <c r="N173" s="538"/>
      <c r="O173" s="538"/>
      <c r="P173" s="538"/>
      <c r="Q173" s="537" t="s">
        <v>1653</v>
      </c>
    </row>
    <row r="174" spans="4:17" x14ac:dyDescent="0.2">
      <c r="D174" s="538" t="s">
        <v>3514</v>
      </c>
      <c r="E174" s="537" t="s">
        <v>3510</v>
      </c>
      <c r="F174" s="538"/>
      <c r="G174" s="537"/>
      <c r="H174" s="538"/>
      <c r="I174" s="538"/>
      <c r="J174" s="537" t="str">
        <f t="shared" si="3"/>
        <v/>
      </c>
      <c r="K174" s="538"/>
      <c r="L174" s="538"/>
      <c r="M174" s="538"/>
      <c r="N174" s="538"/>
      <c r="O174" s="538"/>
      <c r="P174" s="538"/>
      <c r="Q174" s="537" t="s">
        <v>1654</v>
      </c>
    </row>
    <row r="175" spans="4:17" x14ac:dyDescent="0.2">
      <c r="D175" s="538" t="s">
        <v>3515</v>
      </c>
      <c r="E175" s="537" t="s">
        <v>3510</v>
      </c>
      <c r="F175" s="538"/>
      <c r="G175" s="537"/>
      <c r="H175" s="538"/>
      <c r="I175" s="538"/>
      <c r="J175" s="537" t="str">
        <f t="shared" si="3"/>
        <v/>
      </c>
      <c r="K175" s="538"/>
      <c r="L175" s="538"/>
      <c r="M175" s="538"/>
      <c r="N175" s="538"/>
      <c r="O175" s="538"/>
      <c r="P175" s="538"/>
      <c r="Q175" s="537" t="s">
        <v>1655</v>
      </c>
    </row>
    <row r="176" spans="4:17" x14ac:dyDescent="0.2">
      <c r="D176" s="538" t="s">
        <v>3516</v>
      </c>
      <c r="E176" s="537" t="s">
        <v>3510</v>
      </c>
      <c r="F176" s="538"/>
      <c r="G176" s="537"/>
      <c r="H176" s="538"/>
      <c r="I176" s="538"/>
      <c r="J176" s="537" t="str">
        <f t="shared" si="3"/>
        <v/>
      </c>
      <c r="K176" s="538"/>
      <c r="L176" s="538"/>
      <c r="M176" s="538"/>
      <c r="N176" s="538"/>
      <c r="O176" s="538"/>
      <c r="P176" s="538"/>
      <c r="Q176" s="537" t="s">
        <v>1656</v>
      </c>
    </row>
    <row r="177" spans="4:17" x14ac:dyDescent="0.2">
      <c r="D177" s="538" t="s">
        <v>3517</v>
      </c>
      <c r="E177" s="537" t="s">
        <v>3510</v>
      </c>
      <c r="F177" s="538"/>
      <c r="G177" s="537"/>
      <c r="H177" s="538"/>
      <c r="I177" s="538"/>
      <c r="J177" s="537" t="str">
        <f t="shared" si="3"/>
        <v/>
      </c>
      <c r="K177" s="538"/>
      <c r="L177" s="538"/>
      <c r="M177" s="538"/>
      <c r="N177" s="538"/>
      <c r="O177" s="538"/>
      <c r="P177" s="538"/>
      <c r="Q177" s="537" t="s">
        <v>1657</v>
      </c>
    </row>
    <row r="178" spans="4:17" x14ac:dyDescent="0.2">
      <c r="D178" s="538" t="s">
        <v>3518</v>
      </c>
      <c r="E178" s="537" t="s">
        <v>3510</v>
      </c>
      <c r="F178" s="538"/>
      <c r="G178" s="537"/>
      <c r="H178" s="538"/>
      <c r="I178" s="538"/>
      <c r="J178" s="537" t="str">
        <f t="shared" si="3"/>
        <v/>
      </c>
      <c r="K178" s="538"/>
      <c r="L178" s="538"/>
      <c r="M178" s="538"/>
      <c r="N178" s="538"/>
      <c r="O178" s="538"/>
      <c r="P178" s="538"/>
      <c r="Q178" s="537" t="s">
        <v>1658</v>
      </c>
    </row>
    <row r="179" spans="4:17" x14ac:dyDescent="0.2">
      <c r="D179" s="538" t="s">
        <v>3519</v>
      </c>
      <c r="E179" s="537" t="s">
        <v>3510</v>
      </c>
      <c r="F179" s="538"/>
      <c r="G179" s="537"/>
      <c r="H179" s="538"/>
      <c r="I179" s="538"/>
      <c r="J179" s="537" t="str">
        <f t="shared" si="3"/>
        <v/>
      </c>
      <c r="K179" s="538"/>
      <c r="L179" s="538"/>
      <c r="M179" s="538"/>
      <c r="N179" s="538"/>
      <c r="O179" s="538"/>
      <c r="P179" s="538"/>
      <c r="Q179" s="537" t="s">
        <v>1659</v>
      </c>
    </row>
    <row r="180" spans="4:17" x14ac:dyDescent="0.2">
      <c r="D180" s="538" t="s">
        <v>3520</v>
      </c>
      <c r="E180" s="537" t="s">
        <v>3521</v>
      </c>
      <c r="F180" s="538"/>
      <c r="G180" s="537"/>
      <c r="H180" s="538"/>
      <c r="I180" s="538"/>
      <c r="J180" s="537" t="str">
        <f t="shared" si="3"/>
        <v/>
      </c>
      <c r="K180" s="538"/>
      <c r="L180" s="538"/>
      <c r="M180" s="538"/>
      <c r="N180" s="538"/>
      <c r="O180" s="538"/>
      <c r="P180" s="538"/>
      <c r="Q180" s="537" t="s">
        <v>1660</v>
      </c>
    </row>
    <row r="181" spans="4:17" x14ac:dyDescent="0.2">
      <c r="D181" s="538" t="s">
        <v>3522</v>
      </c>
      <c r="E181" s="537" t="s">
        <v>3521</v>
      </c>
      <c r="F181" s="538"/>
      <c r="G181" s="537"/>
      <c r="H181" s="538"/>
      <c r="I181" s="538"/>
      <c r="J181" s="537" t="str">
        <f t="shared" si="3"/>
        <v/>
      </c>
      <c r="K181" s="538"/>
      <c r="L181" s="538"/>
      <c r="M181" s="538"/>
      <c r="N181" s="538"/>
      <c r="O181" s="538"/>
      <c r="P181" s="538"/>
      <c r="Q181" s="537" t="s">
        <v>1661</v>
      </c>
    </row>
    <row r="182" spans="4:17" x14ac:dyDescent="0.2">
      <c r="D182" s="538" t="s">
        <v>3523</v>
      </c>
      <c r="E182" s="537" t="s">
        <v>3521</v>
      </c>
      <c r="F182" s="538"/>
      <c r="G182" s="537"/>
      <c r="H182" s="538"/>
      <c r="I182" s="538"/>
      <c r="J182" s="537" t="str">
        <f t="shared" si="3"/>
        <v/>
      </c>
      <c r="K182" s="538"/>
      <c r="L182" s="538"/>
      <c r="M182" s="538"/>
      <c r="N182" s="538"/>
      <c r="O182" s="538"/>
      <c r="P182" s="538"/>
      <c r="Q182" s="537" t="s">
        <v>1662</v>
      </c>
    </row>
    <row r="183" spans="4:17" x14ac:dyDescent="0.2">
      <c r="D183" s="538" t="s">
        <v>3524</v>
      </c>
      <c r="E183" s="537" t="s">
        <v>3521</v>
      </c>
      <c r="F183" s="538"/>
      <c r="G183" s="537"/>
      <c r="H183" s="538"/>
      <c r="I183" s="538"/>
      <c r="J183" s="537" t="str">
        <f t="shared" si="3"/>
        <v/>
      </c>
      <c r="K183" s="538"/>
      <c r="L183" s="538"/>
      <c r="M183" s="538"/>
      <c r="N183" s="538"/>
      <c r="O183" s="538"/>
      <c r="P183" s="538"/>
      <c r="Q183" s="537" t="s">
        <v>1663</v>
      </c>
    </row>
    <row r="184" spans="4:17" x14ac:dyDescent="0.2">
      <c r="D184" s="538" t="s">
        <v>3525</v>
      </c>
      <c r="E184" s="537" t="s">
        <v>3521</v>
      </c>
      <c r="F184" s="538"/>
      <c r="G184" s="537"/>
      <c r="H184" s="538"/>
      <c r="I184" s="538"/>
      <c r="J184" s="537" t="str">
        <f t="shared" si="3"/>
        <v/>
      </c>
      <c r="K184" s="538"/>
      <c r="L184" s="538"/>
      <c r="M184" s="538"/>
      <c r="N184" s="538"/>
      <c r="O184" s="538"/>
      <c r="P184" s="538"/>
      <c r="Q184" s="537" t="s">
        <v>1664</v>
      </c>
    </row>
    <row r="185" spans="4:17" x14ac:dyDescent="0.2">
      <c r="D185" s="538" t="s">
        <v>3526</v>
      </c>
      <c r="E185" s="537" t="s">
        <v>3521</v>
      </c>
      <c r="F185" s="538"/>
      <c r="G185" s="537"/>
      <c r="H185" s="538"/>
      <c r="I185" s="538"/>
      <c r="J185" s="537" t="str">
        <f t="shared" si="3"/>
        <v/>
      </c>
      <c r="K185" s="538"/>
      <c r="L185" s="538"/>
      <c r="M185" s="538"/>
      <c r="N185" s="538"/>
      <c r="O185" s="538"/>
      <c r="P185" s="538"/>
      <c r="Q185" s="537" t="s">
        <v>1665</v>
      </c>
    </row>
    <row r="186" spans="4:17" x14ac:dyDescent="0.2">
      <c r="D186" s="538" t="s">
        <v>3527</v>
      </c>
      <c r="E186" s="537" t="s">
        <v>3521</v>
      </c>
      <c r="F186" s="538"/>
      <c r="G186" s="537"/>
      <c r="H186" s="538"/>
      <c r="I186" s="538"/>
      <c r="J186" s="537" t="str">
        <f t="shared" si="3"/>
        <v/>
      </c>
      <c r="K186" s="538"/>
      <c r="L186" s="538"/>
      <c r="M186" s="538"/>
      <c r="N186" s="538"/>
      <c r="O186" s="538"/>
      <c r="P186" s="538"/>
      <c r="Q186" s="537" t="s">
        <v>1666</v>
      </c>
    </row>
    <row r="187" spans="4:17" x14ac:dyDescent="0.2">
      <c r="D187" s="538" t="s">
        <v>3528</v>
      </c>
      <c r="E187" s="537" t="s">
        <v>3521</v>
      </c>
      <c r="F187" s="538"/>
      <c r="G187" s="537"/>
      <c r="H187" s="538"/>
      <c r="I187" s="538"/>
      <c r="J187" s="537" t="str">
        <f t="shared" si="3"/>
        <v/>
      </c>
      <c r="K187" s="538"/>
      <c r="L187" s="538"/>
      <c r="M187" s="538"/>
      <c r="N187" s="538"/>
      <c r="O187" s="538"/>
      <c r="P187" s="538"/>
      <c r="Q187" s="537" t="s">
        <v>1667</v>
      </c>
    </row>
    <row r="188" spans="4:17" x14ac:dyDescent="0.2">
      <c r="D188" s="538" t="s">
        <v>3529</v>
      </c>
      <c r="E188" s="537" t="s">
        <v>3521</v>
      </c>
      <c r="F188" s="538"/>
      <c r="G188" s="537"/>
      <c r="H188" s="538"/>
      <c r="I188" s="538"/>
      <c r="J188" s="537" t="str">
        <f t="shared" si="3"/>
        <v/>
      </c>
      <c r="K188" s="538"/>
      <c r="L188" s="538"/>
      <c r="M188" s="538"/>
      <c r="N188" s="538"/>
      <c r="O188" s="538"/>
      <c r="P188" s="538"/>
      <c r="Q188" s="537" t="s">
        <v>1668</v>
      </c>
    </row>
    <row r="189" spans="4:17" x14ac:dyDescent="0.2">
      <c r="D189" s="538" t="s">
        <v>3530</v>
      </c>
      <c r="E189" s="537" t="s">
        <v>3521</v>
      </c>
      <c r="F189" s="538"/>
      <c r="G189" s="537"/>
      <c r="H189" s="538"/>
      <c r="I189" s="538"/>
      <c r="J189" s="537" t="str">
        <f t="shared" si="3"/>
        <v/>
      </c>
      <c r="K189" s="538"/>
      <c r="L189" s="538"/>
      <c r="M189" s="538"/>
      <c r="N189" s="538"/>
      <c r="O189" s="538"/>
      <c r="P189" s="538"/>
      <c r="Q189" s="537" t="s">
        <v>1669</v>
      </c>
    </row>
    <row r="190" spans="4:17" x14ac:dyDescent="0.2">
      <c r="D190" s="538" t="s">
        <v>3531</v>
      </c>
      <c r="E190" s="537" t="s">
        <v>3532</v>
      </c>
      <c r="F190" s="538"/>
      <c r="G190" s="537"/>
      <c r="H190" s="538"/>
      <c r="I190" s="538"/>
      <c r="J190" s="537" t="str">
        <f t="shared" si="3"/>
        <v/>
      </c>
      <c r="K190" s="538"/>
      <c r="L190" s="538"/>
      <c r="M190" s="538"/>
      <c r="N190" s="538"/>
      <c r="O190" s="538"/>
      <c r="P190" s="538"/>
      <c r="Q190" s="537" t="s">
        <v>1670</v>
      </c>
    </row>
    <row r="191" spans="4:17" x14ac:dyDescent="0.2">
      <c r="D191" s="538" t="s">
        <v>3533</v>
      </c>
      <c r="E191" s="537" t="s">
        <v>3532</v>
      </c>
      <c r="F191" s="538"/>
      <c r="G191" s="537"/>
      <c r="H191" s="538"/>
      <c r="I191" s="538"/>
      <c r="J191" s="537" t="str">
        <f t="shared" si="3"/>
        <v/>
      </c>
      <c r="K191" s="538"/>
      <c r="L191" s="538"/>
      <c r="M191" s="538"/>
      <c r="N191" s="538"/>
      <c r="O191" s="538"/>
      <c r="P191" s="538"/>
      <c r="Q191" s="537" t="s">
        <v>1671</v>
      </c>
    </row>
    <row r="192" spans="4:17" x14ac:dyDescent="0.2">
      <c r="D192" s="538" t="s">
        <v>3534</v>
      </c>
      <c r="E192" s="537" t="s">
        <v>3532</v>
      </c>
      <c r="F192" s="538"/>
      <c r="G192" s="537"/>
      <c r="H192" s="538"/>
      <c r="I192" s="538"/>
      <c r="J192" s="537" t="str">
        <f t="shared" si="3"/>
        <v/>
      </c>
      <c r="K192" s="538"/>
      <c r="L192" s="538"/>
      <c r="M192" s="538"/>
      <c r="N192" s="538"/>
      <c r="O192" s="538"/>
      <c r="P192" s="538"/>
      <c r="Q192" s="537" t="s">
        <v>1672</v>
      </c>
    </row>
    <row r="193" spans="4:17" x14ac:dyDescent="0.2">
      <c r="D193" s="538" t="s">
        <v>3535</v>
      </c>
      <c r="E193" s="537" t="s">
        <v>3532</v>
      </c>
      <c r="F193" s="538"/>
      <c r="G193" s="537"/>
      <c r="H193" s="538"/>
      <c r="I193" s="538"/>
      <c r="J193" s="537" t="str">
        <f t="shared" si="3"/>
        <v/>
      </c>
      <c r="K193" s="538"/>
      <c r="L193" s="538"/>
      <c r="M193" s="538"/>
      <c r="N193" s="538"/>
      <c r="O193" s="538"/>
      <c r="P193" s="538"/>
      <c r="Q193" s="537" t="s">
        <v>1673</v>
      </c>
    </row>
    <row r="194" spans="4:17" x14ac:dyDescent="0.2">
      <c r="D194" s="538" t="s">
        <v>3536</v>
      </c>
      <c r="E194" s="537" t="s">
        <v>3532</v>
      </c>
      <c r="F194" s="538"/>
      <c r="G194" s="537"/>
      <c r="H194" s="538"/>
      <c r="I194" s="538"/>
      <c r="J194" s="537" t="str">
        <f t="shared" si="3"/>
        <v/>
      </c>
      <c r="K194" s="538"/>
      <c r="L194" s="538"/>
      <c r="M194" s="538"/>
      <c r="N194" s="538"/>
      <c r="O194" s="538"/>
      <c r="P194" s="538"/>
      <c r="Q194" s="537" t="s">
        <v>1674</v>
      </c>
    </row>
    <row r="195" spans="4:17" x14ac:dyDescent="0.2">
      <c r="D195" s="538" t="s">
        <v>3537</v>
      </c>
      <c r="E195" s="537" t="s">
        <v>3532</v>
      </c>
      <c r="F195" s="538"/>
      <c r="G195" s="537"/>
      <c r="H195" s="538"/>
      <c r="I195" s="538"/>
      <c r="J195" s="537" t="str">
        <f t="shared" si="3"/>
        <v/>
      </c>
      <c r="K195" s="538"/>
      <c r="L195" s="538"/>
      <c r="M195" s="538"/>
      <c r="N195" s="538"/>
      <c r="O195" s="538"/>
      <c r="P195" s="538"/>
      <c r="Q195" s="537" t="s">
        <v>1675</v>
      </c>
    </row>
    <row r="196" spans="4:17" x14ac:dyDescent="0.2">
      <c r="D196" s="538" t="s">
        <v>3538</v>
      </c>
      <c r="E196" s="537" t="s">
        <v>3532</v>
      </c>
      <c r="F196" s="538"/>
      <c r="G196" s="537"/>
      <c r="H196" s="538"/>
      <c r="I196" s="538"/>
      <c r="J196" s="537" t="str">
        <f t="shared" si="3"/>
        <v/>
      </c>
      <c r="K196" s="538"/>
      <c r="L196" s="538"/>
      <c r="M196" s="538"/>
      <c r="N196" s="538"/>
      <c r="O196" s="538"/>
      <c r="P196" s="538"/>
      <c r="Q196" s="537" t="s">
        <v>1676</v>
      </c>
    </row>
    <row r="197" spans="4:17" x14ac:dyDescent="0.2">
      <c r="D197" s="538" t="s">
        <v>3539</v>
      </c>
      <c r="E197" s="537" t="s">
        <v>3532</v>
      </c>
      <c r="F197" s="538"/>
      <c r="G197" s="537"/>
      <c r="H197" s="538"/>
      <c r="I197" s="538"/>
      <c r="J197" s="537" t="str">
        <f t="shared" si="3"/>
        <v/>
      </c>
      <c r="K197" s="538"/>
      <c r="L197" s="538"/>
      <c r="M197" s="538"/>
      <c r="N197" s="538"/>
      <c r="O197" s="538"/>
      <c r="P197" s="538"/>
      <c r="Q197" s="537" t="s">
        <v>1677</v>
      </c>
    </row>
    <row r="198" spans="4:17" x14ac:dyDescent="0.2">
      <c r="D198" s="538" t="s">
        <v>3540</v>
      </c>
      <c r="E198" s="537" t="s">
        <v>3532</v>
      </c>
      <c r="F198" s="538"/>
      <c r="G198" s="537"/>
      <c r="H198" s="538"/>
      <c r="I198" s="538"/>
      <c r="J198" s="537" t="str">
        <f t="shared" si="3"/>
        <v/>
      </c>
      <c r="K198" s="538"/>
      <c r="L198" s="538"/>
      <c r="M198" s="538"/>
      <c r="N198" s="538"/>
      <c r="O198" s="538"/>
      <c r="P198" s="538"/>
      <c r="Q198" s="537" t="s">
        <v>1678</v>
      </c>
    </row>
    <row r="199" spans="4:17" x14ac:dyDescent="0.2">
      <c r="D199" s="538" t="s">
        <v>3541</v>
      </c>
      <c r="E199" s="537" t="s">
        <v>3532</v>
      </c>
      <c r="F199" s="538"/>
      <c r="G199" s="537"/>
      <c r="H199" s="538"/>
      <c r="I199" s="538"/>
      <c r="J199" s="537" t="str">
        <f t="shared" si="3"/>
        <v/>
      </c>
      <c r="K199" s="538"/>
      <c r="L199" s="538"/>
      <c r="M199" s="538"/>
      <c r="N199" s="538"/>
      <c r="O199" s="538"/>
      <c r="P199" s="538"/>
      <c r="Q199" s="537" t="s">
        <v>1679</v>
      </c>
    </row>
    <row r="200" spans="4:17" x14ac:dyDescent="0.2">
      <c r="D200" s="538" t="s">
        <v>3542</v>
      </c>
      <c r="E200" s="537" t="s">
        <v>3543</v>
      </c>
      <c r="F200" s="538"/>
      <c r="G200" s="537"/>
      <c r="H200" s="538"/>
      <c r="I200" s="538"/>
      <c r="J200" s="537" t="str">
        <f t="shared" si="3"/>
        <v/>
      </c>
      <c r="K200" s="538"/>
      <c r="L200" s="538"/>
      <c r="M200" s="538"/>
      <c r="N200" s="538"/>
      <c r="O200" s="538"/>
      <c r="P200" s="538"/>
      <c r="Q200" s="537" t="s">
        <v>1680</v>
      </c>
    </row>
    <row r="201" spans="4:17" x14ac:dyDescent="0.2">
      <c r="D201" s="538" t="s">
        <v>3544</v>
      </c>
      <c r="E201" s="537" t="s">
        <v>3543</v>
      </c>
      <c r="F201" s="538"/>
      <c r="G201" s="537"/>
      <c r="H201" s="538"/>
      <c r="I201" s="538"/>
      <c r="J201" s="537" t="str">
        <f t="shared" si="3"/>
        <v/>
      </c>
      <c r="K201" s="538"/>
      <c r="L201" s="538"/>
      <c r="M201" s="538"/>
      <c r="N201" s="538"/>
      <c r="O201" s="538"/>
      <c r="P201" s="538"/>
      <c r="Q201" s="537" t="s">
        <v>1681</v>
      </c>
    </row>
    <row r="202" spans="4:17" x14ac:dyDescent="0.2">
      <c r="D202" s="538" t="s">
        <v>3545</v>
      </c>
      <c r="E202" s="537" t="s">
        <v>3543</v>
      </c>
      <c r="F202" s="538"/>
      <c r="G202" s="537"/>
      <c r="H202" s="538"/>
      <c r="I202" s="538"/>
      <c r="J202" s="537" t="str">
        <f t="shared" si="3"/>
        <v/>
      </c>
      <c r="K202" s="538"/>
      <c r="L202" s="538"/>
      <c r="M202" s="538"/>
      <c r="N202" s="538"/>
      <c r="O202" s="538"/>
      <c r="P202" s="538"/>
      <c r="Q202" s="537" t="s">
        <v>1682</v>
      </c>
    </row>
    <row r="203" spans="4:17" x14ac:dyDescent="0.2">
      <c r="D203" s="538" t="s">
        <v>3546</v>
      </c>
      <c r="E203" s="537" t="s">
        <v>3543</v>
      </c>
      <c r="F203" s="538"/>
      <c r="G203" s="537"/>
      <c r="H203" s="538"/>
      <c r="I203" s="538"/>
      <c r="J203" s="537" t="str">
        <f t="shared" si="3"/>
        <v/>
      </c>
      <c r="K203" s="538"/>
      <c r="L203" s="538"/>
      <c r="M203" s="538"/>
      <c r="N203" s="538"/>
      <c r="O203" s="538"/>
      <c r="P203" s="538"/>
      <c r="Q203" s="537" t="s">
        <v>1683</v>
      </c>
    </row>
    <row r="204" spans="4:17" x14ac:dyDescent="0.2">
      <c r="D204" s="538" t="s">
        <v>3547</v>
      </c>
      <c r="E204" s="537" t="s">
        <v>3543</v>
      </c>
      <c r="F204" s="538"/>
      <c r="G204" s="537"/>
      <c r="H204" s="538"/>
      <c r="I204" s="538"/>
      <c r="J204" s="537" t="str">
        <f t="shared" si="3"/>
        <v/>
      </c>
      <c r="K204" s="538"/>
      <c r="L204" s="538"/>
      <c r="M204" s="538"/>
      <c r="N204" s="538"/>
      <c r="O204" s="538"/>
      <c r="P204" s="538"/>
      <c r="Q204" s="537" t="s">
        <v>1684</v>
      </c>
    </row>
    <row r="205" spans="4:17" x14ac:dyDescent="0.2">
      <c r="D205" s="538" t="s">
        <v>3548</v>
      </c>
      <c r="E205" s="537" t="s">
        <v>3543</v>
      </c>
      <c r="F205" s="538"/>
      <c r="G205" s="537"/>
      <c r="H205" s="538"/>
      <c r="I205" s="538"/>
      <c r="J205" s="537" t="str">
        <f t="shared" si="3"/>
        <v/>
      </c>
      <c r="K205" s="538"/>
      <c r="L205" s="538"/>
      <c r="M205" s="538"/>
      <c r="N205" s="538"/>
      <c r="O205" s="538"/>
      <c r="P205" s="538"/>
      <c r="Q205" s="537" t="s">
        <v>1685</v>
      </c>
    </row>
    <row r="206" spans="4:17" x14ac:dyDescent="0.2">
      <c r="D206" s="538" t="s">
        <v>3549</v>
      </c>
      <c r="E206" s="537" t="s">
        <v>3543</v>
      </c>
      <c r="F206" s="538"/>
      <c r="G206" s="537"/>
      <c r="H206" s="538"/>
      <c r="I206" s="538"/>
      <c r="J206" s="537" t="str">
        <f t="shared" si="3"/>
        <v/>
      </c>
      <c r="K206" s="538"/>
      <c r="L206" s="538"/>
      <c r="M206" s="538"/>
      <c r="N206" s="538"/>
      <c r="O206" s="538"/>
      <c r="P206" s="538"/>
      <c r="Q206" s="537" t="s">
        <v>1686</v>
      </c>
    </row>
    <row r="207" spans="4:17" x14ac:dyDescent="0.2">
      <c r="D207" s="538" t="s">
        <v>3550</v>
      </c>
      <c r="E207" s="537" t="s">
        <v>3543</v>
      </c>
      <c r="F207" s="538"/>
      <c r="G207" s="537"/>
      <c r="H207" s="538"/>
      <c r="I207" s="538"/>
      <c r="J207" s="537" t="str">
        <f t="shared" si="3"/>
        <v/>
      </c>
      <c r="K207" s="538"/>
      <c r="L207" s="538"/>
      <c r="M207" s="538"/>
      <c r="N207" s="538"/>
      <c r="O207" s="538"/>
      <c r="P207" s="538"/>
      <c r="Q207" s="537" t="s">
        <v>1687</v>
      </c>
    </row>
    <row r="208" spans="4:17" x14ac:dyDescent="0.2">
      <c r="D208" s="538" t="s">
        <v>3551</v>
      </c>
      <c r="E208" s="537" t="s">
        <v>3543</v>
      </c>
      <c r="F208" s="538"/>
      <c r="G208" s="537"/>
      <c r="H208" s="538"/>
      <c r="I208" s="538"/>
      <c r="J208" s="537" t="str">
        <f t="shared" si="3"/>
        <v/>
      </c>
      <c r="K208" s="538"/>
      <c r="L208" s="538"/>
      <c r="M208" s="538"/>
      <c r="N208" s="538"/>
      <c r="O208" s="538"/>
      <c r="P208" s="538"/>
      <c r="Q208" s="537" t="s">
        <v>1688</v>
      </c>
    </row>
    <row r="209" spans="4:17" x14ac:dyDescent="0.2">
      <c r="D209" s="538" t="s">
        <v>3552</v>
      </c>
      <c r="E209" s="537" t="s">
        <v>3543</v>
      </c>
      <c r="F209" s="538"/>
      <c r="G209" s="537"/>
      <c r="H209" s="538"/>
      <c r="I209" s="538"/>
      <c r="J209" s="537" t="str">
        <f t="shared" si="3"/>
        <v/>
      </c>
      <c r="K209" s="538"/>
      <c r="L209" s="538"/>
      <c r="M209" s="538"/>
      <c r="N209" s="538"/>
      <c r="O209" s="538"/>
      <c r="P209" s="538"/>
      <c r="Q209" s="537" t="s">
        <v>1689</v>
      </c>
    </row>
    <row r="210" spans="4:17" x14ac:dyDescent="0.2">
      <c r="D210" s="538" t="s">
        <v>3553</v>
      </c>
      <c r="E210" s="537" t="s">
        <v>3554</v>
      </c>
      <c r="F210" s="538"/>
      <c r="G210" s="537"/>
      <c r="H210" s="538"/>
      <c r="I210" s="538"/>
      <c r="J210" s="537" t="str">
        <f t="shared" si="3"/>
        <v/>
      </c>
      <c r="K210" s="538"/>
      <c r="L210" s="538"/>
      <c r="M210" s="538"/>
      <c r="N210" s="538"/>
      <c r="O210" s="538"/>
      <c r="P210" s="538"/>
      <c r="Q210" s="537" t="s">
        <v>1690</v>
      </c>
    </row>
    <row r="211" spans="4:17" x14ac:dyDescent="0.2">
      <c r="D211" s="538" t="s">
        <v>3555</v>
      </c>
      <c r="E211" s="537" t="s">
        <v>3554</v>
      </c>
      <c r="F211" s="538"/>
      <c r="G211" s="537"/>
      <c r="H211" s="538"/>
      <c r="I211" s="538"/>
      <c r="J211" s="537" t="str">
        <f t="shared" si="3"/>
        <v/>
      </c>
      <c r="K211" s="538"/>
      <c r="L211" s="538"/>
      <c r="M211" s="538"/>
      <c r="N211" s="538"/>
      <c r="O211" s="538"/>
      <c r="P211" s="538"/>
      <c r="Q211" s="537" t="s">
        <v>1691</v>
      </c>
    </row>
    <row r="212" spans="4:17" x14ac:dyDescent="0.2">
      <c r="D212" s="538" t="s">
        <v>3556</v>
      </c>
      <c r="E212" s="537" t="s">
        <v>3554</v>
      </c>
      <c r="F212" s="538"/>
      <c r="G212" s="537"/>
      <c r="H212" s="538"/>
      <c r="I212" s="538"/>
      <c r="J212" s="537" t="str">
        <f t="shared" si="3"/>
        <v/>
      </c>
      <c r="K212" s="538"/>
      <c r="L212" s="538"/>
      <c r="M212" s="538"/>
      <c r="N212" s="538"/>
      <c r="O212" s="538"/>
      <c r="P212" s="538"/>
      <c r="Q212" s="537" t="s">
        <v>1692</v>
      </c>
    </row>
    <row r="213" spans="4:17" x14ac:dyDescent="0.2">
      <c r="D213" s="538" t="s">
        <v>3557</v>
      </c>
      <c r="E213" s="537" t="s">
        <v>3554</v>
      </c>
      <c r="F213" s="538"/>
      <c r="G213" s="537"/>
      <c r="H213" s="538"/>
      <c r="I213" s="538"/>
      <c r="J213" s="537" t="str">
        <f t="shared" si="3"/>
        <v/>
      </c>
      <c r="K213" s="538"/>
      <c r="L213" s="538"/>
      <c r="M213" s="538"/>
      <c r="N213" s="538"/>
      <c r="O213" s="538"/>
      <c r="P213" s="538"/>
      <c r="Q213" s="537" t="s">
        <v>1693</v>
      </c>
    </row>
    <row r="214" spans="4:17" x14ac:dyDescent="0.2">
      <c r="D214" s="538" t="s">
        <v>3558</v>
      </c>
      <c r="E214" s="537" t="s">
        <v>3554</v>
      </c>
      <c r="F214" s="538"/>
      <c r="G214" s="537"/>
      <c r="H214" s="538"/>
      <c r="I214" s="538"/>
      <c r="J214" s="537" t="str">
        <f t="shared" si="3"/>
        <v/>
      </c>
      <c r="K214" s="538"/>
      <c r="L214" s="538"/>
      <c r="M214" s="538"/>
      <c r="N214" s="538"/>
      <c r="O214" s="538"/>
      <c r="P214" s="538"/>
      <c r="Q214" s="537" t="s">
        <v>1694</v>
      </c>
    </row>
    <row r="215" spans="4:17" x14ac:dyDescent="0.2">
      <c r="D215" s="538" t="s">
        <v>3559</v>
      </c>
      <c r="E215" s="537" t="s">
        <v>3554</v>
      </c>
      <c r="F215" s="538"/>
      <c r="G215" s="537"/>
      <c r="H215" s="538"/>
      <c r="I215" s="538"/>
      <c r="J215" s="537" t="str">
        <f t="shared" si="3"/>
        <v/>
      </c>
      <c r="K215" s="538"/>
      <c r="L215" s="538"/>
      <c r="M215" s="538"/>
      <c r="N215" s="538"/>
      <c r="O215" s="538"/>
      <c r="P215" s="538"/>
      <c r="Q215" s="537" t="s">
        <v>1695</v>
      </c>
    </row>
    <row r="216" spans="4:17" x14ac:dyDescent="0.2">
      <c r="D216" s="538" t="s">
        <v>3560</v>
      </c>
      <c r="E216" s="537" t="s">
        <v>3554</v>
      </c>
      <c r="F216" s="538"/>
      <c r="G216" s="537"/>
      <c r="H216" s="538"/>
      <c r="I216" s="538"/>
      <c r="J216" s="537" t="str">
        <f t="shared" si="3"/>
        <v/>
      </c>
      <c r="K216" s="538"/>
      <c r="L216" s="538"/>
      <c r="M216" s="538"/>
      <c r="N216" s="538"/>
      <c r="O216" s="538"/>
      <c r="P216" s="538"/>
      <c r="Q216" s="537" t="s">
        <v>1696</v>
      </c>
    </row>
    <row r="217" spans="4:17" x14ac:dyDescent="0.2">
      <c r="D217" s="538" t="s">
        <v>3561</v>
      </c>
      <c r="E217" s="537" t="s">
        <v>3554</v>
      </c>
      <c r="F217" s="538"/>
      <c r="G217" s="537"/>
      <c r="H217" s="538"/>
      <c r="I217" s="538"/>
      <c r="J217" s="537" t="str">
        <f t="shared" si="3"/>
        <v/>
      </c>
      <c r="K217" s="538"/>
      <c r="L217" s="538"/>
      <c r="M217" s="538"/>
      <c r="N217" s="538"/>
      <c r="O217" s="538"/>
      <c r="P217" s="538"/>
      <c r="Q217" s="537" t="s">
        <v>1697</v>
      </c>
    </row>
    <row r="218" spans="4:17" x14ac:dyDescent="0.2">
      <c r="D218" s="538" t="s">
        <v>3562</v>
      </c>
      <c r="E218" s="537" t="s">
        <v>3554</v>
      </c>
      <c r="F218" s="538"/>
      <c r="G218" s="537"/>
      <c r="H218" s="538"/>
      <c r="I218" s="538"/>
      <c r="J218" s="537" t="str">
        <f t="shared" si="3"/>
        <v/>
      </c>
      <c r="K218" s="538"/>
      <c r="L218" s="538"/>
      <c r="M218" s="538"/>
      <c r="N218" s="538"/>
      <c r="O218" s="538"/>
      <c r="P218" s="538"/>
      <c r="Q218" s="537" t="s">
        <v>1698</v>
      </c>
    </row>
    <row r="219" spans="4:17" x14ac:dyDescent="0.2">
      <c r="D219" s="538" t="s">
        <v>3563</v>
      </c>
      <c r="E219" s="537" t="s">
        <v>3554</v>
      </c>
      <c r="F219" s="538"/>
      <c r="G219" s="537"/>
      <c r="H219" s="538"/>
      <c r="I219" s="538"/>
      <c r="J219" s="537" t="str">
        <f t="shared" si="3"/>
        <v/>
      </c>
      <c r="K219" s="538"/>
      <c r="L219" s="538"/>
      <c r="M219" s="538"/>
      <c r="N219" s="538"/>
      <c r="O219" s="538"/>
      <c r="P219" s="538"/>
      <c r="Q219" s="537" t="s">
        <v>1699</v>
      </c>
    </row>
    <row r="220" spans="4:17" x14ac:dyDescent="0.2">
      <c r="D220" s="538" t="s">
        <v>3564</v>
      </c>
      <c r="E220" s="537" t="s">
        <v>3565</v>
      </c>
      <c r="F220" s="538"/>
      <c r="G220" s="537"/>
      <c r="H220" s="538"/>
      <c r="I220" s="538"/>
      <c r="J220" s="537" t="str">
        <f t="shared" si="3"/>
        <v/>
      </c>
      <c r="K220" s="538"/>
      <c r="L220" s="538"/>
      <c r="M220" s="538"/>
      <c r="N220" s="538"/>
      <c r="O220" s="538"/>
      <c r="P220" s="538"/>
      <c r="Q220" s="537" t="s">
        <v>1700</v>
      </c>
    </row>
    <row r="221" spans="4:17" x14ac:dyDescent="0.2">
      <c r="D221" s="538" t="s">
        <v>3566</v>
      </c>
      <c r="E221" s="537" t="s">
        <v>3565</v>
      </c>
      <c r="F221" s="538"/>
      <c r="G221" s="537"/>
      <c r="H221" s="538"/>
      <c r="I221" s="538"/>
      <c r="J221" s="537" t="str">
        <f t="shared" si="3"/>
        <v/>
      </c>
      <c r="K221" s="538"/>
      <c r="L221" s="538"/>
      <c r="M221" s="538"/>
      <c r="N221" s="538"/>
      <c r="O221" s="538"/>
      <c r="P221" s="538"/>
      <c r="Q221" s="537" t="s">
        <v>1701</v>
      </c>
    </row>
    <row r="222" spans="4:17" x14ac:dyDescent="0.2">
      <c r="D222" s="538" t="s">
        <v>3567</v>
      </c>
      <c r="E222" s="537" t="s">
        <v>3565</v>
      </c>
      <c r="F222" s="538"/>
      <c r="G222" s="537"/>
      <c r="H222" s="538"/>
      <c r="I222" s="538"/>
      <c r="J222" s="537" t="str">
        <f t="shared" si="3"/>
        <v/>
      </c>
      <c r="K222" s="538"/>
      <c r="L222" s="538"/>
      <c r="M222" s="538"/>
      <c r="N222" s="538"/>
      <c r="O222" s="538"/>
      <c r="P222" s="538"/>
      <c r="Q222" s="537" t="s">
        <v>1702</v>
      </c>
    </row>
    <row r="223" spans="4:17" x14ac:dyDescent="0.2">
      <c r="D223" s="538" t="s">
        <v>3568</v>
      </c>
      <c r="E223" s="537" t="s">
        <v>3565</v>
      </c>
      <c r="F223" s="538"/>
      <c r="G223" s="537"/>
      <c r="H223" s="538"/>
      <c r="I223" s="538"/>
      <c r="J223" s="537" t="str">
        <f t="shared" si="3"/>
        <v/>
      </c>
      <c r="K223" s="538"/>
      <c r="L223" s="538"/>
      <c r="M223" s="538"/>
      <c r="N223" s="538"/>
      <c r="O223" s="538"/>
      <c r="P223" s="538"/>
      <c r="Q223" s="537" t="s">
        <v>1703</v>
      </c>
    </row>
    <row r="224" spans="4:17" x14ac:dyDescent="0.2">
      <c r="D224" s="538" t="s">
        <v>3569</v>
      </c>
      <c r="E224" s="537" t="s">
        <v>3565</v>
      </c>
      <c r="F224" s="538"/>
      <c r="G224" s="537"/>
      <c r="H224" s="538"/>
      <c r="I224" s="538"/>
      <c r="J224" s="537" t="str">
        <f t="shared" ref="J224:J287" si="4">F224&amp;H224&amp;I224</f>
        <v/>
      </c>
      <c r="K224" s="538"/>
      <c r="L224" s="538"/>
      <c r="M224" s="538"/>
      <c r="N224" s="538"/>
      <c r="O224" s="538"/>
      <c r="P224" s="538"/>
      <c r="Q224" s="537" t="s">
        <v>1704</v>
      </c>
    </row>
    <row r="225" spans="4:17" x14ac:dyDescent="0.2">
      <c r="D225" s="538" t="s">
        <v>3570</v>
      </c>
      <c r="E225" s="537" t="s">
        <v>3565</v>
      </c>
      <c r="F225" s="538"/>
      <c r="G225" s="537"/>
      <c r="H225" s="538"/>
      <c r="I225" s="538"/>
      <c r="J225" s="537" t="str">
        <f t="shared" si="4"/>
        <v/>
      </c>
      <c r="K225" s="538"/>
      <c r="L225" s="538"/>
      <c r="M225" s="538"/>
      <c r="N225" s="538"/>
      <c r="O225" s="538"/>
      <c r="P225" s="538"/>
      <c r="Q225" s="537" t="s">
        <v>1705</v>
      </c>
    </row>
    <row r="226" spans="4:17" x14ac:dyDescent="0.2">
      <c r="D226" s="538" t="s">
        <v>3571</v>
      </c>
      <c r="E226" s="537" t="s">
        <v>3565</v>
      </c>
      <c r="F226" s="538"/>
      <c r="G226" s="537"/>
      <c r="H226" s="538"/>
      <c r="I226" s="538"/>
      <c r="J226" s="537" t="str">
        <f t="shared" si="4"/>
        <v/>
      </c>
      <c r="K226" s="538"/>
      <c r="L226" s="538"/>
      <c r="M226" s="538"/>
      <c r="N226" s="538"/>
      <c r="O226" s="538"/>
      <c r="P226" s="538"/>
      <c r="Q226" s="537" t="s">
        <v>1706</v>
      </c>
    </row>
    <row r="227" spans="4:17" x14ac:dyDescent="0.2">
      <c r="D227" s="538" t="s">
        <v>3572</v>
      </c>
      <c r="E227" s="537" t="s">
        <v>3565</v>
      </c>
      <c r="F227" s="538"/>
      <c r="G227" s="537"/>
      <c r="H227" s="538"/>
      <c r="I227" s="538"/>
      <c r="J227" s="537" t="str">
        <f t="shared" si="4"/>
        <v/>
      </c>
      <c r="K227" s="538"/>
      <c r="L227" s="538"/>
      <c r="M227" s="538"/>
      <c r="N227" s="538"/>
      <c r="O227" s="538"/>
      <c r="P227" s="538"/>
      <c r="Q227" s="537" t="s">
        <v>1707</v>
      </c>
    </row>
    <row r="228" spans="4:17" x14ac:dyDescent="0.2">
      <c r="D228" s="538" t="s">
        <v>3573</v>
      </c>
      <c r="E228" s="537" t="s">
        <v>3565</v>
      </c>
      <c r="F228" s="538"/>
      <c r="G228" s="537"/>
      <c r="H228" s="538"/>
      <c r="I228" s="538"/>
      <c r="J228" s="537" t="str">
        <f t="shared" si="4"/>
        <v/>
      </c>
      <c r="K228" s="538"/>
      <c r="L228" s="538"/>
      <c r="M228" s="538"/>
      <c r="N228" s="538"/>
      <c r="O228" s="538"/>
      <c r="P228" s="538"/>
      <c r="Q228" s="537" t="s">
        <v>1708</v>
      </c>
    </row>
    <row r="229" spans="4:17" x14ac:dyDescent="0.2">
      <c r="D229" s="538" t="s">
        <v>3574</v>
      </c>
      <c r="E229" s="537" t="s">
        <v>3565</v>
      </c>
      <c r="F229" s="538"/>
      <c r="G229" s="537"/>
      <c r="H229" s="538"/>
      <c r="I229" s="538"/>
      <c r="J229" s="537" t="str">
        <f t="shared" si="4"/>
        <v/>
      </c>
      <c r="K229" s="538"/>
      <c r="L229" s="538"/>
      <c r="M229" s="538"/>
      <c r="N229" s="538"/>
      <c r="O229" s="538"/>
      <c r="P229" s="538"/>
      <c r="Q229" s="537" t="s">
        <v>1709</v>
      </c>
    </row>
    <row r="230" spans="4:17" x14ac:dyDescent="0.2">
      <c r="D230" s="538" t="s">
        <v>3575</v>
      </c>
      <c r="E230" s="537" t="s">
        <v>3576</v>
      </c>
      <c r="F230" s="538"/>
      <c r="G230" s="537"/>
      <c r="H230" s="538"/>
      <c r="I230" s="538"/>
      <c r="J230" s="537" t="str">
        <f t="shared" si="4"/>
        <v/>
      </c>
      <c r="K230" s="538"/>
      <c r="L230" s="538"/>
      <c r="M230" s="538"/>
      <c r="N230" s="538"/>
      <c r="O230" s="538"/>
      <c r="P230" s="538"/>
      <c r="Q230" s="537" t="s">
        <v>1710</v>
      </c>
    </row>
    <row r="231" spans="4:17" x14ac:dyDescent="0.2">
      <c r="D231" s="538" t="s">
        <v>3577</v>
      </c>
      <c r="E231" s="537" t="s">
        <v>3576</v>
      </c>
      <c r="F231" s="538"/>
      <c r="G231" s="537"/>
      <c r="H231" s="538"/>
      <c r="I231" s="538"/>
      <c r="J231" s="537" t="str">
        <f t="shared" si="4"/>
        <v/>
      </c>
      <c r="K231" s="538"/>
      <c r="L231" s="538"/>
      <c r="M231" s="538"/>
      <c r="N231" s="538"/>
      <c r="O231" s="538"/>
      <c r="P231" s="538"/>
      <c r="Q231" s="537" t="s">
        <v>1711</v>
      </c>
    </row>
    <row r="232" spans="4:17" x14ac:dyDescent="0.2">
      <c r="D232" s="538" t="s">
        <v>3578</v>
      </c>
      <c r="E232" s="537" t="s">
        <v>3576</v>
      </c>
      <c r="F232" s="538"/>
      <c r="G232" s="537"/>
      <c r="H232" s="538"/>
      <c r="I232" s="538"/>
      <c r="J232" s="537" t="str">
        <f t="shared" si="4"/>
        <v/>
      </c>
      <c r="K232" s="538"/>
      <c r="L232" s="538"/>
      <c r="M232" s="538"/>
      <c r="N232" s="538"/>
      <c r="O232" s="538"/>
      <c r="P232" s="538"/>
      <c r="Q232" s="537" t="s">
        <v>1712</v>
      </c>
    </row>
    <row r="233" spans="4:17" x14ac:dyDescent="0.2">
      <c r="D233" s="538" t="s">
        <v>3579</v>
      </c>
      <c r="E233" s="537" t="s">
        <v>3576</v>
      </c>
      <c r="F233" s="538"/>
      <c r="G233" s="537"/>
      <c r="H233" s="538"/>
      <c r="I233" s="538"/>
      <c r="J233" s="537" t="str">
        <f t="shared" si="4"/>
        <v/>
      </c>
      <c r="K233" s="538"/>
      <c r="L233" s="538"/>
      <c r="M233" s="538"/>
      <c r="N233" s="538"/>
      <c r="O233" s="538"/>
      <c r="P233" s="538"/>
      <c r="Q233" s="537" t="s">
        <v>1713</v>
      </c>
    </row>
    <row r="234" spans="4:17" x14ac:dyDescent="0.2">
      <c r="D234" s="538" t="s">
        <v>3580</v>
      </c>
      <c r="E234" s="537" t="s">
        <v>3576</v>
      </c>
      <c r="F234" s="538"/>
      <c r="G234" s="537"/>
      <c r="H234" s="538"/>
      <c r="I234" s="538"/>
      <c r="J234" s="537" t="str">
        <f t="shared" si="4"/>
        <v/>
      </c>
      <c r="K234" s="538"/>
      <c r="L234" s="538"/>
      <c r="M234" s="538"/>
      <c r="N234" s="538"/>
      <c r="O234" s="538"/>
      <c r="P234" s="538"/>
      <c r="Q234" s="537" t="s">
        <v>1714</v>
      </c>
    </row>
    <row r="235" spans="4:17" x14ac:dyDescent="0.2">
      <c r="D235" s="538" t="s">
        <v>3581</v>
      </c>
      <c r="E235" s="537" t="s">
        <v>3576</v>
      </c>
      <c r="F235" s="538"/>
      <c r="G235" s="537"/>
      <c r="H235" s="538"/>
      <c r="I235" s="538"/>
      <c r="J235" s="537" t="str">
        <f t="shared" si="4"/>
        <v/>
      </c>
      <c r="K235" s="538"/>
      <c r="L235" s="538"/>
      <c r="M235" s="538"/>
      <c r="N235" s="538"/>
      <c r="O235" s="538"/>
      <c r="P235" s="538"/>
      <c r="Q235" s="537" t="s">
        <v>1715</v>
      </c>
    </row>
    <row r="236" spans="4:17" x14ac:dyDescent="0.2">
      <c r="D236" s="538" t="s">
        <v>3582</v>
      </c>
      <c r="E236" s="537" t="s">
        <v>3576</v>
      </c>
      <c r="F236" s="538"/>
      <c r="G236" s="537"/>
      <c r="H236" s="538"/>
      <c r="I236" s="538"/>
      <c r="J236" s="537" t="str">
        <f t="shared" si="4"/>
        <v/>
      </c>
      <c r="K236" s="538"/>
      <c r="L236" s="538"/>
      <c r="M236" s="538"/>
      <c r="N236" s="538"/>
      <c r="O236" s="538"/>
      <c r="P236" s="538"/>
      <c r="Q236" s="537" t="s">
        <v>1716</v>
      </c>
    </row>
    <row r="237" spans="4:17" x14ac:dyDescent="0.2">
      <c r="D237" s="538" t="s">
        <v>3583</v>
      </c>
      <c r="E237" s="537" t="s">
        <v>3576</v>
      </c>
      <c r="F237" s="538"/>
      <c r="G237" s="537"/>
      <c r="H237" s="538"/>
      <c r="I237" s="538"/>
      <c r="J237" s="537" t="str">
        <f t="shared" si="4"/>
        <v/>
      </c>
      <c r="K237" s="538"/>
      <c r="L237" s="538"/>
      <c r="M237" s="538"/>
      <c r="N237" s="538"/>
      <c r="O237" s="538"/>
      <c r="P237" s="538"/>
      <c r="Q237" s="537" t="s">
        <v>1717</v>
      </c>
    </row>
    <row r="238" spans="4:17" x14ac:dyDescent="0.2">
      <c r="D238" s="538" t="s">
        <v>3584</v>
      </c>
      <c r="E238" s="537" t="s">
        <v>3576</v>
      </c>
      <c r="F238" s="538"/>
      <c r="G238" s="537"/>
      <c r="H238" s="538"/>
      <c r="I238" s="538"/>
      <c r="J238" s="537" t="str">
        <f t="shared" si="4"/>
        <v/>
      </c>
      <c r="K238" s="538"/>
      <c r="L238" s="538"/>
      <c r="M238" s="538"/>
      <c r="N238" s="538"/>
      <c r="O238" s="538"/>
      <c r="P238" s="538"/>
      <c r="Q238" s="537" t="s">
        <v>1718</v>
      </c>
    </row>
    <row r="239" spans="4:17" x14ac:dyDescent="0.2">
      <c r="D239" s="538" t="s">
        <v>3585</v>
      </c>
      <c r="E239" s="537" t="s">
        <v>3576</v>
      </c>
      <c r="F239" s="538"/>
      <c r="G239" s="537"/>
      <c r="H239" s="538"/>
      <c r="I239" s="538"/>
      <c r="J239" s="537" t="str">
        <f t="shared" si="4"/>
        <v/>
      </c>
      <c r="K239" s="538"/>
      <c r="L239" s="538"/>
      <c r="M239" s="538"/>
      <c r="N239" s="538"/>
      <c r="O239" s="538"/>
      <c r="P239" s="538"/>
      <c r="Q239" s="537" t="s">
        <v>1719</v>
      </c>
    </row>
    <row r="240" spans="4:17" x14ac:dyDescent="0.2">
      <c r="D240" s="538" t="s">
        <v>3586</v>
      </c>
      <c r="E240" s="537" t="s">
        <v>3587</v>
      </c>
      <c r="F240" s="538"/>
      <c r="G240" s="537"/>
      <c r="H240" s="538"/>
      <c r="I240" s="538"/>
      <c r="J240" s="537" t="str">
        <f t="shared" si="4"/>
        <v/>
      </c>
      <c r="K240" s="538"/>
      <c r="L240" s="538"/>
      <c r="M240" s="538"/>
      <c r="N240" s="538"/>
      <c r="O240" s="538"/>
      <c r="P240" s="538"/>
      <c r="Q240" s="537" t="s">
        <v>1720</v>
      </c>
    </row>
    <row r="241" spans="4:17" x14ac:dyDescent="0.2">
      <c r="D241" s="538" t="s">
        <v>3588</v>
      </c>
      <c r="E241" s="537" t="s">
        <v>3587</v>
      </c>
      <c r="F241" s="538"/>
      <c r="G241" s="537"/>
      <c r="H241" s="538"/>
      <c r="I241" s="538"/>
      <c r="J241" s="537" t="str">
        <f t="shared" si="4"/>
        <v/>
      </c>
      <c r="K241" s="538"/>
      <c r="L241" s="538"/>
      <c r="M241" s="538"/>
      <c r="N241" s="538"/>
      <c r="O241" s="538"/>
      <c r="P241" s="538"/>
      <c r="Q241" s="537" t="s">
        <v>1721</v>
      </c>
    </row>
    <row r="242" spans="4:17" x14ac:dyDescent="0.2">
      <c r="D242" s="538" t="s">
        <v>3589</v>
      </c>
      <c r="E242" s="537" t="s">
        <v>3587</v>
      </c>
      <c r="F242" s="538"/>
      <c r="G242" s="537"/>
      <c r="H242" s="538"/>
      <c r="I242" s="538"/>
      <c r="J242" s="537" t="str">
        <f t="shared" si="4"/>
        <v/>
      </c>
      <c r="K242" s="538"/>
      <c r="L242" s="538"/>
      <c r="M242" s="538"/>
      <c r="N242" s="538"/>
      <c r="O242" s="538"/>
      <c r="P242" s="538"/>
      <c r="Q242" s="537" t="s">
        <v>1722</v>
      </c>
    </row>
    <row r="243" spans="4:17" x14ac:dyDescent="0.2">
      <c r="D243" s="538" t="s">
        <v>3590</v>
      </c>
      <c r="E243" s="537" t="s">
        <v>3587</v>
      </c>
      <c r="F243" s="538"/>
      <c r="G243" s="537"/>
      <c r="H243" s="538"/>
      <c r="I243" s="538"/>
      <c r="J243" s="537" t="str">
        <f t="shared" si="4"/>
        <v/>
      </c>
      <c r="K243" s="538"/>
      <c r="L243" s="538"/>
      <c r="M243" s="538"/>
      <c r="N243" s="538"/>
      <c r="O243" s="538"/>
      <c r="P243" s="538"/>
      <c r="Q243" s="537" t="s">
        <v>1723</v>
      </c>
    </row>
    <row r="244" spans="4:17" x14ac:dyDescent="0.2">
      <c r="D244" s="538" t="s">
        <v>3591</v>
      </c>
      <c r="E244" s="537" t="s">
        <v>3587</v>
      </c>
      <c r="F244" s="538"/>
      <c r="G244" s="537"/>
      <c r="H244" s="538"/>
      <c r="I244" s="538"/>
      <c r="J244" s="537" t="str">
        <f t="shared" si="4"/>
        <v/>
      </c>
      <c r="K244" s="538"/>
      <c r="L244" s="538"/>
      <c r="M244" s="538"/>
      <c r="N244" s="538"/>
      <c r="O244" s="538"/>
      <c r="P244" s="538"/>
      <c r="Q244" s="537" t="s">
        <v>1724</v>
      </c>
    </row>
    <row r="245" spans="4:17" x14ac:dyDescent="0.2">
      <c r="D245" s="538" t="s">
        <v>3592</v>
      </c>
      <c r="E245" s="537" t="s">
        <v>3587</v>
      </c>
      <c r="F245" s="538"/>
      <c r="G245" s="537"/>
      <c r="H245" s="538"/>
      <c r="I245" s="538"/>
      <c r="J245" s="537" t="str">
        <f t="shared" si="4"/>
        <v/>
      </c>
      <c r="K245" s="538"/>
      <c r="L245" s="538"/>
      <c r="M245" s="538"/>
      <c r="N245" s="538"/>
      <c r="O245" s="538"/>
      <c r="P245" s="538"/>
      <c r="Q245" s="537" t="s">
        <v>1725</v>
      </c>
    </row>
    <row r="246" spans="4:17" x14ac:dyDescent="0.2">
      <c r="D246" s="538" t="s">
        <v>3593</v>
      </c>
      <c r="E246" s="537" t="s">
        <v>3587</v>
      </c>
      <c r="F246" s="538"/>
      <c r="G246" s="537"/>
      <c r="H246" s="538"/>
      <c r="I246" s="538"/>
      <c r="J246" s="537" t="str">
        <f t="shared" si="4"/>
        <v/>
      </c>
      <c r="K246" s="538"/>
      <c r="L246" s="538"/>
      <c r="M246" s="538"/>
      <c r="N246" s="538"/>
      <c r="O246" s="538"/>
      <c r="P246" s="538"/>
      <c r="Q246" s="537" t="s">
        <v>1726</v>
      </c>
    </row>
    <row r="247" spans="4:17" x14ac:dyDescent="0.2">
      <c r="D247" s="538" t="s">
        <v>3594</v>
      </c>
      <c r="E247" s="537" t="s">
        <v>3587</v>
      </c>
      <c r="F247" s="538"/>
      <c r="G247" s="537"/>
      <c r="H247" s="538"/>
      <c r="I247" s="538"/>
      <c r="J247" s="537" t="str">
        <f t="shared" si="4"/>
        <v/>
      </c>
      <c r="K247" s="538"/>
      <c r="L247" s="538"/>
      <c r="M247" s="538"/>
      <c r="N247" s="538"/>
      <c r="O247" s="538"/>
      <c r="P247" s="538"/>
      <c r="Q247" s="537" t="s">
        <v>1727</v>
      </c>
    </row>
    <row r="248" spans="4:17" x14ac:dyDescent="0.2">
      <c r="D248" s="538" t="s">
        <v>3595</v>
      </c>
      <c r="E248" s="537" t="s">
        <v>3587</v>
      </c>
      <c r="F248" s="538"/>
      <c r="G248" s="537"/>
      <c r="H248" s="538"/>
      <c r="I248" s="538"/>
      <c r="J248" s="537" t="str">
        <f t="shared" si="4"/>
        <v/>
      </c>
      <c r="K248" s="538"/>
      <c r="L248" s="538"/>
      <c r="M248" s="538"/>
      <c r="N248" s="538"/>
      <c r="O248" s="538"/>
      <c r="P248" s="538"/>
      <c r="Q248" s="537" t="s">
        <v>1728</v>
      </c>
    </row>
    <row r="249" spans="4:17" x14ac:dyDescent="0.2">
      <c r="D249" s="538" t="s">
        <v>3596</v>
      </c>
      <c r="E249" s="537" t="s">
        <v>3587</v>
      </c>
      <c r="F249" s="538"/>
      <c r="G249" s="537"/>
      <c r="H249" s="538"/>
      <c r="I249" s="538"/>
      <c r="J249" s="537" t="str">
        <f t="shared" si="4"/>
        <v/>
      </c>
      <c r="K249" s="538"/>
      <c r="L249" s="538"/>
      <c r="M249" s="538"/>
      <c r="N249" s="538"/>
      <c r="O249" s="538"/>
      <c r="P249" s="538"/>
      <c r="Q249" s="537" t="s">
        <v>1729</v>
      </c>
    </row>
    <row r="250" spans="4:17" x14ac:dyDescent="0.2">
      <c r="D250" s="538" t="s">
        <v>3597</v>
      </c>
      <c r="E250" s="537" t="s">
        <v>3598</v>
      </c>
      <c r="F250" s="538"/>
      <c r="G250" s="537"/>
      <c r="H250" s="538"/>
      <c r="I250" s="538"/>
      <c r="J250" s="537" t="str">
        <f t="shared" si="4"/>
        <v/>
      </c>
      <c r="K250" s="538"/>
      <c r="L250" s="538"/>
      <c r="M250" s="538"/>
      <c r="N250" s="538"/>
      <c r="O250" s="538"/>
      <c r="P250" s="538"/>
      <c r="Q250" s="537" t="s">
        <v>1730</v>
      </c>
    </row>
    <row r="251" spans="4:17" x14ac:dyDescent="0.2">
      <c r="D251" s="538" t="s">
        <v>3599</v>
      </c>
      <c r="E251" s="537" t="s">
        <v>3598</v>
      </c>
      <c r="F251" s="538"/>
      <c r="G251" s="537"/>
      <c r="H251" s="538"/>
      <c r="I251" s="538"/>
      <c r="J251" s="537" t="str">
        <f t="shared" si="4"/>
        <v/>
      </c>
      <c r="K251" s="538"/>
      <c r="L251" s="538"/>
      <c r="M251" s="538"/>
      <c r="N251" s="538"/>
      <c r="O251" s="538"/>
      <c r="P251" s="538"/>
      <c r="Q251" s="537" t="s">
        <v>1731</v>
      </c>
    </row>
    <row r="252" spans="4:17" x14ac:dyDescent="0.2">
      <c r="D252" s="538" t="s">
        <v>3600</v>
      </c>
      <c r="E252" s="537" t="s">
        <v>3598</v>
      </c>
      <c r="F252" s="538"/>
      <c r="G252" s="537"/>
      <c r="H252" s="538"/>
      <c r="I252" s="538"/>
      <c r="J252" s="537" t="str">
        <f t="shared" si="4"/>
        <v/>
      </c>
      <c r="K252" s="538"/>
      <c r="L252" s="538"/>
      <c r="M252" s="538"/>
      <c r="N252" s="538"/>
      <c r="O252" s="538"/>
      <c r="P252" s="538"/>
      <c r="Q252" s="537" t="s">
        <v>1732</v>
      </c>
    </row>
    <row r="253" spans="4:17" x14ac:dyDescent="0.2">
      <c r="D253" s="538" t="s">
        <v>3601</v>
      </c>
      <c r="E253" s="537" t="s">
        <v>3598</v>
      </c>
      <c r="F253" s="538"/>
      <c r="G253" s="537"/>
      <c r="H253" s="538"/>
      <c r="I253" s="538"/>
      <c r="J253" s="537" t="str">
        <f t="shared" si="4"/>
        <v/>
      </c>
      <c r="K253" s="538"/>
      <c r="L253" s="538"/>
      <c r="M253" s="538"/>
      <c r="N253" s="538"/>
      <c r="O253" s="538"/>
      <c r="P253" s="538"/>
      <c r="Q253" s="537" t="s">
        <v>1733</v>
      </c>
    </row>
    <row r="254" spans="4:17" x14ac:dyDescent="0.2">
      <c r="D254" s="538" t="s">
        <v>3602</v>
      </c>
      <c r="E254" s="537" t="s">
        <v>3598</v>
      </c>
      <c r="F254" s="538"/>
      <c r="G254" s="537"/>
      <c r="H254" s="538"/>
      <c r="I254" s="538"/>
      <c r="J254" s="537" t="str">
        <f t="shared" si="4"/>
        <v/>
      </c>
      <c r="K254" s="538"/>
      <c r="L254" s="538"/>
      <c r="M254" s="538"/>
      <c r="N254" s="538"/>
      <c r="O254" s="538"/>
      <c r="P254" s="538"/>
      <c r="Q254" s="537" t="s">
        <v>1734</v>
      </c>
    </row>
    <row r="255" spans="4:17" x14ac:dyDescent="0.2">
      <c r="D255" s="538" t="s">
        <v>3603</v>
      </c>
      <c r="E255" s="537" t="s">
        <v>3598</v>
      </c>
      <c r="F255" s="538"/>
      <c r="G255" s="537"/>
      <c r="H255" s="538"/>
      <c r="I255" s="538"/>
      <c r="J255" s="537" t="str">
        <f t="shared" si="4"/>
        <v/>
      </c>
      <c r="K255" s="538"/>
      <c r="L255" s="538"/>
      <c r="M255" s="538"/>
      <c r="N255" s="538"/>
      <c r="O255" s="538"/>
      <c r="P255" s="538"/>
      <c r="Q255" s="537" t="s">
        <v>1735</v>
      </c>
    </row>
    <row r="256" spans="4:17" x14ac:dyDescent="0.2">
      <c r="D256" s="538" t="s">
        <v>3604</v>
      </c>
      <c r="E256" s="537" t="s">
        <v>3598</v>
      </c>
      <c r="F256" s="538"/>
      <c r="G256" s="537"/>
      <c r="H256" s="538"/>
      <c r="I256" s="538"/>
      <c r="J256" s="537" t="str">
        <f t="shared" si="4"/>
        <v/>
      </c>
      <c r="K256" s="538"/>
      <c r="L256" s="538"/>
      <c r="M256" s="538"/>
      <c r="N256" s="538"/>
      <c r="O256" s="538"/>
      <c r="P256" s="538"/>
      <c r="Q256" s="537" t="s">
        <v>1736</v>
      </c>
    </row>
    <row r="257" spans="4:17" x14ac:dyDescent="0.2">
      <c r="D257" s="538" t="s">
        <v>3605</v>
      </c>
      <c r="E257" s="537" t="s">
        <v>3598</v>
      </c>
      <c r="F257" s="538"/>
      <c r="G257" s="537"/>
      <c r="H257" s="538"/>
      <c r="I257" s="538"/>
      <c r="J257" s="537" t="str">
        <f t="shared" si="4"/>
        <v/>
      </c>
      <c r="K257" s="538"/>
      <c r="L257" s="538"/>
      <c r="M257" s="538"/>
      <c r="N257" s="538"/>
      <c r="O257" s="538"/>
      <c r="P257" s="538"/>
      <c r="Q257" s="537" t="s">
        <v>1737</v>
      </c>
    </row>
    <row r="258" spans="4:17" x14ac:dyDescent="0.2">
      <c r="D258" s="538" t="s">
        <v>3606</v>
      </c>
      <c r="E258" s="537" t="s">
        <v>3598</v>
      </c>
      <c r="F258" s="538"/>
      <c r="G258" s="537"/>
      <c r="H258" s="538"/>
      <c r="I258" s="538"/>
      <c r="J258" s="537" t="str">
        <f t="shared" si="4"/>
        <v/>
      </c>
      <c r="K258" s="538"/>
      <c r="L258" s="538"/>
      <c r="M258" s="538"/>
      <c r="N258" s="538"/>
      <c r="O258" s="538"/>
      <c r="P258" s="538"/>
      <c r="Q258" s="537" t="s">
        <v>1738</v>
      </c>
    </row>
    <row r="259" spans="4:17" x14ac:dyDescent="0.2">
      <c r="D259" s="538" t="s">
        <v>3607</v>
      </c>
      <c r="E259" s="537" t="s">
        <v>3598</v>
      </c>
      <c r="F259" s="538"/>
      <c r="G259" s="537"/>
      <c r="H259" s="538"/>
      <c r="I259" s="538"/>
      <c r="J259" s="537" t="str">
        <f t="shared" si="4"/>
        <v/>
      </c>
      <c r="K259" s="538"/>
      <c r="L259" s="538"/>
      <c r="M259" s="538"/>
      <c r="N259" s="538"/>
      <c r="O259" s="538"/>
      <c r="P259" s="538"/>
      <c r="Q259" s="537" t="s">
        <v>1739</v>
      </c>
    </row>
    <row r="260" spans="4:17" x14ac:dyDescent="0.2">
      <c r="D260" s="538" t="s">
        <v>3608</v>
      </c>
      <c r="E260" s="537" t="s">
        <v>3609</v>
      </c>
      <c r="F260" s="538"/>
      <c r="G260" s="537"/>
      <c r="H260" s="538"/>
      <c r="I260" s="538"/>
      <c r="J260" s="537" t="str">
        <f t="shared" si="4"/>
        <v/>
      </c>
      <c r="K260" s="538"/>
      <c r="L260" s="538"/>
      <c r="M260" s="538"/>
      <c r="N260" s="538"/>
      <c r="O260" s="538"/>
      <c r="P260" s="538"/>
      <c r="Q260" s="537" t="s">
        <v>1740</v>
      </c>
    </row>
    <row r="261" spans="4:17" x14ac:dyDescent="0.2">
      <c r="D261" s="538" t="s">
        <v>3610</v>
      </c>
      <c r="E261" s="537" t="s">
        <v>3609</v>
      </c>
      <c r="F261" s="538"/>
      <c r="G261" s="537"/>
      <c r="H261" s="538"/>
      <c r="I261" s="538"/>
      <c r="J261" s="537" t="str">
        <f t="shared" si="4"/>
        <v/>
      </c>
      <c r="K261" s="538"/>
      <c r="L261" s="538"/>
      <c r="M261" s="538"/>
      <c r="N261" s="538"/>
      <c r="O261" s="538"/>
      <c r="P261" s="538"/>
      <c r="Q261" s="537" t="s">
        <v>1741</v>
      </c>
    </row>
    <row r="262" spans="4:17" x14ac:dyDescent="0.2">
      <c r="D262" s="538" t="s">
        <v>3611</v>
      </c>
      <c r="E262" s="537" t="s">
        <v>3609</v>
      </c>
      <c r="F262" s="538"/>
      <c r="G262" s="537"/>
      <c r="H262" s="538"/>
      <c r="I262" s="538"/>
      <c r="J262" s="537" t="str">
        <f t="shared" si="4"/>
        <v/>
      </c>
      <c r="K262" s="538"/>
      <c r="L262" s="538"/>
      <c r="M262" s="538"/>
      <c r="N262" s="538"/>
      <c r="O262" s="538"/>
      <c r="P262" s="538"/>
      <c r="Q262" s="537" t="s">
        <v>1742</v>
      </c>
    </row>
    <row r="263" spans="4:17" x14ac:dyDescent="0.2">
      <c r="D263" s="538" t="s">
        <v>3612</v>
      </c>
      <c r="E263" s="537" t="s">
        <v>3609</v>
      </c>
      <c r="F263" s="538"/>
      <c r="G263" s="537"/>
      <c r="H263" s="538"/>
      <c r="I263" s="538"/>
      <c r="J263" s="537" t="str">
        <f t="shared" si="4"/>
        <v/>
      </c>
      <c r="K263" s="538"/>
      <c r="L263" s="538"/>
      <c r="M263" s="538"/>
      <c r="N263" s="538"/>
      <c r="O263" s="538"/>
      <c r="P263" s="538"/>
      <c r="Q263" s="537" t="s">
        <v>1743</v>
      </c>
    </row>
    <row r="264" spans="4:17" x14ac:dyDescent="0.2">
      <c r="D264" s="538" t="s">
        <v>3613</v>
      </c>
      <c r="E264" s="537" t="s">
        <v>3609</v>
      </c>
      <c r="F264" s="538"/>
      <c r="G264" s="537"/>
      <c r="H264" s="538"/>
      <c r="I264" s="538"/>
      <c r="J264" s="537" t="str">
        <f t="shared" si="4"/>
        <v/>
      </c>
      <c r="K264" s="538"/>
      <c r="L264" s="538"/>
      <c r="M264" s="538"/>
      <c r="N264" s="538"/>
      <c r="O264" s="538"/>
      <c r="P264" s="538"/>
      <c r="Q264" s="537" t="s">
        <v>1744</v>
      </c>
    </row>
    <row r="265" spans="4:17" x14ac:dyDescent="0.2">
      <c r="D265" s="538" t="s">
        <v>3614</v>
      </c>
      <c r="E265" s="537" t="s">
        <v>3609</v>
      </c>
      <c r="F265" s="538"/>
      <c r="G265" s="537"/>
      <c r="H265" s="538"/>
      <c r="I265" s="538"/>
      <c r="J265" s="537" t="str">
        <f t="shared" si="4"/>
        <v/>
      </c>
      <c r="K265" s="538"/>
      <c r="L265" s="538"/>
      <c r="M265" s="538"/>
      <c r="N265" s="538"/>
      <c r="O265" s="538"/>
      <c r="P265" s="538"/>
      <c r="Q265" s="537" t="s">
        <v>1745</v>
      </c>
    </row>
    <row r="266" spans="4:17" x14ac:dyDescent="0.2">
      <c r="D266" s="538" t="s">
        <v>3615</v>
      </c>
      <c r="E266" s="537" t="s">
        <v>3609</v>
      </c>
      <c r="F266" s="538"/>
      <c r="G266" s="537"/>
      <c r="H266" s="538"/>
      <c r="I266" s="538"/>
      <c r="J266" s="537" t="str">
        <f t="shared" si="4"/>
        <v/>
      </c>
      <c r="K266" s="538"/>
      <c r="L266" s="538"/>
      <c r="M266" s="538"/>
      <c r="N266" s="538"/>
      <c r="O266" s="538"/>
      <c r="P266" s="538"/>
      <c r="Q266" s="537" t="s">
        <v>1746</v>
      </c>
    </row>
    <row r="267" spans="4:17" x14ac:dyDescent="0.2">
      <c r="D267" s="538" t="s">
        <v>3616</v>
      </c>
      <c r="E267" s="537" t="s">
        <v>3609</v>
      </c>
      <c r="F267" s="538"/>
      <c r="G267" s="537"/>
      <c r="H267" s="538"/>
      <c r="I267" s="538"/>
      <c r="J267" s="537" t="str">
        <f t="shared" si="4"/>
        <v/>
      </c>
      <c r="K267" s="538"/>
      <c r="L267" s="538"/>
      <c r="M267" s="538"/>
      <c r="N267" s="538"/>
      <c r="O267" s="538"/>
      <c r="P267" s="538"/>
      <c r="Q267" s="537" t="s">
        <v>1747</v>
      </c>
    </row>
    <row r="268" spans="4:17" x14ac:dyDescent="0.2">
      <c r="D268" s="538" t="s">
        <v>3617</v>
      </c>
      <c r="E268" s="537" t="s">
        <v>3609</v>
      </c>
      <c r="F268" s="538"/>
      <c r="G268" s="537"/>
      <c r="H268" s="538"/>
      <c r="I268" s="538"/>
      <c r="J268" s="537" t="str">
        <f t="shared" si="4"/>
        <v/>
      </c>
      <c r="K268" s="538"/>
      <c r="L268" s="538"/>
      <c r="M268" s="538"/>
      <c r="N268" s="538"/>
      <c r="O268" s="538"/>
      <c r="P268" s="538"/>
      <c r="Q268" s="537" t="s">
        <v>1748</v>
      </c>
    </row>
    <row r="269" spans="4:17" x14ac:dyDescent="0.2">
      <c r="D269" s="538" t="s">
        <v>3618</v>
      </c>
      <c r="E269" s="537" t="s">
        <v>3609</v>
      </c>
      <c r="F269" s="538"/>
      <c r="G269" s="537"/>
      <c r="H269" s="538"/>
      <c r="I269" s="538"/>
      <c r="J269" s="537" t="str">
        <f t="shared" si="4"/>
        <v/>
      </c>
      <c r="K269" s="538"/>
      <c r="L269" s="538"/>
      <c r="M269" s="538"/>
      <c r="N269" s="538"/>
      <c r="O269" s="538"/>
      <c r="P269" s="538"/>
      <c r="Q269" s="537" t="s">
        <v>1749</v>
      </c>
    </row>
    <row r="270" spans="4:17" x14ac:dyDescent="0.2">
      <c r="D270" s="538" t="s">
        <v>3619</v>
      </c>
      <c r="E270" s="537" t="s">
        <v>3620</v>
      </c>
      <c r="F270" s="538"/>
      <c r="G270" s="537"/>
      <c r="H270" s="538"/>
      <c r="I270" s="538"/>
      <c r="J270" s="537" t="str">
        <f t="shared" si="4"/>
        <v/>
      </c>
      <c r="K270" s="538"/>
      <c r="L270" s="538"/>
      <c r="M270" s="538"/>
      <c r="N270" s="538"/>
      <c r="O270" s="538"/>
      <c r="P270" s="538"/>
      <c r="Q270" s="537" t="s">
        <v>1750</v>
      </c>
    </row>
    <row r="271" spans="4:17" x14ac:dyDescent="0.2">
      <c r="D271" s="538" t="s">
        <v>3621</v>
      </c>
      <c r="E271" s="537" t="s">
        <v>3620</v>
      </c>
      <c r="F271" s="538"/>
      <c r="G271" s="537"/>
      <c r="H271" s="538"/>
      <c r="I271" s="538"/>
      <c r="J271" s="537" t="str">
        <f t="shared" si="4"/>
        <v/>
      </c>
      <c r="K271" s="538"/>
      <c r="L271" s="538"/>
      <c r="M271" s="538"/>
      <c r="N271" s="538"/>
      <c r="O271" s="538"/>
      <c r="P271" s="538"/>
      <c r="Q271" s="537" t="s">
        <v>1751</v>
      </c>
    </row>
    <row r="272" spans="4:17" x14ac:dyDescent="0.2">
      <c r="D272" s="538" t="s">
        <v>3622</v>
      </c>
      <c r="E272" s="537" t="s">
        <v>3620</v>
      </c>
      <c r="F272" s="538"/>
      <c r="G272" s="537"/>
      <c r="H272" s="538"/>
      <c r="I272" s="538"/>
      <c r="J272" s="537" t="str">
        <f t="shared" si="4"/>
        <v/>
      </c>
      <c r="K272" s="538"/>
      <c r="L272" s="538"/>
      <c r="M272" s="538"/>
      <c r="N272" s="538"/>
      <c r="O272" s="538"/>
      <c r="P272" s="538"/>
      <c r="Q272" s="537" t="s">
        <v>1752</v>
      </c>
    </row>
    <row r="273" spans="4:17" x14ac:dyDescent="0.2">
      <c r="D273" s="538" t="s">
        <v>3623</v>
      </c>
      <c r="E273" s="537" t="s">
        <v>3620</v>
      </c>
      <c r="F273" s="538"/>
      <c r="G273" s="537"/>
      <c r="H273" s="538"/>
      <c r="I273" s="538"/>
      <c r="J273" s="537" t="str">
        <f t="shared" si="4"/>
        <v/>
      </c>
      <c r="K273" s="538"/>
      <c r="L273" s="538"/>
      <c r="M273" s="538"/>
      <c r="N273" s="538"/>
      <c r="O273" s="538"/>
      <c r="P273" s="538"/>
      <c r="Q273" s="537" t="s">
        <v>1753</v>
      </c>
    </row>
    <row r="274" spans="4:17" x14ac:dyDescent="0.2">
      <c r="D274" s="538" t="s">
        <v>3624</v>
      </c>
      <c r="E274" s="537" t="s">
        <v>3620</v>
      </c>
      <c r="F274" s="538"/>
      <c r="G274" s="537"/>
      <c r="H274" s="538"/>
      <c r="I274" s="538"/>
      <c r="J274" s="537" t="str">
        <f t="shared" si="4"/>
        <v/>
      </c>
      <c r="K274" s="538"/>
      <c r="L274" s="538"/>
      <c r="M274" s="538"/>
      <c r="N274" s="538"/>
      <c r="O274" s="538"/>
      <c r="P274" s="538"/>
      <c r="Q274" s="537" t="s">
        <v>1754</v>
      </c>
    </row>
    <row r="275" spans="4:17" x14ac:dyDescent="0.2">
      <c r="D275" s="538" t="s">
        <v>3625</v>
      </c>
      <c r="E275" s="537" t="s">
        <v>3620</v>
      </c>
      <c r="F275" s="538"/>
      <c r="G275" s="537"/>
      <c r="H275" s="538"/>
      <c r="I275" s="538"/>
      <c r="J275" s="537" t="str">
        <f t="shared" si="4"/>
        <v/>
      </c>
      <c r="K275" s="538"/>
      <c r="L275" s="538"/>
      <c r="M275" s="538"/>
      <c r="N275" s="538"/>
      <c r="O275" s="538"/>
      <c r="P275" s="538"/>
      <c r="Q275" s="537" t="s">
        <v>1755</v>
      </c>
    </row>
    <row r="276" spans="4:17" x14ac:dyDescent="0.2">
      <c r="D276" s="538" t="s">
        <v>3626</v>
      </c>
      <c r="E276" s="537" t="s">
        <v>3620</v>
      </c>
      <c r="F276" s="538"/>
      <c r="G276" s="537"/>
      <c r="H276" s="538"/>
      <c r="I276" s="538"/>
      <c r="J276" s="537" t="str">
        <f t="shared" si="4"/>
        <v/>
      </c>
      <c r="K276" s="538"/>
      <c r="L276" s="538"/>
      <c r="M276" s="538"/>
      <c r="N276" s="538"/>
      <c r="O276" s="538"/>
      <c r="P276" s="538"/>
      <c r="Q276" s="537" t="s">
        <v>1756</v>
      </c>
    </row>
    <row r="277" spans="4:17" x14ac:dyDescent="0.2">
      <c r="D277" s="538" t="s">
        <v>3627</v>
      </c>
      <c r="E277" s="537" t="s">
        <v>3620</v>
      </c>
      <c r="F277" s="538"/>
      <c r="G277" s="537"/>
      <c r="H277" s="538"/>
      <c r="I277" s="538"/>
      <c r="J277" s="537" t="str">
        <f t="shared" si="4"/>
        <v/>
      </c>
      <c r="K277" s="538"/>
      <c r="L277" s="538"/>
      <c r="M277" s="538"/>
      <c r="N277" s="538"/>
      <c r="O277" s="538"/>
      <c r="P277" s="538"/>
      <c r="Q277" s="537" t="s">
        <v>1757</v>
      </c>
    </row>
    <row r="278" spans="4:17" x14ac:dyDescent="0.2">
      <c r="D278" s="538" t="s">
        <v>3628</v>
      </c>
      <c r="E278" s="537" t="s">
        <v>3620</v>
      </c>
      <c r="F278" s="538"/>
      <c r="G278" s="537"/>
      <c r="H278" s="538"/>
      <c r="I278" s="538"/>
      <c r="J278" s="537" t="str">
        <f t="shared" si="4"/>
        <v/>
      </c>
      <c r="K278" s="538"/>
      <c r="L278" s="538"/>
      <c r="M278" s="538"/>
      <c r="N278" s="538"/>
      <c r="O278" s="538"/>
      <c r="P278" s="538"/>
      <c r="Q278" s="537" t="s">
        <v>1758</v>
      </c>
    </row>
    <row r="279" spans="4:17" x14ac:dyDescent="0.2">
      <c r="D279" s="538" t="s">
        <v>3629</v>
      </c>
      <c r="E279" s="537" t="s">
        <v>3620</v>
      </c>
      <c r="F279" s="538"/>
      <c r="G279" s="537"/>
      <c r="H279" s="538"/>
      <c r="I279" s="538"/>
      <c r="J279" s="537" t="str">
        <f t="shared" si="4"/>
        <v/>
      </c>
      <c r="K279" s="538"/>
      <c r="L279" s="538"/>
      <c r="M279" s="538"/>
      <c r="N279" s="538"/>
      <c r="O279" s="538"/>
      <c r="P279" s="538"/>
      <c r="Q279" s="537" t="s">
        <v>1759</v>
      </c>
    </row>
    <row r="280" spans="4:17" x14ac:dyDescent="0.2">
      <c r="D280" s="538" t="s">
        <v>3630</v>
      </c>
      <c r="E280" s="537" t="s">
        <v>3631</v>
      </c>
      <c r="F280" s="538"/>
      <c r="G280" s="537"/>
      <c r="H280" s="538"/>
      <c r="I280" s="538"/>
      <c r="J280" s="537" t="str">
        <f t="shared" si="4"/>
        <v/>
      </c>
      <c r="K280" s="538"/>
      <c r="L280" s="538"/>
      <c r="M280" s="538"/>
      <c r="N280" s="538"/>
      <c r="O280" s="538"/>
      <c r="P280" s="538"/>
      <c r="Q280" s="537" t="s">
        <v>1760</v>
      </c>
    </row>
    <row r="281" spans="4:17" x14ac:dyDescent="0.2">
      <c r="D281" s="538" t="s">
        <v>3632</v>
      </c>
      <c r="E281" s="537" t="s">
        <v>3631</v>
      </c>
      <c r="F281" s="538"/>
      <c r="G281" s="537"/>
      <c r="H281" s="538"/>
      <c r="I281" s="538"/>
      <c r="J281" s="537" t="str">
        <f t="shared" si="4"/>
        <v/>
      </c>
      <c r="K281" s="538"/>
      <c r="L281" s="538"/>
      <c r="M281" s="538"/>
      <c r="N281" s="538"/>
      <c r="O281" s="538"/>
      <c r="P281" s="538"/>
      <c r="Q281" s="537" t="s">
        <v>1761</v>
      </c>
    </row>
    <row r="282" spans="4:17" x14ac:dyDescent="0.2">
      <c r="D282" s="538" t="s">
        <v>3633</v>
      </c>
      <c r="E282" s="537" t="s">
        <v>3631</v>
      </c>
      <c r="F282" s="538"/>
      <c r="G282" s="537"/>
      <c r="H282" s="538"/>
      <c r="I282" s="538"/>
      <c r="J282" s="537" t="str">
        <f t="shared" si="4"/>
        <v/>
      </c>
      <c r="K282" s="538"/>
      <c r="L282" s="538"/>
      <c r="M282" s="538"/>
      <c r="N282" s="538"/>
      <c r="O282" s="538"/>
      <c r="P282" s="538"/>
      <c r="Q282" s="537" t="s">
        <v>1762</v>
      </c>
    </row>
    <row r="283" spans="4:17" x14ac:dyDescent="0.2">
      <c r="D283" s="538" t="s">
        <v>3634</v>
      </c>
      <c r="E283" s="537" t="s">
        <v>3631</v>
      </c>
      <c r="F283" s="538"/>
      <c r="G283" s="537"/>
      <c r="H283" s="538"/>
      <c r="I283" s="538"/>
      <c r="J283" s="537" t="str">
        <f t="shared" si="4"/>
        <v/>
      </c>
      <c r="K283" s="538"/>
      <c r="L283" s="538"/>
      <c r="M283" s="538"/>
      <c r="N283" s="538"/>
      <c r="O283" s="538"/>
      <c r="P283" s="538"/>
      <c r="Q283" s="537" t="s">
        <v>1763</v>
      </c>
    </row>
    <row r="284" spans="4:17" x14ac:dyDescent="0.2">
      <c r="D284" s="538" t="s">
        <v>3635</v>
      </c>
      <c r="E284" s="537" t="s">
        <v>3631</v>
      </c>
      <c r="F284" s="538"/>
      <c r="G284" s="537"/>
      <c r="H284" s="538"/>
      <c r="I284" s="538"/>
      <c r="J284" s="537" t="str">
        <f t="shared" si="4"/>
        <v/>
      </c>
      <c r="K284" s="538"/>
      <c r="L284" s="538"/>
      <c r="M284" s="538"/>
      <c r="N284" s="538"/>
      <c r="O284" s="538"/>
      <c r="P284" s="538"/>
      <c r="Q284" s="537" t="s">
        <v>1764</v>
      </c>
    </row>
    <row r="285" spans="4:17" x14ac:dyDescent="0.2">
      <c r="D285" s="538" t="s">
        <v>3636</v>
      </c>
      <c r="E285" s="537" t="s">
        <v>3631</v>
      </c>
      <c r="F285" s="538"/>
      <c r="G285" s="537"/>
      <c r="H285" s="538"/>
      <c r="I285" s="538"/>
      <c r="J285" s="537" t="str">
        <f t="shared" si="4"/>
        <v/>
      </c>
      <c r="K285" s="538"/>
      <c r="L285" s="538"/>
      <c r="M285" s="538"/>
      <c r="N285" s="538"/>
      <c r="O285" s="538"/>
      <c r="P285" s="538"/>
      <c r="Q285" s="537" t="s">
        <v>1765</v>
      </c>
    </row>
    <row r="286" spans="4:17" x14ac:dyDescent="0.2">
      <c r="D286" s="538" t="s">
        <v>3637</v>
      </c>
      <c r="E286" s="537" t="s">
        <v>3631</v>
      </c>
      <c r="F286" s="538"/>
      <c r="G286" s="537"/>
      <c r="H286" s="538"/>
      <c r="I286" s="538"/>
      <c r="J286" s="537" t="str">
        <f t="shared" si="4"/>
        <v/>
      </c>
      <c r="K286" s="538"/>
      <c r="L286" s="538"/>
      <c r="M286" s="538"/>
      <c r="N286" s="538"/>
      <c r="O286" s="538"/>
      <c r="P286" s="538"/>
      <c r="Q286" s="537" t="s">
        <v>1766</v>
      </c>
    </row>
    <row r="287" spans="4:17" x14ac:dyDescent="0.2">
      <c r="D287" s="538" t="s">
        <v>3638</v>
      </c>
      <c r="E287" s="537" t="s">
        <v>3631</v>
      </c>
      <c r="F287" s="538"/>
      <c r="G287" s="537"/>
      <c r="H287" s="538"/>
      <c r="I287" s="538"/>
      <c r="J287" s="537" t="str">
        <f t="shared" si="4"/>
        <v/>
      </c>
      <c r="K287" s="538"/>
      <c r="L287" s="538"/>
      <c r="M287" s="538"/>
      <c r="N287" s="538"/>
      <c r="O287" s="538"/>
      <c r="P287" s="538"/>
      <c r="Q287" s="537" t="s">
        <v>1767</v>
      </c>
    </row>
    <row r="288" spans="4:17" x14ac:dyDescent="0.2">
      <c r="D288" s="538" t="s">
        <v>3639</v>
      </c>
      <c r="E288" s="537" t="s">
        <v>3631</v>
      </c>
      <c r="F288" s="538"/>
      <c r="G288" s="537"/>
      <c r="H288" s="538"/>
      <c r="I288" s="538"/>
      <c r="J288" s="537" t="str">
        <f t="shared" ref="J288:J309" si="5">F288&amp;H288&amp;I288</f>
        <v/>
      </c>
      <c r="K288" s="538"/>
      <c r="L288" s="538"/>
      <c r="M288" s="538"/>
      <c r="N288" s="538"/>
      <c r="O288" s="538"/>
      <c r="P288" s="538"/>
      <c r="Q288" s="537" t="s">
        <v>1768</v>
      </c>
    </row>
    <row r="289" spans="4:17" x14ac:dyDescent="0.2">
      <c r="D289" s="538" t="s">
        <v>3640</v>
      </c>
      <c r="E289" s="537" t="s">
        <v>3631</v>
      </c>
      <c r="F289" s="538"/>
      <c r="G289" s="537"/>
      <c r="H289" s="538"/>
      <c r="I289" s="538"/>
      <c r="J289" s="537" t="str">
        <f t="shared" si="5"/>
        <v/>
      </c>
      <c r="K289" s="538"/>
      <c r="L289" s="538"/>
      <c r="M289" s="538"/>
      <c r="N289" s="538"/>
      <c r="O289" s="538"/>
      <c r="P289" s="538"/>
      <c r="Q289" s="537" t="s">
        <v>1769</v>
      </c>
    </row>
    <row r="290" spans="4:17" x14ac:dyDescent="0.2">
      <c r="D290" s="538" t="s">
        <v>3641</v>
      </c>
      <c r="E290" s="537" t="s">
        <v>3642</v>
      </c>
      <c r="F290" s="538"/>
      <c r="G290" s="537"/>
      <c r="H290" s="538"/>
      <c r="I290" s="538"/>
      <c r="J290" s="537" t="str">
        <f t="shared" si="5"/>
        <v/>
      </c>
      <c r="K290" s="538"/>
      <c r="L290" s="538"/>
      <c r="M290" s="538"/>
      <c r="N290" s="538"/>
      <c r="O290" s="538"/>
      <c r="P290" s="538"/>
      <c r="Q290" s="537" t="s">
        <v>1770</v>
      </c>
    </row>
    <row r="291" spans="4:17" x14ac:dyDescent="0.2">
      <c r="D291" s="538" t="s">
        <v>3643</v>
      </c>
      <c r="E291" s="537" t="s">
        <v>3642</v>
      </c>
      <c r="F291" s="538"/>
      <c r="G291" s="537"/>
      <c r="H291" s="538"/>
      <c r="I291" s="538"/>
      <c r="J291" s="537" t="str">
        <f t="shared" si="5"/>
        <v/>
      </c>
      <c r="K291" s="538"/>
      <c r="L291" s="538"/>
      <c r="M291" s="538"/>
      <c r="N291" s="538"/>
      <c r="O291" s="538"/>
      <c r="P291" s="538"/>
      <c r="Q291" s="537" t="s">
        <v>1771</v>
      </c>
    </row>
    <row r="292" spans="4:17" x14ac:dyDescent="0.2">
      <c r="D292" s="538" t="s">
        <v>3644</v>
      </c>
      <c r="E292" s="537" t="s">
        <v>3642</v>
      </c>
      <c r="F292" s="538"/>
      <c r="G292" s="537"/>
      <c r="H292" s="538"/>
      <c r="I292" s="538"/>
      <c r="J292" s="537" t="str">
        <f t="shared" si="5"/>
        <v/>
      </c>
      <c r="K292" s="538"/>
      <c r="L292" s="538"/>
      <c r="M292" s="538"/>
      <c r="N292" s="538"/>
      <c r="O292" s="538"/>
      <c r="P292" s="538"/>
      <c r="Q292" s="537" t="s">
        <v>1772</v>
      </c>
    </row>
    <row r="293" spans="4:17" x14ac:dyDescent="0.2">
      <c r="D293" s="538" t="s">
        <v>3645</v>
      </c>
      <c r="E293" s="537" t="s">
        <v>3642</v>
      </c>
      <c r="F293" s="538"/>
      <c r="G293" s="537"/>
      <c r="H293" s="538"/>
      <c r="I293" s="538"/>
      <c r="J293" s="537" t="str">
        <f t="shared" si="5"/>
        <v/>
      </c>
      <c r="K293" s="538"/>
      <c r="L293" s="538"/>
      <c r="M293" s="538"/>
      <c r="N293" s="538"/>
      <c r="O293" s="538"/>
      <c r="P293" s="538"/>
      <c r="Q293" s="537" t="s">
        <v>1773</v>
      </c>
    </row>
    <row r="294" spans="4:17" x14ac:dyDescent="0.2">
      <c r="D294" s="538" t="s">
        <v>3646</v>
      </c>
      <c r="E294" s="537" t="s">
        <v>3642</v>
      </c>
      <c r="F294" s="538"/>
      <c r="G294" s="537"/>
      <c r="H294" s="538"/>
      <c r="I294" s="538"/>
      <c r="J294" s="537" t="str">
        <f t="shared" si="5"/>
        <v/>
      </c>
      <c r="K294" s="538"/>
      <c r="L294" s="538"/>
      <c r="M294" s="538"/>
      <c r="N294" s="538"/>
      <c r="O294" s="538"/>
      <c r="P294" s="538"/>
      <c r="Q294" s="537" t="s">
        <v>1774</v>
      </c>
    </row>
    <row r="295" spans="4:17" x14ac:dyDescent="0.2">
      <c r="D295" s="538" t="s">
        <v>3647</v>
      </c>
      <c r="E295" s="537" t="s">
        <v>3642</v>
      </c>
      <c r="F295" s="538"/>
      <c r="G295" s="537"/>
      <c r="H295" s="538"/>
      <c r="I295" s="538"/>
      <c r="J295" s="537" t="str">
        <f t="shared" si="5"/>
        <v/>
      </c>
      <c r="K295" s="538"/>
      <c r="L295" s="538"/>
      <c r="M295" s="538"/>
      <c r="N295" s="538"/>
      <c r="O295" s="538"/>
      <c r="P295" s="538"/>
      <c r="Q295" s="537" t="s">
        <v>1775</v>
      </c>
    </row>
    <row r="296" spans="4:17" x14ac:dyDescent="0.2">
      <c r="D296" s="538" t="s">
        <v>3648</v>
      </c>
      <c r="E296" s="537" t="s">
        <v>3642</v>
      </c>
      <c r="F296" s="538"/>
      <c r="G296" s="537"/>
      <c r="H296" s="538"/>
      <c r="I296" s="538"/>
      <c r="J296" s="537" t="str">
        <f t="shared" si="5"/>
        <v/>
      </c>
      <c r="K296" s="538"/>
      <c r="L296" s="538"/>
      <c r="M296" s="538"/>
      <c r="N296" s="538"/>
      <c r="O296" s="538"/>
      <c r="P296" s="538"/>
      <c r="Q296" s="537" t="s">
        <v>1776</v>
      </c>
    </row>
    <row r="297" spans="4:17" x14ac:dyDescent="0.2">
      <c r="D297" s="538" t="s">
        <v>3649</v>
      </c>
      <c r="E297" s="537" t="s">
        <v>3642</v>
      </c>
      <c r="F297" s="538"/>
      <c r="G297" s="537"/>
      <c r="H297" s="538"/>
      <c r="I297" s="538"/>
      <c r="J297" s="537" t="str">
        <f t="shared" si="5"/>
        <v/>
      </c>
      <c r="K297" s="538"/>
      <c r="L297" s="538"/>
      <c r="M297" s="538"/>
      <c r="N297" s="538"/>
      <c r="O297" s="538"/>
      <c r="P297" s="538"/>
      <c r="Q297" s="537" t="s">
        <v>1777</v>
      </c>
    </row>
    <row r="298" spans="4:17" x14ac:dyDescent="0.2">
      <c r="D298" s="538" t="s">
        <v>3650</v>
      </c>
      <c r="E298" s="537" t="s">
        <v>3642</v>
      </c>
      <c r="F298" s="538"/>
      <c r="G298" s="537"/>
      <c r="H298" s="538"/>
      <c r="I298" s="538"/>
      <c r="J298" s="537" t="str">
        <f t="shared" si="5"/>
        <v/>
      </c>
      <c r="K298" s="538"/>
      <c r="L298" s="538"/>
      <c r="M298" s="538"/>
      <c r="N298" s="538"/>
      <c r="O298" s="538"/>
      <c r="P298" s="538"/>
      <c r="Q298" s="537" t="s">
        <v>1778</v>
      </c>
    </row>
    <row r="299" spans="4:17" x14ac:dyDescent="0.2">
      <c r="D299" s="538" t="s">
        <v>3651</v>
      </c>
      <c r="E299" s="537" t="s">
        <v>3642</v>
      </c>
      <c r="F299" s="538"/>
      <c r="G299" s="537"/>
      <c r="H299" s="538"/>
      <c r="I299" s="538"/>
      <c r="J299" s="537" t="str">
        <f t="shared" si="5"/>
        <v/>
      </c>
      <c r="K299" s="538"/>
      <c r="L299" s="538"/>
      <c r="M299" s="538"/>
      <c r="N299" s="538"/>
      <c r="O299" s="538"/>
      <c r="P299" s="538"/>
      <c r="Q299" s="537" t="s">
        <v>1779</v>
      </c>
    </row>
    <row r="300" spans="4:17" x14ac:dyDescent="0.2">
      <c r="D300" s="538" t="s">
        <v>3652</v>
      </c>
      <c r="E300" s="537" t="s">
        <v>3653</v>
      </c>
      <c r="F300" s="538"/>
      <c r="G300" s="537"/>
      <c r="H300" s="538"/>
      <c r="I300" s="538"/>
      <c r="J300" s="537" t="str">
        <f t="shared" si="5"/>
        <v/>
      </c>
      <c r="K300" s="538"/>
      <c r="L300" s="538"/>
      <c r="M300" s="538"/>
      <c r="N300" s="538"/>
      <c r="O300" s="538"/>
      <c r="P300" s="538"/>
      <c r="Q300" s="537" t="s">
        <v>1780</v>
      </c>
    </row>
    <row r="301" spans="4:17" x14ac:dyDescent="0.2">
      <c r="D301" s="538" t="s">
        <v>3654</v>
      </c>
      <c r="E301" s="537" t="s">
        <v>3653</v>
      </c>
      <c r="F301" s="538"/>
      <c r="G301" s="537"/>
      <c r="H301" s="538"/>
      <c r="I301" s="538"/>
      <c r="J301" s="537" t="str">
        <f t="shared" si="5"/>
        <v/>
      </c>
      <c r="K301" s="538"/>
      <c r="L301" s="538"/>
      <c r="M301" s="538"/>
      <c r="N301" s="538"/>
      <c r="O301" s="538"/>
      <c r="P301" s="538"/>
      <c r="Q301" s="537" t="s">
        <v>1781</v>
      </c>
    </row>
    <row r="302" spans="4:17" x14ac:dyDescent="0.2">
      <c r="D302" s="538" t="s">
        <v>3655</v>
      </c>
      <c r="E302" s="537" t="s">
        <v>3653</v>
      </c>
      <c r="F302" s="538"/>
      <c r="G302" s="537"/>
      <c r="H302" s="538"/>
      <c r="I302" s="538"/>
      <c r="J302" s="537" t="str">
        <f t="shared" si="5"/>
        <v/>
      </c>
      <c r="K302" s="538"/>
      <c r="L302" s="538"/>
      <c r="M302" s="538"/>
      <c r="N302" s="538"/>
      <c r="O302" s="538"/>
      <c r="P302" s="538"/>
      <c r="Q302" s="537" t="s">
        <v>1782</v>
      </c>
    </row>
    <row r="303" spans="4:17" x14ac:dyDescent="0.2">
      <c r="D303" s="538" t="s">
        <v>3656</v>
      </c>
      <c r="E303" s="537" t="s">
        <v>3653</v>
      </c>
      <c r="F303" s="538"/>
      <c r="G303" s="537"/>
      <c r="H303" s="538"/>
      <c r="I303" s="538"/>
      <c r="J303" s="537" t="str">
        <f t="shared" si="5"/>
        <v/>
      </c>
      <c r="K303" s="538"/>
      <c r="L303" s="538"/>
      <c r="M303" s="538"/>
      <c r="N303" s="538"/>
      <c r="O303" s="538"/>
      <c r="P303" s="538"/>
      <c r="Q303" s="537" t="s">
        <v>1783</v>
      </c>
    </row>
    <row r="304" spans="4:17" x14ac:dyDescent="0.2">
      <c r="D304" s="538" t="s">
        <v>3657</v>
      </c>
      <c r="E304" s="537" t="s">
        <v>3653</v>
      </c>
      <c r="F304" s="538"/>
      <c r="G304" s="537"/>
      <c r="H304" s="538"/>
      <c r="I304" s="538"/>
      <c r="J304" s="537" t="str">
        <f t="shared" si="5"/>
        <v/>
      </c>
      <c r="K304" s="538"/>
      <c r="L304" s="538"/>
      <c r="M304" s="538"/>
      <c r="N304" s="538"/>
      <c r="O304" s="538"/>
      <c r="P304" s="538"/>
      <c r="Q304" s="537" t="s">
        <v>1784</v>
      </c>
    </row>
    <row r="305" spans="4:19" x14ac:dyDescent="0.2">
      <c r="D305" s="538" t="s">
        <v>3658</v>
      </c>
      <c r="E305" s="537" t="s">
        <v>3653</v>
      </c>
      <c r="F305" s="538"/>
      <c r="G305" s="537"/>
      <c r="H305" s="538"/>
      <c r="I305" s="538"/>
      <c r="J305" s="537" t="str">
        <f t="shared" si="5"/>
        <v/>
      </c>
      <c r="K305" s="538"/>
      <c r="L305" s="538"/>
      <c r="M305" s="538"/>
      <c r="N305" s="538"/>
      <c r="O305" s="538"/>
      <c r="P305" s="538"/>
      <c r="Q305" s="537" t="s">
        <v>1785</v>
      </c>
    </row>
    <row r="306" spans="4:19" x14ac:dyDescent="0.2">
      <c r="D306" s="538" t="s">
        <v>3659</v>
      </c>
      <c r="E306" s="537" t="s">
        <v>3653</v>
      </c>
      <c r="F306" s="538"/>
      <c r="G306" s="537"/>
      <c r="H306" s="538"/>
      <c r="I306" s="538"/>
      <c r="J306" s="537" t="str">
        <f t="shared" si="5"/>
        <v/>
      </c>
      <c r="K306" s="538"/>
      <c r="L306" s="538"/>
      <c r="M306" s="538"/>
      <c r="N306" s="538"/>
      <c r="O306" s="538"/>
      <c r="P306" s="538"/>
      <c r="Q306" s="537" t="s">
        <v>1786</v>
      </c>
    </row>
    <row r="307" spans="4:19" x14ac:dyDescent="0.2">
      <c r="D307" s="538" t="s">
        <v>3660</v>
      </c>
      <c r="E307" s="537" t="s">
        <v>3653</v>
      </c>
      <c r="F307" s="538"/>
      <c r="G307" s="537"/>
      <c r="H307" s="538"/>
      <c r="I307" s="538"/>
      <c r="J307" s="537" t="str">
        <f t="shared" si="5"/>
        <v/>
      </c>
      <c r="K307" s="538"/>
      <c r="L307" s="538"/>
      <c r="M307" s="538"/>
      <c r="N307" s="538"/>
      <c r="O307" s="538"/>
      <c r="P307" s="538"/>
      <c r="Q307" s="537" t="s">
        <v>1787</v>
      </c>
    </row>
    <row r="308" spans="4:19" x14ac:dyDescent="0.2">
      <c r="D308" s="538" t="s">
        <v>3661</v>
      </c>
      <c r="E308" s="537" t="s">
        <v>3653</v>
      </c>
      <c r="F308" s="538"/>
      <c r="G308" s="537"/>
      <c r="H308" s="538"/>
      <c r="I308" s="538"/>
      <c r="J308" s="537" t="str">
        <f t="shared" si="5"/>
        <v/>
      </c>
      <c r="K308" s="538"/>
      <c r="L308" s="538"/>
      <c r="M308" s="538"/>
      <c r="N308" s="538"/>
      <c r="O308" s="538"/>
      <c r="P308" s="538"/>
      <c r="Q308" s="537" t="s">
        <v>1788</v>
      </c>
    </row>
    <row r="309" spans="4:19" x14ac:dyDescent="0.2">
      <c r="D309" s="538" t="s">
        <v>3662</v>
      </c>
      <c r="E309" s="537" t="s">
        <v>3653</v>
      </c>
      <c r="F309" s="538"/>
      <c r="G309" s="537"/>
      <c r="H309" s="538"/>
      <c r="I309" s="538"/>
      <c r="J309" s="537" t="str">
        <f t="shared" si="5"/>
        <v/>
      </c>
      <c r="K309" s="538"/>
      <c r="L309" s="538"/>
      <c r="M309" s="538"/>
      <c r="N309" s="538"/>
      <c r="O309" s="538"/>
      <c r="P309" s="538"/>
      <c r="Q309" s="537" t="s">
        <v>1789</v>
      </c>
    </row>
    <row r="313" spans="4:19" x14ac:dyDescent="0.2">
      <c r="D313" s="8" t="s">
        <v>160</v>
      </c>
    </row>
    <row r="314" spans="4:19" x14ac:dyDescent="0.2">
      <c r="D314" s="537" t="s">
        <v>162</v>
      </c>
      <c r="E314" s="537" t="s">
        <v>164</v>
      </c>
      <c r="F314" s="537" t="s">
        <v>341</v>
      </c>
      <c r="G314" s="537"/>
      <c r="H314" s="537" t="s">
        <v>335</v>
      </c>
      <c r="I314" s="537" t="s">
        <v>337</v>
      </c>
      <c r="J314" s="537" t="s">
        <v>152</v>
      </c>
      <c r="K314" s="537" t="s">
        <v>2</v>
      </c>
      <c r="L314" s="537" t="s">
        <v>3</v>
      </c>
      <c r="M314" s="537" t="s">
        <v>4</v>
      </c>
      <c r="N314" s="537" t="s">
        <v>140</v>
      </c>
      <c r="O314" s="537" t="s">
        <v>7</v>
      </c>
      <c r="P314" s="537" t="s">
        <v>5</v>
      </c>
      <c r="Q314" s="537" t="s">
        <v>227</v>
      </c>
      <c r="R314" s="537" t="s">
        <v>229</v>
      </c>
      <c r="S314" s="537" t="s">
        <v>30</v>
      </c>
    </row>
    <row r="315" spans="4:19" hidden="1" x14ac:dyDescent="0.2">
      <c r="D315" s="538" t="s">
        <v>161</v>
      </c>
      <c r="E315" s="537" t="s">
        <v>163</v>
      </c>
      <c r="F315" s="538" t="s">
        <v>340</v>
      </c>
      <c r="G315" s="537"/>
      <c r="H315" s="538" t="s">
        <v>334</v>
      </c>
      <c r="I315" s="538" t="s">
        <v>336</v>
      </c>
      <c r="J315" s="537" t="str">
        <f>F315&amp;H315&amp;I315</f>
        <v>[Coverage Indicator Name  - FR][Category FR][Disaggregation FR]</v>
      </c>
      <c r="K315" s="548" t="s">
        <v>39</v>
      </c>
      <c r="L315" s="548" t="s">
        <v>40</v>
      </c>
      <c r="M315" s="549" t="s">
        <v>165</v>
      </c>
      <c r="N315" s="538" t="s">
        <v>41</v>
      </c>
      <c r="O315" s="538" t="s">
        <v>20</v>
      </c>
      <c r="P315" s="538" t="s">
        <v>56</v>
      </c>
      <c r="Q315" s="538" t="s">
        <v>226</v>
      </c>
      <c r="R315" s="538" t="s">
        <v>228</v>
      </c>
      <c r="S315" s="537" t="s">
        <v>29</v>
      </c>
    </row>
    <row r="316" spans="4:19" x14ac:dyDescent="0.2">
      <c r="D316" s="538" t="s">
        <v>3663</v>
      </c>
      <c r="E316" s="537" t="s">
        <v>3664</v>
      </c>
      <c r="F316" s="538"/>
      <c r="G316" s="537"/>
      <c r="H316" s="538"/>
      <c r="I316" s="538"/>
      <c r="J316" s="537" t="str">
        <f t="shared" ref="J316:J379" si="6">F316&amp;H316&amp;I316</f>
        <v/>
      </c>
      <c r="K316" s="548"/>
      <c r="L316" s="548"/>
      <c r="M316" s="549"/>
      <c r="N316" s="538"/>
      <c r="O316" s="538"/>
      <c r="P316" s="538"/>
      <c r="Q316" s="538"/>
      <c r="R316" s="538"/>
      <c r="S316" s="537" t="s">
        <v>1790</v>
      </c>
    </row>
    <row r="317" spans="4:19" x14ac:dyDescent="0.2">
      <c r="D317" s="538" t="s">
        <v>3665</v>
      </c>
      <c r="E317" s="537" t="s">
        <v>3664</v>
      </c>
      <c r="F317" s="538"/>
      <c r="G317" s="537"/>
      <c r="H317" s="538"/>
      <c r="I317" s="538"/>
      <c r="J317" s="537" t="str">
        <f t="shared" si="6"/>
        <v/>
      </c>
      <c r="K317" s="548"/>
      <c r="L317" s="548"/>
      <c r="M317" s="549"/>
      <c r="N317" s="538"/>
      <c r="O317" s="538"/>
      <c r="P317" s="538"/>
      <c r="Q317" s="538"/>
      <c r="R317" s="538"/>
      <c r="S317" s="537" t="s">
        <v>1791</v>
      </c>
    </row>
    <row r="318" spans="4:19" x14ac:dyDescent="0.2">
      <c r="D318" s="538" t="s">
        <v>3666</v>
      </c>
      <c r="E318" s="537" t="s">
        <v>3664</v>
      </c>
      <c r="F318" s="538"/>
      <c r="G318" s="537"/>
      <c r="H318" s="538"/>
      <c r="I318" s="538"/>
      <c r="J318" s="537" t="str">
        <f t="shared" si="6"/>
        <v/>
      </c>
      <c r="K318" s="548"/>
      <c r="L318" s="548"/>
      <c r="M318" s="549"/>
      <c r="N318" s="538"/>
      <c r="O318" s="538"/>
      <c r="P318" s="538"/>
      <c r="Q318" s="538"/>
      <c r="R318" s="538"/>
      <c r="S318" s="537" t="s">
        <v>1792</v>
      </c>
    </row>
    <row r="319" spans="4:19" x14ac:dyDescent="0.2">
      <c r="D319" s="538" t="s">
        <v>3667</v>
      </c>
      <c r="E319" s="537" t="s">
        <v>3664</v>
      </c>
      <c r="F319" s="538"/>
      <c r="G319" s="537"/>
      <c r="H319" s="538"/>
      <c r="I319" s="538"/>
      <c r="J319" s="537" t="str">
        <f t="shared" si="6"/>
        <v/>
      </c>
      <c r="K319" s="548"/>
      <c r="L319" s="548"/>
      <c r="M319" s="549"/>
      <c r="N319" s="538"/>
      <c r="O319" s="538"/>
      <c r="P319" s="538"/>
      <c r="Q319" s="538"/>
      <c r="R319" s="538"/>
      <c r="S319" s="537" t="s">
        <v>1793</v>
      </c>
    </row>
    <row r="320" spans="4:19" x14ac:dyDescent="0.2">
      <c r="D320" s="538" t="s">
        <v>3668</v>
      </c>
      <c r="E320" s="537" t="s">
        <v>3664</v>
      </c>
      <c r="F320" s="538"/>
      <c r="G320" s="537"/>
      <c r="H320" s="538"/>
      <c r="I320" s="538"/>
      <c r="J320" s="537" t="str">
        <f t="shared" si="6"/>
        <v/>
      </c>
      <c r="K320" s="548"/>
      <c r="L320" s="548"/>
      <c r="M320" s="549"/>
      <c r="N320" s="538"/>
      <c r="O320" s="538"/>
      <c r="P320" s="538"/>
      <c r="Q320" s="538"/>
      <c r="R320" s="538"/>
      <c r="S320" s="537" t="s">
        <v>1794</v>
      </c>
    </row>
    <row r="321" spans="4:19" x14ac:dyDescent="0.2">
      <c r="D321" s="538" t="s">
        <v>3669</v>
      </c>
      <c r="E321" s="537" t="s">
        <v>3664</v>
      </c>
      <c r="F321" s="538"/>
      <c r="G321" s="537"/>
      <c r="H321" s="538"/>
      <c r="I321" s="538"/>
      <c r="J321" s="537" t="str">
        <f t="shared" si="6"/>
        <v/>
      </c>
      <c r="K321" s="548"/>
      <c r="L321" s="548"/>
      <c r="M321" s="549"/>
      <c r="N321" s="538"/>
      <c r="O321" s="538"/>
      <c r="P321" s="538"/>
      <c r="Q321" s="538"/>
      <c r="R321" s="538"/>
      <c r="S321" s="537" t="s">
        <v>1795</v>
      </c>
    </row>
    <row r="322" spans="4:19" x14ac:dyDescent="0.2">
      <c r="D322" s="538" t="s">
        <v>3670</v>
      </c>
      <c r="E322" s="537" t="s">
        <v>3664</v>
      </c>
      <c r="F322" s="538"/>
      <c r="G322" s="537"/>
      <c r="H322" s="538"/>
      <c r="I322" s="538"/>
      <c r="J322" s="537" t="str">
        <f t="shared" si="6"/>
        <v/>
      </c>
      <c r="K322" s="548"/>
      <c r="L322" s="548"/>
      <c r="M322" s="549"/>
      <c r="N322" s="538"/>
      <c r="O322" s="538"/>
      <c r="P322" s="538"/>
      <c r="Q322" s="538"/>
      <c r="R322" s="538"/>
      <c r="S322" s="537" t="s">
        <v>1796</v>
      </c>
    </row>
    <row r="323" spans="4:19" x14ac:dyDescent="0.2">
      <c r="D323" s="538" t="s">
        <v>3671</v>
      </c>
      <c r="E323" s="537" t="s">
        <v>3664</v>
      </c>
      <c r="F323" s="538"/>
      <c r="G323" s="537"/>
      <c r="H323" s="538"/>
      <c r="I323" s="538"/>
      <c r="J323" s="537" t="str">
        <f t="shared" si="6"/>
        <v/>
      </c>
      <c r="K323" s="548"/>
      <c r="L323" s="548"/>
      <c r="M323" s="549"/>
      <c r="N323" s="538"/>
      <c r="O323" s="538"/>
      <c r="P323" s="538"/>
      <c r="Q323" s="538"/>
      <c r="R323" s="538"/>
      <c r="S323" s="537" t="s">
        <v>1797</v>
      </c>
    </row>
    <row r="324" spans="4:19" x14ac:dyDescent="0.2">
      <c r="D324" s="538" t="s">
        <v>3672</v>
      </c>
      <c r="E324" s="537" t="s">
        <v>3664</v>
      </c>
      <c r="F324" s="538"/>
      <c r="G324" s="537"/>
      <c r="H324" s="538"/>
      <c r="I324" s="538"/>
      <c r="J324" s="537" t="str">
        <f t="shared" si="6"/>
        <v/>
      </c>
      <c r="K324" s="548"/>
      <c r="L324" s="548"/>
      <c r="M324" s="549"/>
      <c r="N324" s="538"/>
      <c r="O324" s="538"/>
      <c r="P324" s="538"/>
      <c r="Q324" s="538"/>
      <c r="R324" s="538"/>
      <c r="S324" s="537" t="s">
        <v>1798</v>
      </c>
    </row>
    <row r="325" spans="4:19" x14ac:dyDescent="0.2">
      <c r="D325" s="538" t="s">
        <v>3673</v>
      </c>
      <c r="E325" s="537" t="s">
        <v>3664</v>
      </c>
      <c r="F325" s="538"/>
      <c r="G325" s="537"/>
      <c r="H325" s="538"/>
      <c r="I325" s="538"/>
      <c r="J325" s="537" t="str">
        <f t="shared" si="6"/>
        <v/>
      </c>
      <c r="K325" s="548"/>
      <c r="L325" s="548"/>
      <c r="M325" s="549"/>
      <c r="N325" s="538"/>
      <c r="O325" s="538"/>
      <c r="P325" s="538"/>
      <c r="Q325" s="538"/>
      <c r="R325" s="538"/>
      <c r="S325" s="537" t="s">
        <v>1799</v>
      </c>
    </row>
    <row r="326" spans="4:19" x14ac:dyDescent="0.2">
      <c r="D326" s="538" t="s">
        <v>3674</v>
      </c>
      <c r="E326" s="537" t="s">
        <v>3675</v>
      </c>
      <c r="F326" s="538"/>
      <c r="G326" s="537"/>
      <c r="H326" s="538"/>
      <c r="I326" s="538"/>
      <c r="J326" s="537" t="str">
        <f t="shared" si="6"/>
        <v/>
      </c>
      <c r="K326" s="548"/>
      <c r="L326" s="548"/>
      <c r="M326" s="549"/>
      <c r="N326" s="538"/>
      <c r="O326" s="538"/>
      <c r="P326" s="538"/>
      <c r="Q326" s="538"/>
      <c r="R326" s="538"/>
      <c r="S326" s="537" t="s">
        <v>1800</v>
      </c>
    </row>
    <row r="327" spans="4:19" x14ac:dyDescent="0.2">
      <c r="D327" s="538" t="s">
        <v>3676</v>
      </c>
      <c r="E327" s="537" t="s">
        <v>3675</v>
      </c>
      <c r="F327" s="538"/>
      <c r="G327" s="537"/>
      <c r="H327" s="538"/>
      <c r="I327" s="538"/>
      <c r="J327" s="537" t="str">
        <f t="shared" si="6"/>
        <v/>
      </c>
      <c r="K327" s="548"/>
      <c r="L327" s="548"/>
      <c r="M327" s="549"/>
      <c r="N327" s="538"/>
      <c r="O327" s="538"/>
      <c r="P327" s="538"/>
      <c r="Q327" s="538"/>
      <c r="R327" s="538"/>
      <c r="S327" s="537" t="s">
        <v>1801</v>
      </c>
    </row>
    <row r="328" spans="4:19" x14ac:dyDescent="0.2">
      <c r="D328" s="538" t="s">
        <v>3677</v>
      </c>
      <c r="E328" s="537" t="s">
        <v>3675</v>
      </c>
      <c r="F328" s="538"/>
      <c r="G328" s="537"/>
      <c r="H328" s="538"/>
      <c r="I328" s="538"/>
      <c r="J328" s="537" t="str">
        <f t="shared" si="6"/>
        <v/>
      </c>
      <c r="K328" s="548"/>
      <c r="L328" s="548"/>
      <c r="M328" s="549"/>
      <c r="N328" s="538"/>
      <c r="O328" s="538"/>
      <c r="P328" s="538"/>
      <c r="Q328" s="538"/>
      <c r="R328" s="538"/>
      <c r="S328" s="537" t="s">
        <v>1802</v>
      </c>
    </row>
    <row r="329" spans="4:19" x14ac:dyDescent="0.2">
      <c r="D329" s="538" t="s">
        <v>3678</v>
      </c>
      <c r="E329" s="537" t="s">
        <v>3675</v>
      </c>
      <c r="F329" s="538"/>
      <c r="G329" s="537"/>
      <c r="H329" s="538"/>
      <c r="I329" s="538"/>
      <c r="J329" s="537" t="str">
        <f t="shared" si="6"/>
        <v/>
      </c>
      <c r="K329" s="548"/>
      <c r="L329" s="548"/>
      <c r="M329" s="549"/>
      <c r="N329" s="538"/>
      <c r="O329" s="538"/>
      <c r="P329" s="538"/>
      <c r="Q329" s="538"/>
      <c r="R329" s="538"/>
      <c r="S329" s="537" t="s">
        <v>1803</v>
      </c>
    </row>
    <row r="330" spans="4:19" x14ac:dyDescent="0.2">
      <c r="D330" s="538" t="s">
        <v>3679</v>
      </c>
      <c r="E330" s="537" t="s">
        <v>3675</v>
      </c>
      <c r="F330" s="538"/>
      <c r="G330" s="537"/>
      <c r="H330" s="538"/>
      <c r="I330" s="538"/>
      <c r="J330" s="537" t="str">
        <f t="shared" si="6"/>
        <v/>
      </c>
      <c r="K330" s="548"/>
      <c r="L330" s="548"/>
      <c r="M330" s="549"/>
      <c r="N330" s="538"/>
      <c r="O330" s="538"/>
      <c r="P330" s="538"/>
      <c r="Q330" s="538"/>
      <c r="R330" s="538"/>
      <c r="S330" s="537" t="s">
        <v>1804</v>
      </c>
    </row>
    <row r="331" spans="4:19" x14ac:dyDescent="0.2">
      <c r="D331" s="538" t="s">
        <v>3680</v>
      </c>
      <c r="E331" s="537" t="s">
        <v>3675</v>
      </c>
      <c r="F331" s="538"/>
      <c r="G331" s="537"/>
      <c r="H331" s="538"/>
      <c r="I331" s="538"/>
      <c r="J331" s="537" t="str">
        <f t="shared" si="6"/>
        <v/>
      </c>
      <c r="K331" s="548"/>
      <c r="L331" s="548"/>
      <c r="M331" s="549"/>
      <c r="N331" s="538"/>
      <c r="O331" s="538"/>
      <c r="P331" s="538"/>
      <c r="Q331" s="538"/>
      <c r="R331" s="538"/>
      <c r="S331" s="537" t="s">
        <v>1805</v>
      </c>
    </row>
    <row r="332" spans="4:19" x14ac:dyDescent="0.2">
      <c r="D332" s="538" t="s">
        <v>3681</v>
      </c>
      <c r="E332" s="537" t="s">
        <v>3675</v>
      </c>
      <c r="F332" s="538"/>
      <c r="G332" s="537"/>
      <c r="H332" s="538"/>
      <c r="I332" s="538"/>
      <c r="J332" s="537" t="str">
        <f t="shared" si="6"/>
        <v/>
      </c>
      <c r="K332" s="548"/>
      <c r="L332" s="548"/>
      <c r="M332" s="549"/>
      <c r="N332" s="538"/>
      <c r="O332" s="538"/>
      <c r="P332" s="538"/>
      <c r="Q332" s="538"/>
      <c r="R332" s="538"/>
      <c r="S332" s="537" t="s">
        <v>1806</v>
      </c>
    </row>
    <row r="333" spans="4:19" x14ac:dyDescent="0.2">
      <c r="D333" s="538" t="s">
        <v>3682</v>
      </c>
      <c r="E333" s="537" t="s">
        <v>3675</v>
      </c>
      <c r="F333" s="538"/>
      <c r="G333" s="537"/>
      <c r="H333" s="538"/>
      <c r="I333" s="538"/>
      <c r="J333" s="537" t="str">
        <f t="shared" si="6"/>
        <v/>
      </c>
      <c r="K333" s="548"/>
      <c r="L333" s="548"/>
      <c r="M333" s="549"/>
      <c r="N333" s="538"/>
      <c r="O333" s="538"/>
      <c r="P333" s="538"/>
      <c r="Q333" s="538"/>
      <c r="R333" s="538"/>
      <c r="S333" s="537" t="s">
        <v>1807</v>
      </c>
    </row>
    <row r="334" spans="4:19" x14ac:dyDescent="0.2">
      <c r="D334" s="538" t="s">
        <v>3683</v>
      </c>
      <c r="E334" s="537" t="s">
        <v>3675</v>
      </c>
      <c r="F334" s="538"/>
      <c r="G334" s="537"/>
      <c r="H334" s="538"/>
      <c r="I334" s="538"/>
      <c r="J334" s="537" t="str">
        <f t="shared" si="6"/>
        <v/>
      </c>
      <c r="K334" s="548"/>
      <c r="L334" s="548"/>
      <c r="M334" s="549"/>
      <c r="N334" s="538"/>
      <c r="O334" s="538"/>
      <c r="P334" s="538"/>
      <c r="Q334" s="538"/>
      <c r="R334" s="538"/>
      <c r="S334" s="537" t="s">
        <v>1808</v>
      </c>
    </row>
    <row r="335" spans="4:19" x14ac:dyDescent="0.2">
      <c r="D335" s="538" t="s">
        <v>3684</v>
      </c>
      <c r="E335" s="537" t="s">
        <v>3675</v>
      </c>
      <c r="F335" s="538"/>
      <c r="G335" s="537"/>
      <c r="H335" s="538"/>
      <c r="I335" s="538"/>
      <c r="J335" s="537" t="str">
        <f t="shared" si="6"/>
        <v/>
      </c>
      <c r="K335" s="548"/>
      <c r="L335" s="548"/>
      <c r="M335" s="549"/>
      <c r="N335" s="538"/>
      <c r="O335" s="538"/>
      <c r="P335" s="538"/>
      <c r="Q335" s="538"/>
      <c r="R335" s="538"/>
      <c r="S335" s="537" t="s">
        <v>1809</v>
      </c>
    </row>
    <row r="336" spans="4:19" x14ac:dyDescent="0.2">
      <c r="D336" s="538" t="s">
        <v>3685</v>
      </c>
      <c r="E336" s="537" t="s">
        <v>3686</v>
      </c>
      <c r="F336" s="538"/>
      <c r="G336" s="537"/>
      <c r="H336" s="538"/>
      <c r="I336" s="538"/>
      <c r="J336" s="537" t="str">
        <f t="shared" si="6"/>
        <v/>
      </c>
      <c r="K336" s="548"/>
      <c r="L336" s="548"/>
      <c r="M336" s="549"/>
      <c r="N336" s="538"/>
      <c r="O336" s="538"/>
      <c r="P336" s="538"/>
      <c r="Q336" s="538"/>
      <c r="R336" s="538"/>
      <c r="S336" s="537" t="s">
        <v>1810</v>
      </c>
    </row>
    <row r="337" spans="4:19" x14ac:dyDescent="0.2">
      <c r="D337" s="538" t="s">
        <v>3687</v>
      </c>
      <c r="E337" s="537" t="s">
        <v>3686</v>
      </c>
      <c r="F337" s="538"/>
      <c r="G337" s="537"/>
      <c r="H337" s="538"/>
      <c r="I337" s="538"/>
      <c r="J337" s="537" t="str">
        <f t="shared" si="6"/>
        <v/>
      </c>
      <c r="K337" s="548"/>
      <c r="L337" s="548"/>
      <c r="M337" s="549"/>
      <c r="N337" s="538"/>
      <c r="O337" s="538"/>
      <c r="P337" s="538"/>
      <c r="Q337" s="538"/>
      <c r="R337" s="538"/>
      <c r="S337" s="537" t="s">
        <v>1811</v>
      </c>
    </row>
    <row r="338" spans="4:19" x14ac:dyDescent="0.2">
      <c r="D338" s="538" t="s">
        <v>3688</v>
      </c>
      <c r="E338" s="537" t="s">
        <v>3686</v>
      </c>
      <c r="F338" s="538"/>
      <c r="G338" s="537"/>
      <c r="H338" s="538"/>
      <c r="I338" s="538"/>
      <c r="J338" s="537" t="str">
        <f t="shared" si="6"/>
        <v/>
      </c>
      <c r="K338" s="548"/>
      <c r="L338" s="548"/>
      <c r="M338" s="549"/>
      <c r="N338" s="538"/>
      <c r="O338" s="538"/>
      <c r="P338" s="538"/>
      <c r="Q338" s="538"/>
      <c r="R338" s="538"/>
      <c r="S338" s="537" t="s">
        <v>1812</v>
      </c>
    </row>
    <row r="339" spans="4:19" x14ac:dyDescent="0.2">
      <c r="D339" s="538" t="s">
        <v>3689</v>
      </c>
      <c r="E339" s="537" t="s">
        <v>3686</v>
      </c>
      <c r="F339" s="538"/>
      <c r="G339" s="537"/>
      <c r="H339" s="538"/>
      <c r="I339" s="538"/>
      <c r="J339" s="537" t="str">
        <f t="shared" si="6"/>
        <v/>
      </c>
      <c r="K339" s="548"/>
      <c r="L339" s="548"/>
      <c r="M339" s="549"/>
      <c r="N339" s="538"/>
      <c r="O339" s="538"/>
      <c r="P339" s="538"/>
      <c r="Q339" s="538"/>
      <c r="R339" s="538"/>
      <c r="S339" s="537" t="s">
        <v>1813</v>
      </c>
    </row>
    <row r="340" spans="4:19" x14ac:dyDescent="0.2">
      <c r="D340" s="538" t="s">
        <v>3690</v>
      </c>
      <c r="E340" s="537" t="s">
        <v>3686</v>
      </c>
      <c r="F340" s="538"/>
      <c r="G340" s="537"/>
      <c r="H340" s="538"/>
      <c r="I340" s="538"/>
      <c r="J340" s="537" t="str">
        <f t="shared" si="6"/>
        <v/>
      </c>
      <c r="K340" s="548"/>
      <c r="L340" s="548"/>
      <c r="M340" s="549"/>
      <c r="N340" s="538"/>
      <c r="O340" s="538"/>
      <c r="P340" s="538"/>
      <c r="Q340" s="538"/>
      <c r="R340" s="538"/>
      <c r="S340" s="537" t="s">
        <v>1814</v>
      </c>
    </row>
    <row r="341" spans="4:19" x14ac:dyDescent="0.2">
      <c r="D341" s="538" t="s">
        <v>3691</v>
      </c>
      <c r="E341" s="537" t="s">
        <v>3686</v>
      </c>
      <c r="F341" s="538"/>
      <c r="G341" s="537"/>
      <c r="H341" s="538"/>
      <c r="I341" s="538"/>
      <c r="J341" s="537" t="str">
        <f t="shared" si="6"/>
        <v/>
      </c>
      <c r="K341" s="548"/>
      <c r="L341" s="548"/>
      <c r="M341" s="549"/>
      <c r="N341" s="538"/>
      <c r="O341" s="538"/>
      <c r="P341" s="538"/>
      <c r="Q341" s="538"/>
      <c r="R341" s="538"/>
      <c r="S341" s="537" t="s">
        <v>1815</v>
      </c>
    </row>
    <row r="342" spans="4:19" x14ac:dyDescent="0.2">
      <c r="D342" s="538" t="s">
        <v>3692</v>
      </c>
      <c r="E342" s="537" t="s">
        <v>3686</v>
      </c>
      <c r="F342" s="538"/>
      <c r="G342" s="537"/>
      <c r="H342" s="538"/>
      <c r="I342" s="538"/>
      <c r="J342" s="537" t="str">
        <f t="shared" si="6"/>
        <v/>
      </c>
      <c r="K342" s="548"/>
      <c r="L342" s="548"/>
      <c r="M342" s="549"/>
      <c r="N342" s="538"/>
      <c r="O342" s="538"/>
      <c r="P342" s="538"/>
      <c r="Q342" s="538"/>
      <c r="R342" s="538"/>
      <c r="S342" s="537" t="s">
        <v>1816</v>
      </c>
    </row>
    <row r="343" spans="4:19" x14ac:dyDescent="0.2">
      <c r="D343" s="538" t="s">
        <v>3693</v>
      </c>
      <c r="E343" s="537" t="s">
        <v>3686</v>
      </c>
      <c r="F343" s="538"/>
      <c r="G343" s="537"/>
      <c r="H343" s="538"/>
      <c r="I343" s="538"/>
      <c r="J343" s="537" t="str">
        <f t="shared" si="6"/>
        <v/>
      </c>
      <c r="K343" s="548"/>
      <c r="L343" s="548"/>
      <c r="M343" s="549"/>
      <c r="N343" s="538"/>
      <c r="O343" s="538"/>
      <c r="P343" s="538"/>
      <c r="Q343" s="538"/>
      <c r="R343" s="538"/>
      <c r="S343" s="537" t="s">
        <v>1817</v>
      </c>
    </row>
    <row r="344" spans="4:19" x14ac:dyDescent="0.2">
      <c r="D344" s="538" t="s">
        <v>3694</v>
      </c>
      <c r="E344" s="537" t="s">
        <v>3686</v>
      </c>
      <c r="F344" s="538"/>
      <c r="G344" s="537"/>
      <c r="H344" s="538"/>
      <c r="I344" s="538"/>
      <c r="J344" s="537" t="str">
        <f t="shared" si="6"/>
        <v/>
      </c>
      <c r="K344" s="548"/>
      <c r="L344" s="548"/>
      <c r="M344" s="549"/>
      <c r="N344" s="538"/>
      <c r="O344" s="538"/>
      <c r="P344" s="538"/>
      <c r="Q344" s="538"/>
      <c r="R344" s="538"/>
      <c r="S344" s="537" t="s">
        <v>1818</v>
      </c>
    </row>
    <row r="345" spans="4:19" x14ac:dyDescent="0.2">
      <c r="D345" s="538" t="s">
        <v>3695</v>
      </c>
      <c r="E345" s="537" t="s">
        <v>3686</v>
      </c>
      <c r="F345" s="538"/>
      <c r="G345" s="537"/>
      <c r="H345" s="538"/>
      <c r="I345" s="538"/>
      <c r="J345" s="537" t="str">
        <f t="shared" si="6"/>
        <v/>
      </c>
      <c r="K345" s="548"/>
      <c r="L345" s="548"/>
      <c r="M345" s="549"/>
      <c r="N345" s="538"/>
      <c r="O345" s="538"/>
      <c r="P345" s="538"/>
      <c r="Q345" s="538"/>
      <c r="R345" s="538"/>
      <c r="S345" s="537" t="s">
        <v>1819</v>
      </c>
    </row>
    <row r="346" spans="4:19" x14ac:dyDescent="0.2">
      <c r="D346" s="538" t="s">
        <v>3696</v>
      </c>
      <c r="E346" s="537" t="s">
        <v>3697</v>
      </c>
      <c r="F346" s="538"/>
      <c r="G346" s="537"/>
      <c r="H346" s="538"/>
      <c r="I346" s="538"/>
      <c r="J346" s="537" t="str">
        <f t="shared" si="6"/>
        <v/>
      </c>
      <c r="K346" s="548"/>
      <c r="L346" s="548"/>
      <c r="M346" s="549"/>
      <c r="N346" s="538"/>
      <c r="O346" s="538"/>
      <c r="P346" s="538"/>
      <c r="Q346" s="538"/>
      <c r="R346" s="538"/>
      <c r="S346" s="537" t="s">
        <v>1820</v>
      </c>
    </row>
    <row r="347" spans="4:19" x14ac:dyDescent="0.2">
      <c r="D347" s="538" t="s">
        <v>3698</v>
      </c>
      <c r="E347" s="537" t="s">
        <v>3697</v>
      </c>
      <c r="F347" s="538"/>
      <c r="G347" s="537"/>
      <c r="H347" s="538"/>
      <c r="I347" s="538"/>
      <c r="J347" s="537" t="str">
        <f t="shared" si="6"/>
        <v/>
      </c>
      <c r="K347" s="548"/>
      <c r="L347" s="548"/>
      <c r="M347" s="549"/>
      <c r="N347" s="538"/>
      <c r="O347" s="538"/>
      <c r="P347" s="538"/>
      <c r="Q347" s="538"/>
      <c r="R347" s="538"/>
      <c r="S347" s="537" t="s">
        <v>1821</v>
      </c>
    </row>
    <row r="348" spans="4:19" x14ac:dyDescent="0.2">
      <c r="D348" s="538" t="s">
        <v>3699</v>
      </c>
      <c r="E348" s="537" t="s">
        <v>3697</v>
      </c>
      <c r="F348" s="538"/>
      <c r="G348" s="537"/>
      <c r="H348" s="538"/>
      <c r="I348" s="538"/>
      <c r="J348" s="537" t="str">
        <f t="shared" si="6"/>
        <v/>
      </c>
      <c r="K348" s="548"/>
      <c r="L348" s="548"/>
      <c r="M348" s="549"/>
      <c r="N348" s="538"/>
      <c r="O348" s="538"/>
      <c r="P348" s="538"/>
      <c r="Q348" s="538"/>
      <c r="R348" s="538"/>
      <c r="S348" s="537" t="s">
        <v>1822</v>
      </c>
    </row>
    <row r="349" spans="4:19" x14ac:dyDescent="0.2">
      <c r="D349" s="538" t="s">
        <v>3700</v>
      </c>
      <c r="E349" s="537" t="s">
        <v>3697</v>
      </c>
      <c r="F349" s="538"/>
      <c r="G349" s="537"/>
      <c r="H349" s="538"/>
      <c r="I349" s="538"/>
      <c r="J349" s="537" t="str">
        <f t="shared" si="6"/>
        <v/>
      </c>
      <c r="K349" s="548"/>
      <c r="L349" s="548"/>
      <c r="M349" s="549"/>
      <c r="N349" s="538"/>
      <c r="O349" s="538"/>
      <c r="P349" s="538"/>
      <c r="Q349" s="538"/>
      <c r="R349" s="538"/>
      <c r="S349" s="537" t="s">
        <v>1823</v>
      </c>
    </row>
    <row r="350" spans="4:19" x14ac:dyDescent="0.2">
      <c r="D350" s="538" t="s">
        <v>3701</v>
      </c>
      <c r="E350" s="537" t="s">
        <v>3697</v>
      </c>
      <c r="F350" s="538"/>
      <c r="G350" s="537"/>
      <c r="H350" s="538"/>
      <c r="I350" s="538"/>
      <c r="J350" s="537" t="str">
        <f t="shared" si="6"/>
        <v/>
      </c>
      <c r="K350" s="548"/>
      <c r="L350" s="548"/>
      <c r="M350" s="549"/>
      <c r="N350" s="538"/>
      <c r="O350" s="538"/>
      <c r="P350" s="538"/>
      <c r="Q350" s="538"/>
      <c r="R350" s="538"/>
      <c r="S350" s="537" t="s">
        <v>1824</v>
      </c>
    </row>
    <row r="351" spans="4:19" x14ac:dyDescent="0.2">
      <c r="D351" s="538" t="s">
        <v>3702</v>
      </c>
      <c r="E351" s="537" t="s">
        <v>3697</v>
      </c>
      <c r="F351" s="538"/>
      <c r="G351" s="537"/>
      <c r="H351" s="538"/>
      <c r="I351" s="538"/>
      <c r="J351" s="537" t="str">
        <f t="shared" si="6"/>
        <v/>
      </c>
      <c r="K351" s="548"/>
      <c r="L351" s="548"/>
      <c r="M351" s="549"/>
      <c r="N351" s="538"/>
      <c r="O351" s="538"/>
      <c r="P351" s="538"/>
      <c r="Q351" s="538"/>
      <c r="R351" s="538"/>
      <c r="S351" s="537" t="s">
        <v>1825</v>
      </c>
    </row>
    <row r="352" spans="4:19" x14ac:dyDescent="0.2">
      <c r="D352" s="538" t="s">
        <v>3703</v>
      </c>
      <c r="E352" s="537" t="s">
        <v>3697</v>
      </c>
      <c r="F352" s="538"/>
      <c r="G352" s="537"/>
      <c r="H352" s="538"/>
      <c r="I352" s="538"/>
      <c r="J352" s="537" t="str">
        <f t="shared" si="6"/>
        <v/>
      </c>
      <c r="K352" s="548"/>
      <c r="L352" s="548"/>
      <c r="M352" s="549"/>
      <c r="N352" s="538"/>
      <c r="O352" s="538"/>
      <c r="P352" s="538"/>
      <c r="Q352" s="538"/>
      <c r="R352" s="538"/>
      <c r="S352" s="537" t="s">
        <v>1826</v>
      </c>
    </row>
    <row r="353" spans="4:19" x14ac:dyDescent="0.2">
      <c r="D353" s="538" t="s">
        <v>3704</v>
      </c>
      <c r="E353" s="537" t="s">
        <v>3697</v>
      </c>
      <c r="F353" s="538"/>
      <c r="G353" s="537"/>
      <c r="H353" s="538"/>
      <c r="I353" s="538"/>
      <c r="J353" s="537" t="str">
        <f t="shared" si="6"/>
        <v/>
      </c>
      <c r="K353" s="548"/>
      <c r="L353" s="548"/>
      <c r="M353" s="549"/>
      <c r="N353" s="538"/>
      <c r="O353" s="538"/>
      <c r="P353" s="538"/>
      <c r="Q353" s="538"/>
      <c r="R353" s="538"/>
      <c r="S353" s="537" t="s">
        <v>1827</v>
      </c>
    </row>
    <row r="354" spans="4:19" x14ac:dyDescent="0.2">
      <c r="D354" s="538" t="s">
        <v>3705</v>
      </c>
      <c r="E354" s="537" t="s">
        <v>3697</v>
      </c>
      <c r="F354" s="538"/>
      <c r="G354" s="537"/>
      <c r="H354" s="538"/>
      <c r="I354" s="538"/>
      <c r="J354" s="537" t="str">
        <f t="shared" si="6"/>
        <v/>
      </c>
      <c r="K354" s="548"/>
      <c r="L354" s="548"/>
      <c r="M354" s="549"/>
      <c r="N354" s="538"/>
      <c r="O354" s="538"/>
      <c r="P354" s="538"/>
      <c r="Q354" s="538"/>
      <c r="R354" s="538"/>
      <c r="S354" s="537" t="s">
        <v>1828</v>
      </c>
    </row>
    <row r="355" spans="4:19" x14ac:dyDescent="0.2">
      <c r="D355" s="538" t="s">
        <v>3706</v>
      </c>
      <c r="E355" s="537" t="s">
        <v>3697</v>
      </c>
      <c r="F355" s="538"/>
      <c r="G355" s="537"/>
      <c r="H355" s="538"/>
      <c r="I355" s="538"/>
      <c r="J355" s="537" t="str">
        <f t="shared" si="6"/>
        <v/>
      </c>
      <c r="K355" s="548"/>
      <c r="L355" s="548"/>
      <c r="M355" s="549"/>
      <c r="N355" s="538"/>
      <c r="O355" s="538"/>
      <c r="P355" s="538"/>
      <c r="Q355" s="538"/>
      <c r="R355" s="538"/>
      <c r="S355" s="537" t="s">
        <v>1829</v>
      </c>
    </row>
    <row r="356" spans="4:19" x14ac:dyDescent="0.2">
      <c r="D356" s="538" t="s">
        <v>3707</v>
      </c>
      <c r="E356" s="537" t="s">
        <v>3708</v>
      </c>
      <c r="F356" s="538"/>
      <c r="G356" s="537"/>
      <c r="H356" s="538"/>
      <c r="I356" s="538"/>
      <c r="J356" s="537" t="str">
        <f t="shared" si="6"/>
        <v/>
      </c>
      <c r="K356" s="548"/>
      <c r="L356" s="548"/>
      <c r="M356" s="549"/>
      <c r="N356" s="538"/>
      <c r="O356" s="538"/>
      <c r="P356" s="538"/>
      <c r="Q356" s="538"/>
      <c r="R356" s="538"/>
      <c r="S356" s="537" t="s">
        <v>1830</v>
      </c>
    </row>
    <row r="357" spans="4:19" x14ac:dyDescent="0.2">
      <c r="D357" s="538" t="s">
        <v>3709</v>
      </c>
      <c r="E357" s="537" t="s">
        <v>3708</v>
      </c>
      <c r="F357" s="538"/>
      <c r="G357" s="537"/>
      <c r="H357" s="538"/>
      <c r="I357" s="538"/>
      <c r="J357" s="537" t="str">
        <f t="shared" si="6"/>
        <v/>
      </c>
      <c r="K357" s="548"/>
      <c r="L357" s="548"/>
      <c r="M357" s="549"/>
      <c r="N357" s="538"/>
      <c r="O357" s="538"/>
      <c r="P357" s="538"/>
      <c r="Q357" s="538"/>
      <c r="R357" s="538"/>
      <c r="S357" s="537" t="s">
        <v>1831</v>
      </c>
    </row>
    <row r="358" spans="4:19" x14ac:dyDescent="0.2">
      <c r="D358" s="538" t="s">
        <v>3710</v>
      </c>
      <c r="E358" s="537" t="s">
        <v>3708</v>
      </c>
      <c r="F358" s="538"/>
      <c r="G358" s="537"/>
      <c r="H358" s="538"/>
      <c r="I358" s="538"/>
      <c r="J358" s="537" t="str">
        <f t="shared" si="6"/>
        <v/>
      </c>
      <c r="K358" s="548"/>
      <c r="L358" s="548"/>
      <c r="M358" s="549"/>
      <c r="N358" s="538"/>
      <c r="O358" s="538"/>
      <c r="P358" s="538"/>
      <c r="Q358" s="538"/>
      <c r="R358" s="538"/>
      <c r="S358" s="537" t="s">
        <v>1832</v>
      </c>
    </row>
    <row r="359" spans="4:19" x14ac:dyDescent="0.2">
      <c r="D359" s="538" t="s">
        <v>3711</v>
      </c>
      <c r="E359" s="537" t="s">
        <v>3708</v>
      </c>
      <c r="F359" s="538"/>
      <c r="G359" s="537"/>
      <c r="H359" s="538"/>
      <c r="I359" s="538"/>
      <c r="J359" s="537" t="str">
        <f t="shared" si="6"/>
        <v/>
      </c>
      <c r="K359" s="548"/>
      <c r="L359" s="548"/>
      <c r="M359" s="549"/>
      <c r="N359" s="538"/>
      <c r="O359" s="538"/>
      <c r="P359" s="538"/>
      <c r="Q359" s="538"/>
      <c r="R359" s="538"/>
      <c r="S359" s="537" t="s">
        <v>1833</v>
      </c>
    </row>
    <row r="360" spans="4:19" x14ac:dyDescent="0.2">
      <c r="D360" s="538" t="s">
        <v>3712</v>
      </c>
      <c r="E360" s="537" t="s">
        <v>3708</v>
      </c>
      <c r="F360" s="538"/>
      <c r="G360" s="537"/>
      <c r="H360" s="538"/>
      <c r="I360" s="538"/>
      <c r="J360" s="537" t="str">
        <f t="shared" si="6"/>
        <v/>
      </c>
      <c r="K360" s="548"/>
      <c r="L360" s="548"/>
      <c r="M360" s="549"/>
      <c r="N360" s="538"/>
      <c r="O360" s="538"/>
      <c r="P360" s="538"/>
      <c r="Q360" s="538"/>
      <c r="R360" s="538"/>
      <c r="S360" s="537" t="s">
        <v>1834</v>
      </c>
    </row>
    <row r="361" spans="4:19" x14ac:dyDescent="0.2">
      <c r="D361" s="538" t="s">
        <v>3713</v>
      </c>
      <c r="E361" s="537" t="s">
        <v>3708</v>
      </c>
      <c r="F361" s="538"/>
      <c r="G361" s="537"/>
      <c r="H361" s="538"/>
      <c r="I361" s="538"/>
      <c r="J361" s="537" t="str">
        <f t="shared" si="6"/>
        <v/>
      </c>
      <c r="K361" s="548"/>
      <c r="L361" s="548"/>
      <c r="M361" s="549"/>
      <c r="N361" s="538"/>
      <c r="O361" s="538"/>
      <c r="P361" s="538"/>
      <c r="Q361" s="538"/>
      <c r="R361" s="538"/>
      <c r="S361" s="537" t="s">
        <v>1835</v>
      </c>
    </row>
    <row r="362" spans="4:19" x14ac:dyDescent="0.2">
      <c r="D362" s="538" t="s">
        <v>3714</v>
      </c>
      <c r="E362" s="537" t="s">
        <v>3708</v>
      </c>
      <c r="F362" s="538"/>
      <c r="G362" s="537"/>
      <c r="H362" s="538"/>
      <c r="I362" s="538"/>
      <c r="J362" s="537" t="str">
        <f t="shared" si="6"/>
        <v/>
      </c>
      <c r="K362" s="548"/>
      <c r="L362" s="548"/>
      <c r="M362" s="549"/>
      <c r="N362" s="538"/>
      <c r="O362" s="538"/>
      <c r="P362" s="538"/>
      <c r="Q362" s="538"/>
      <c r="R362" s="538"/>
      <c r="S362" s="537" t="s">
        <v>1836</v>
      </c>
    </row>
    <row r="363" spans="4:19" x14ac:dyDescent="0.2">
      <c r="D363" s="538" t="s">
        <v>3715</v>
      </c>
      <c r="E363" s="537" t="s">
        <v>3708</v>
      </c>
      <c r="F363" s="538"/>
      <c r="G363" s="537"/>
      <c r="H363" s="538"/>
      <c r="I363" s="538"/>
      <c r="J363" s="537" t="str">
        <f t="shared" si="6"/>
        <v/>
      </c>
      <c r="K363" s="548"/>
      <c r="L363" s="548"/>
      <c r="M363" s="549"/>
      <c r="N363" s="538"/>
      <c r="O363" s="538"/>
      <c r="P363" s="538"/>
      <c r="Q363" s="538"/>
      <c r="R363" s="538"/>
      <c r="S363" s="537" t="s">
        <v>1837</v>
      </c>
    </row>
    <row r="364" spans="4:19" x14ac:dyDescent="0.2">
      <c r="D364" s="538" t="s">
        <v>3716</v>
      </c>
      <c r="E364" s="537" t="s">
        <v>3708</v>
      </c>
      <c r="F364" s="538"/>
      <c r="G364" s="537"/>
      <c r="H364" s="538"/>
      <c r="I364" s="538"/>
      <c r="J364" s="537" t="str">
        <f t="shared" si="6"/>
        <v/>
      </c>
      <c r="K364" s="548"/>
      <c r="L364" s="548"/>
      <c r="M364" s="549"/>
      <c r="N364" s="538"/>
      <c r="O364" s="538"/>
      <c r="P364" s="538"/>
      <c r="Q364" s="538"/>
      <c r="R364" s="538"/>
      <c r="S364" s="537" t="s">
        <v>1838</v>
      </c>
    </row>
    <row r="365" spans="4:19" x14ac:dyDescent="0.2">
      <c r="D365" s="538" t="s">
        <v>3717</v>
      </c>
      <c r="E365" s="537" t="s">
        <v>3708</v>
      </c>
      <c r="F365" s="538"/>
      <c r="G365" s="537"/>
      <c r="H365" s="538"/>
      <c r="I365" s="538"/>
      <c r="J365" s="537" t="str">
        <f t="shared" si="6"/>
        <v/>
      </c>
      <c r="K365" s="548"/>
      <c r="L365" s="548"/>
      <c r="M365" s="549"/>
      <c r="N365" s="538"/>
      <c r="O365" s="538"/>
      <c r="P365" s="538"/>
      <c r="Q365" s="538"/>
      <c r="R365" s="538"/>
      <c r="S365" s="537" t="s">
        <v>1839</v>
      </c>
    </row>
    <row r="366" spans="4:19" x14ac:dyDescent="0.2">
      <c r="D366" s="538" t="s">
        <v>3718</v>
      </c>
      <c r="E366" s="537" t="s">
        <v>3719</v>
      </c>
      <c r="F366" s="538"/>
      <c r="G366" s="537"/>
      <c r="H366" s="538"/>
      <c r="I366" s="538"/>
      <c r="J366" s="537" t="str">
        <f t="shared" si="6"/>
        <v/>
      </c>
      <c r="K366" s="548"/>
      <c r="L366" s="548"/>
      <c r="M366" s="549"/>
      <c r="N366" s="538"/>
      <c r="O366" s="538"/>
      <c r="P366" s="538"/>
      <c r="Q366" s="538"/>
      <c r="R366" s="538"/>
      <c r="S366" s="537" t="s">
        <v>1840</v>
      </c>
    </row>
    <row r="367" spans="4:19" x14ac:dyDescent="0.2">
      <c r="D367" s="538" t="s">
        <v>3720</v>
      </c>
      <c r="E367" s="537" t="s">
        <v>3719</v>
      </c>
      <c r="F367" s="538"/>
      <c r="G367" s="537"/>
      <c r="H367" s="538"/>
      <c r="I367" s="538"/>
      <c r="J367" s="537" t="str">
        <f t="shared" si="6"/>
        <v/>
      </c>
      <c r="K367" s="548"/>
      <c r="L367" s="548"/>
      <c r="M367" s="549"/>
      <c r="N367" s="538"/>
      <c r="O367" s="538"/>
      <c r="P367" s="538"/>
      <c r="Q367" s="538"/>
      <c r="R367" s="538"/>
      <c r="S367" s="537" t="s">
        <v>1841</v>
      </c>
    </row>
    <row r="368" spans="4:19" x14ac:dyDescent="0.2">
      <c r="D368" s="538" t="s">
        <v>3721</v>
      </c>
      <c r="E368" s="537" t="s">
        <v>3719</v>
      </c>
      <c r="F368" s="538"/>
      <c r="G368" s="537"/>
      <c r="H368" s="538"/>
      <c r="I368" s="538"/>
      <c r="J368" s="537" t="str">
        <f t="shared" si="6"/>
        <v/>
      </c>
      <c r="K368" s="548"/>
      <c r="L368" s="548"/>
      <c r="M368" s="549"/>
      <c r="N368" s="538"/>
      <c r="O368" s="538"/>
      <c r="P368" s="538"/>
      <c r="Q368" s="538"/>
      <c r="R368" s="538"/>
      <c r="S368" s="537" t="s">
        <v>1842</v>
      </c>
    </row>
    <row r="369" spans="4:19" x14ac:dyDescent="0.2">
      <c r="D369" s="538" t="s">
        <v>3722</v>
      </c>
      <c r="E369" s="537" t="s">
        <v>3719</v>
      </c>
      <c r="F369" s="538"/>
      <c r="G369" s="537"/>
      <c r="H369" s="538"/>
      <c r="I369" s="538"/>
      <c r="J369" s="537" t="str">
        <f t="shared" si="6"/>
        <v/>
      </c>
      <c r="K369" s="548"/>
      <c r="L369" s="548"/>
      <c r="M369" s="549"/>
      <c r="N369" s="538"/>
      <c r="O369" s="538"/>
      <c r="P369" s="538"/>
      <c r="Q369" s="538"/>
      <c r="R369" s="538"/>
      <c r="S369" s="537" t="s">
        <v>1843</v>
      </c>
    </row>
    <row r="370" spans="4:19" x14ac:dyDescent="0.2">
      <c r="D370" s="538" t="s">
        <v>3723</v>
      </c>
      <c r="E370" s="537" t="s">
        <v>3719</v>
      </c>
      <c r="F370" s="538"/>
      <c r="G370" s="537"/>
      <c r="H370" s="538"/>
      <c r="I370" s="538"/>
      <c r="J370" s="537" t="str">
        <f t="shared" si="6"/>
        <v/>
      </c>
      <c r="K370" s="548"/>
      <c r="L370" s="548"/>
      <c r="M370" s="549"/>
      <c r="N370" s="538"/>
      <c r="O370" s="538"/>
      <c r="P370" s="538"/>
      <c r="Q370" s="538"/>
      <c r="R370" s="538"/>
      <c r="S370" s="537" t="s">
        <v>1844</v>
      </c>
    </row>
    <row r="371" spans="4:19" x14ac:dyDescent="0.2">
      <c r="D371" s="538" t="s">
        <v>3724</v>
      </c>
      <c r="E371" s="537" t="s">
        <v>3719</v>
      </c>
      <c r="F371" s="538"/>
      <c r="G371" s="537"/>
      <c r="H371" s="538"/>
      <c r="I371" s="538"/>
      <c r="J371" s="537" t="str">
        <f t="shared" si="6"/>
        <v/>
      </c>
      <c r="K371" s="548"/>
      <c r="L371" s="548"/>
      <c r="M371" s="549"/>
      <c r="N371" s="538"/>
      <c r="O371" s="538"/>
      <c r="P371" s="538"/>
      <c r="Q371" s="538"/>
      <c r="R371" s="538"/>
      <c r="S371" s="537" t="s">
        <v>1845</v>
      </c>
    </row>
    <row r="372" spans="4:19" x14ac:dyDescent="0.2">
      <c r="D372" s="538" t="s">
        <v>3725</v>
      </c>
      <c r="E372" s="537" t="s">
        <v>3719</v>
      </c>
      <c r="F372" s="538"/>
      <c r="G372" s="537"/>
      <c r="H372" s="538"/>
      <c r="I372" s="538"/>
      <c r="J372" s="537" t="str">
        <f t="shared" si="6"/>
        <v/>
      </c>
      <c r="K372" s="548"/>
      <c r="L372" s="548"/>
      <c r="M372" s="549"/>
      <c r="N372" s="538"/>
      <c r="O372" s="538"/>
      <c r="P372" s="538"/>
      <c r="Q372" s="538"/>
      <c r="R372" s="538"/>
      <c r="S372" s="537" t="s">
        <v>1846</v>
      </c>
    </row>
    <row r="373" spans="4:19" x14ac:dyDescent="0.2">
      <c r="D373" s="538" t="s">
        <v>3726</v>
      </c>
      <c r="E373" s="537" t="s">
        <v>3719</v>
      </c>
      <c r="F373" s="538"/>
      <c r="G373" s="537"/>
      <c r="H373" s="538"/>
      <c r="I373" s="538"/>
      <c r="J373" s="537" t="str">
        <f t="shared" si="6"/>
        <v/>
      </c>
      <c r="K373" s="548"/>
      <c r="L373" s="548"/>
      <c r="M373" s="549"/>
      <c r="N373" s="538"/>
      <c r="O373" s="538"/>
      <c r="P373" s="538"/>
      <c r="Q373" s="538"/>
      <c r="R373" s="538"/>
      <c r="S373" s="537" t="s">
        <v>1847</v>
      </c>
    </row>
    <row r="374" spans="4:19" x14ac:dyDescent="0.2">
      <c r="D374" s="538" t="s">
        <v>3727</v>
      </c>
      <c r="E374" s="537" t="s">
        <v>3719</v>
      </c>
      <c r="F374" s="538"/>
      <c r="G374" s="537"/>
      <c r="H374" s="538"/>
      <c r="I374" s="538"/>
      <c r="J374" s="537" t="str">
        <f t="shared" si="6"/>
        <v/>
      </c>
      <c r="K374" s="548"/>
      <c r="L374" s="548"/>
      <c r="M374" s="549"/>
      <c r="N374" s="538"/>
      <c r="O374" s="538"/>
      <c r="P374" s="538"/>
      <c r="Q374" s="538"/>
      <c r="R374" s="538"/>
      <c r="S374" s="537" t="s">
        <v>1848</v>
      </c>
    </row>
    <row r="375" spans="4:19" x14ac:dyDescent="0.2">
      <c r="D375" s="538" t="s">
        <v>3728</v>
      </c>
      <c r="E375" s="537" t="s">
        <v>3719</v>
      </c>
      <c r="F375" s="538"/>
      <c r="G375" s="537"/>
      <c r="H375" s="538"/>
      <c r="I375" s="538"/>
      <c r="J375" s="537" t="str">
        <f t="shared" si="6"/>
        <v/>
      </c>
      <c r="K375" s="548"/>
      <c r="L375" s="548"/>
      <c r="M375" s="549"/>
      <c r="N375" s="538"/>
      <c r="O375" s="538"/>
      <c r="P375" s="538"/>
      <c r="Q375" s="538"/>
      <c r="R375" s="538"/>
      <c r="S375" s="537" t="s">
        <v>1849</v>
      </c>
    </row>
    <row r="376" spans="4:19" x14ac:dyDescent="0.2">
      <c r="D376" s="538" t="s">
        <v>3729</v>
      </c>
      <c r="E376" s="537" t="s">
        <v>3730</v>
      </c>
      <c r="F376" s="538"/>
      <c r="G376" s="537"/>
      <c r="H376" s="538"/>
      <c r="I376" s="538"/>
      <c r="J376" s="537" t="str">
        <f t="shared" si="6"/>
        <v/>
      </c>
      <c r="K376" s="548"/>
      <c r="L376" s="548"/>
      <c r="M376" s="549"/>
      <c r="N376" s="538"/>
      <c r="O376" s="538"/>
      <c r="P376" s="538"/>
      <c r="Q376" s="538"/>
      <c r="R376" s="538"/>
      <c r="S376" s="537" t="s">
        <v>1850</v>
      </c>
    </row>
    <row r="377" spans="4:19" x14ac:dyDescent="0.2">
      <c r="D377" s="538" t="s">
        <v>3731</v>
      </c>
      <c r="E377" s="537" t="s">
        <v>3730</v>
      </c>
      <c r="F377" s="538"/>
      <c r="G377" s="537"/>
      <c r="H377" s="538"/>
      <c r="I377" s="538"/>
      <c r="J377" s="537" t="str">
        <f t="shared" si="6"/>
        <v/>
      </c>
      <c r="K377" s="548"/>
      <c r="L377" s="548"/>
      <c r="M377" s="549"/>
      <c r="N377" s="538"/>
      <c r="O377" s="538"/>
      <c r="P377" s="538"/>
      <c r="Q377" s="538"/>
      <c r="R377" s="538"/>
      <c r="S377" s="537" t="s">
        <v>1851</v>
      </c>
    </row>
    <row r="378" spans="4:19" x14ac:dyDescent="0.2">
      <c r="D378" s="538" t="s">
        <v>3732</v>
      </c>
      <c r="E378" s="537" t="s">
        <v>3730</v>
      </c>
      <c r="F378" s="538"/>
      <c r="G378" s="537"/>
      <c r="H378" s="538"/>
      <c r="I378" s="538"/>
      <c r="J378" s="537" t="str">
        <f t="shared" si="6"/>
        <v/>
      </c>
      <c r="K378" s="548"/>
      <c r="L378" s="548"/>
      <c r="M378" s="549"/>
      <c r="N378" s="538"/>
      <c r="O378" s="538"/>
      <c r="P378" s="538"/>
      <c r="Q378" s="538"/>
      <c r="R378" s="538"/>
      <c r="S378" s="537" t="s">
        <v>1852</v>
      </c>
    </row>
    <row r="379" spans="4:19" x14ac:dyDescent="0.2">
      <c r="D379" s="538" t="s">
        <v>3733</v>
      </c>
      <c r="E379" s="537" t="s">
        <v>3730</v>
      </c>
      <c r="F379" s="538"/>
      <c r="G379" s="537"/>
      <c r="H379" s="538"/>
      <c r="I379" s="538"/>
      <c r="J379" s="537" t="str">
        <f t="shared" si="6"/>
        <v/>
      </c>
      <c r="K379" s="548"/>
      <c r="L379" s="548"/>
      <c r="M379" s="549"/>
      <c r="N379" s="538"/>
      <c r="O379" s="538"/>
      <c r="P379" s="538"/>
      <c r="Q379" s="538"/>
      <c r="R379" s="538"/>
      <c r="S379" s="537" t="s">
        <v>1853</v>
      </c>
    </row>
    <row r="380" spans="4:19" x14ac:dyDescent="0.2">
      <c r="D380" s="538" t="s">
        <v>3734</v>
      </c>
      <c r="E380" s="537" t="s">
        <v>3730</v>
      </c>
      <c r="F380" s="538"/>
      <c r="G380" s="537"/>
      <c r="H380" s="538"/>
      <c r="I380" s="538"/>
      <c r="J380" s="537" t="str">
        <f t="shared" ref="J380:J443" si="7">F380&amp;H380&amp;I380</f>
        <v/>
      </c>
      <c r="K380" s="548"/>
      <c r="L380" s="548"/>
      <c r="M380" s="549"/>
      <c r="N380" s="538"/>
      <c r="O380" s="538"/>
      <c r="P380" s="538"/>
      <c r="Q380" s="538"/>
      <c r="R380" s="538"/>
      <c r="S380" s="537" t="s">
        <v>1854</v>
      </c>
    </row>
    <row r="381" spans="4:19" x14ac:dyDescent="0.2">
      <c r="D381" s="538" t="s">
        <v>3735</v>
      </c>
      <c r="E381" s="537" t="s">
        <v>3730</v>
      </c>
      <c r="F381" s="538"/>
      <c r="G381" s="537"/>
      <c r="H381" s="538"/>
      <c r="I381" s="538"/>
      <c r="J381" s="537" t="str">
        <f t="shared" si="7"/>
        <v/>
      </c>
      <c r="K381" s="548"/>
      <c r="L381" s="548"/>
      <c r="M381" s="549"/>
      <c r="N381" s="538"/>
      <c r="O381" s="538"/>
      <c r="P381" s="538"/>
      <c r="Q381" s="538"/>
      <c r="R381" s="538"/>
      <c r="S381" s="537" t="s">
        <v>1855</v>
      </c>
    </row>
    <row r="382" spans="4:19" x14ac:dyDescent="0.2">
      <c r="D382" s="538" t="s">
        <v>3736</v>
      </c>
      <c r="E382" s="537" t="s">
        <v>3730</v>
      </c>
      <c r="F382" s="538"/>
      <c r="G382" s="537"/>
      <c r="H382" s="538"/>
      <c r="I382" s="538"/>
      <c r="J382" s="537" t="str">
        <f t="shared" si="7"/>
        <v/>
      </c>
      <c r="K382" s="548"/>
      <c r="L382" s="548"/>
      <c r="M382" s="549"/>
      <c r="N382" s="538"/>
      <c r="O382" s="538"/>
      <c r="P382" s="538"/>
      <c r="Q382" s="538"/>
      <c r="R382" s="538"/>
      <c r="S382" s="537" t="s">
        <v>1856</v>
      </c>
    </row>
    <row r="383" spans="4:19" x14ac:dyDescent="0.2">
      <c r="D383" s="538" t="s">
        <v>3737</v>
      </c>
      <c r="E383" s="537" t="s">
        <v>3730</v>
      </c>
      <c r="F383" s="538"/>
      <c r="G383" s="537"/>
      <c r="H383" s="538"/>
      <c r="I383" s="538"/>
      <c r="J383" s="537" t="str">
        <f t="shared" si="7"/>
        <v/>
      </c>
      <c r="K383" s="548"/>
      <c r="L383" s="548"/>
      <c r="M383" s="549"/>
      <c r="N383" s="538"/>
      <c r="O383" s="538"/>
      <c r="P383" s="538"/>
      <c r="Q383" s="538"/>
      <c r="R383" s="538"/>
      <c r="S383" s="537" t="s">
        <v>1857</v>
      </c>
    </row>
    <row r="384" spans="4:19" x14ac:dyDescent="0.2">
      <c r="D384" s="538" t="s">
        <v>3738</v>
      </c>
      <c r="E384" s="537" t="s">
        <v>3730</v>
      </c>
      <c r="F384" s="538"/>
      <c r="G384" s="537"/>
      <c r="H384" s="538"/>
      <c r="I384" s="538"/>
      <c r="J384" s="537" t="str">
        <f t="shared" si="7"/>
        <v/>
      </c>
      <c r="K384" s="548"/>
      <c r="L384" s="548"/>
      <c r="M384" s="549"/>
      <c r="N384" s="538"/>
      <c r="O384" s="538"/>
      <c r="P384" s="538"/>
      <c r="Q384" s="538"/>
      <c r="R384" s="538"/>
      <c r="S384" s="537" t="s">
        <v>1858</v>
      </c>
    </row>
    <row r="385" spans="4:19" x14ac:dyDescent="0.2">
      <c r="D385" s="538" t="s">
        <v>3739</v>
      </c>
      <c r="E385" s="537" t="s">
        <v>3730</v>
      </c>
      <c r="F385" s="538"/>
      <c r="G385" s="537"/>
      <c r="H385" s="538"/>
      <c r="I385" s="538"/>
      <c r="J385" s="537" t="str">
        <f t="shared" si="7"/>
        <v/>
      </c>
      <c r="K385" s="548"/>
      <c r="L385" s="548"/>
      <c r="M385" s="549"/>
      <c r="N385" s="538"/>
      <c r="O385" s="538"/>
      <c r="P385" s="538"/>
      <c r="Q385" s="538"/>
      <c r="R385" s="538"/>
      <c r="S385" s="537" t="s">
        <v>1859</v>
      </c>
    </row>
    <row r="386" spans="4:19" x14ac:dyDescent="0.2">
      <c r="D386" s="538" t="s">
        <v>3740</v>
      </c>
      <c r="E386" s="537" t="s">
        <v>3741</v>
      </c>
      <c r="F386" s="538"/>
      <c r="G386" s="537"/>
      <c r="H386" s="538"/>
      <c r="I386" s="538"/>
      <c r="J386" s="537" t="str">
        <f t="shared" si="7"/>
        <v/>
      </c>
      <c r="K386" s="548"/>
      <c r="L386" s="548"/>
      <c r="M386" s="549"/>
      <c r="N386" s="538"/>
      <c r="O386" s="538"/>
      <c r="P386" s="538"/>
      <c r="Q386" s="538"/>
      <c r="R386" s="538"/>
      <c r="S386" s="537" t="s">
        <v>1860</v>
      </c>
    </row>
    <row r="387" spans="4:19" x14ac:dyDescent="0.2">
      <c r="D387" s="538" t="s">
        <v>3742</v>
      </c>
      <c r="E387" s="537" t="s">
        <v>3741</v>
      </c>
      <c r="F387" s="538"/>
      <c r="G387" s="537"/>
      <c r="H387" s="538"/>
      <c r="I387" s="538"/>
      <c r="J387" s="537" t="str">
        <f t="shared" si="7"/>
        <v/>
      </c>
      <c r="K387" s="548"/>
      <c r="L387" s="548"/>
      <c r="M387" s="549"/>
      <c r="N387" s="538"/>
      <c r="O387" s="538"/>
      <c r="P387" s="538"/>
      <c r="Q387" s="538"/>
      <c r="R387" s="538"/>
      <c r="S387" s="537" t="s">
        <v>1861</v>
      </c>
    </row>
    <row r="388" spans="4:19" x14ac:dyDescent="0.2">
      <c r="D388" s="538" t="s">
        <v>3743</v>
      </c>
      <c r="E388" s="537" t="s">
        <v>3741</v>
      </c>
      <c r="F388" s="538"/>
      <c r="G388" s="537"/>
      <c r="H388" s="538"/>
      <c r="I388" s="538"/>
      <c r="J388" s="537" t="str">
        <f t="shared" si="7"/>
        <v/>
      </c>
      <c r="K388" s="548"/>
      <c r="L388" s="548"/>
      <c r="M388" s="549"/>
      <c r="N388" s="538"/>
      <c r="O388" s="538"/>
      <c r="P388" s="538"/>
      <c r="Q388" s="538"/>
      <c r="R388" s="538"/>
      <c r="S388" s="537" t="s">
        <v>1862</v>
      </c>
    </row>
    <row r="389" spans="4:19" x14ac:dyDescent="0.2">
      <c r="D389" s="538" t="s">
        <v>3744</v>
      </c>
      <c r="E389" s="537" t="s">
        <v>3741</v>
      </c>
      <c r="F389" s="538"/>
      <c r="G389" s="537"/>
      <c r="H389" s="538"/>
      <c r="I389" s="538"/>
      <c r="J389" s="537" t="str">
        <f t="shared" si="7"/>
        <v/>
      </c>
      <c r="K389" s="548"/>
      <c r="L389" s="548"/>
      <c r="M389" s="549"/>
      <c r="N389" s="538"/>
      <c r="O389" s="538"/>
      <c r="P389" s="538"/>
      <c r="Q389" s="538"/>
      <c r="R389" s="538"/>
      <c r="S389" s="537" t="s">
        <v>1863</v>
      </c>
    </row>
    <row r="390" spans="4:19" x14ac:dyDescent="0.2">
      <c r="D390" s="538" t="s">
        <v>3745</v>
      </c>
      <c r="E390" s="537" t="s">
        <v>3741</v>
      </c>
      <c r="F390" s="538"/>
      <c r="G390" s="537"/>
      <c r="H390" s="538"/>
      <c r="I390" s="538"/>
      <c r="J390" s="537" t="str">
        <f t="shared" si="7"/>
        <v/>
      </c>
      <c r="K390" s="548"/>
      <c r="L390" s="548"/>
      <c r="M390" s="549"/>
      <c r="N390" s="538"/>
      <c r="O390" s="538"/>
      <c r="P390" s="538"/>
      <c r="Q390" s="538"/>
      <c r="R390" s="538"/>
      <c r="S390" s="537" t="s">
        <v>1864</v>
      </c>
    </row>
    <row r="391" spans="4:19" x14ac:dyDescent="0.2">
      <c r="D391" s="538" t="s">
        <v>3746</v>
      </c>
      <c r="E391" s="537" t="s">
        <v>3741</v>
      </c>
      <c r="F391" s="538"/>
      <c r="G391" s="537"/>
      <c r="H391" s="538"/>
      <c r="I391" s="538"/>
      <c r="J391" s="537" t="str">
        <f t="shared" si="7"/>
        <v/>
      </c>
      <c r="K391" s="548"/>
      <c r="L391" s="548"/>
      <c r="M391" s="549"/>
      <c r="N391" s="538"/>
      <c r="O391" s="538"/>
      <c r="P391" s="538"/>
      <c r="Q391" s="538"/>
      <c r="R391" s="538"/>
      <c r="S391" s="537" t="s">
        <v>1865</v>
      </c>
    </row>
    <row r="392" spans="4:19" x14ac:dyDescent="0.2">
      <c r="D392" s="538" t="s">
        <v>3747</v>
      </c>
      <c r="E392" s="537" t="s">
        <v>3741</v>
      </c>
      <c r="F392" s="538"/>
      <c r="G392" s="537"/>
      <c r="H392" s="538"/>
      <c r="I392" s="538"/>
      <c r="J392" s="537" t="str">
        <f t="shared" si="7"/>
        <v/>
      </c>
      <c r="K392" s="548"/>
      <c r="L392" s="548"/>
      <c r="M392" s="549"/>
      <c r="N392" s="538"/>
      <c r="O392" s="538"/>
      <c r="P392" s="538"/>
      <c r="Q392" s="538"/>
      <c r="R392" s="538"/>
      <c r="S392" s="537" t="s">
        <v>1866</v>
      </c>
    </row>
    <row r="393" spans="4:19" x14ac:dyDescent="0.2">
      <c r="D393" s="538" t="s">
        <v>3748</v>
      </c>
      <c r="E393" s="537" t="s">
        <v>3741</v>
      </c>
      <c r="F393" s="538"/>
      <c r="G393" s="537"/>
      <c r="H393" s="538"/>
      <c r="I393" s="538"/>
      <c r="J393" s="537" t="str">
        <f t="shared" si="7"/>
        <v/>
      </c>
      <c r="K393" s="548"/>
      <c r="L393" s="548"/>
      <c r="M393" s="549"/>
      <c r="N393" s="538"/>
      <c r="O393" s="538"/>
      <c r="P393" s="538"/>
      <c r="Q393" s="538"/>
      <c r="R393" s="538"/>
      <c r="S393" s="537" t="s">
        <v>1867</v>
      </c>
    </row>
    <row r="394" spans="4:19" x14ac:dyDescent="0.2">
      <c r="D394" s="538" t="s">
        <v>3749</v>
      </c>
      <c r="E394" s="537" t="s">
        <v>3741</v>
      </c>
      <c r="F394" s="538"/>
      <c r="G394" s="537"/>
      <c r="H394" s="538"/>
      <c r="I394" s="538"/>
      <c r="J394" s="537" t="str">
        <f t="shared" si="7"/>
        <v/>
      </c>
      <c r="K394" s="548"/>
      <c r="L394" s="548"/>
      <c r="M394" s="549"/>
      <c r="N394" s="538"/>
      <c r="O394" s="538"/>
      <c r="P394" s="538"/>
      <c r="Q394" s="538"/>
      <c r="R394" s="538"/>
      <c r="S394" s="537" t="s">
        <v>1868</v>
      </c>
    </row>
    <row r="395" spans="4:19" x14ac:dyDescent="0.2">
      <c r="D395" s="538" t="s">
        <v>3750</v>
      </c>
      <c r="E395" s="537" t="s">
        <v>3741</v>
      </c>
      <c r="F395" s="538"/>
      <c r="G395" s="537"/>
      <c r="H395" s="538"/>
      <c r="I395" s="538"/>
      <c r="J395" s="537" t="str">
        <f t="shared" si="7"/>
        <v/>
      </c>
      <c r="K395" s="548"/>
      <c r="L395" s="548"/>
      <c r="M395" s="549"/>
      <c r="N395" s="538"/>
      <c r="O395" s="538"/>
      <c r="P395" s="538"/>
      <c r="Q395" s="538"/>
      <c r="R395" s="538"/>
      <c r="S395" s="537" t="s">
        <v>1869</v>
      </c>
    </row>
    <row r="396" spans="4:19" x14ac:dyDescent="0.2">
      <c r="D396" s="538" t="s">
        <v>3751</v>
      </c>
      <c r="E396" s="537" t="s">
        <v>3752</v>
      </c>
      <c r="F396" s="538"/>
      <c r="G396" s="537"/>
      <c r="H396" s="538"/>
      <c r="I396" s="538"/>
      <c r="J396" s="537" t="str">
        <f t="shared" si="7"/>
        <v/>
      </c>
      <c r="K396" s="548"/>
      <c r="L396" s="548"/>
      <c r="M396" s="549"/>
      <c r="N396" s="538"/>
      <c r="O396" s="538"/>
      <c r="P396" s="538"/>
      <c r="Q396" s="538"/>
      <c r="R396" s="538"/>
      <c r="S396" s="537" t="s">
        <v>1870</v>
      </c>
    </row>
    <row r="397" spans="4:19" x14ac:dyDescent="0.2">
      <c r="D397" s="538" t="s">
        <v>3753</v>
      </c>
      <c r="E397" s="537" t="s">
        <v>3752</v>
      </c>
      <c r="F397" s="538"/>
      <c r="G397" s="537"/>
      <c r="H397" s="538"/>
      <c r="I397" s="538"/>
      <c r="J397" s="537" t="str">
        <f t="shared" si="7"/>
        <v/>
      </c>
      <c r="K397" s="548"/>
      <c r="L397" s="548"/>
      <c r="M397" s="549"/>
      <c r="N397" s="538"/>
      <c r="O397" s="538"/>
      <c r="P397" s="538"/>
      <c r="Q397" s="538"/>
      <c r="R397" s="538"/>
      <c r="S397" s="537" t="s">
        <v>1871</v>
      </c>
    </row>
    <row r="398" spans="4:19" x14ac:dyDescent="0.2">
      <c r="D398" s="538" t="s">
        <v>3754</v>
      </c>
      <c r="E398" s="537" t="s">
        <v>3752</v>
      </c>
      <c r="F398" s="538"/>
      <c r="G398" s="537"/>
      <c r="H398" s="538"/>
      <c r="I398" s="538"/>
      <c r="J398" s="537" t="str">
        <f t="shared" si="7"/>
        <v/>
      </c>
      <c r="K398" s="548"/>
      <c r="L398" s="548"/>
      <c r="M398" s="549"/>
      <c r="N398" s="538"/>
      <c r="O398" s="538"/>
      <c r="P398" s="538"/>
      <c r="Q398" s="538"/>
      <c r="R398" s="538"/>
      <c r="S398" s="537" t="s">
        <v>1872</v>
      </c>
    </row>
    <row r="399" spans="4:19" x14ac:dyDescent="0.2">
      <c r="D399" s="538" t="s">
        <v>3755</v>
      </c>
      <c r="E399" s="537" t="s">
        <v>3752</v>
      </c>
      <c r="F399" s="538"/>
      <c r="G399" s="537"/>
      <c r="H399" s="538"/>
      <c r="I399" s="538"/>
      <c r="J399" s="537" t="str">
        <f t="shared" si="7"/>
        <v/>
      </c>
      <c r="K399" s="548"/>
      <c r="L399" s="548"/>
      <c r="M399" s="549"/>
      <c r="N399" s="538"/>
      <c r="O399" s="538"/>
      <c r="P399" s="538"/>
      <c r="Q399" s="538"/>
      <c r="R399" s="538"/>
      <c r="S399" s="537" t="s">
        <v>1873</v>
      </c>
    </row>
    <row r="400" spans="4:19" x14ac:dyDescent="0.2">
      <c r="D400" s="538" t="s">
        <v>3756</v>
      </c>
      <c r="E400" s="537" t="s">
        <v>3752</v>
      </c>
      <c r="F400" s="538"/>
      <c r="G400" s="537"/>
      <c r="H400" s="538"/>
      <c r="I400" s="538"/>
      <c r="J400" s="537" t="str">
        <f t="shared" si="7"/>
        <v/>
      </c>
      <c r="K400" s="548"/>
      <c r="L400" s="548"/>
      <c r="M400" s="549"/>
      <c r="N400" s="538"/>
      <c r="O400" s="538"/>
      <c r="P400" s="538"/>
      <c r="Q400" s="538"/>
      <c r="R400" s="538"/>
      <c r="S400" s="537" t="s">
        <v>1874</v>
      </c>
    </row>
    <row r="401" spans="4:19" x14ac:dyDescent="0.2">
      <c r="D401" s="538" t="s">
        <v>3757</v>
      </c>
      <c r="E401" s="537" t="s">
        <v>3752</v>
      </c>
      <c r="F401" s="538"/>
      <c r="G401" s="537"/>
      <c r="H401" s="538"/>
      <c r="I401" s="538"/>
      <c r="J401" s="537" t="str">
        <f t="shared" si="7"/>
        <v/>
      </c>
      <c r="K401" s="548"/>
      <c r="L401" s="548"/>
      <c r="M401" s="549"/>
      <c r="N401" s="538"/>
      <c r="O401" s="538"/>
      <c r="P401" s="538"/>
      <c r="Q401" s="538"/>
      <c r="R401" s="538"/>
      <c r="S401" s="537" t="s">
        <v>1875</v>
      </c>
    </row>
    <row r="402" spans="4:19" x14ac:dyDescent="0.2">
      <c r="D402" s="538" t="s">
        <v>3758</v>
      </c>
      <c r="E402" s="537" t="s">
        <v>3752</v>
      </c>
      <c r="F402" s="538"/>
      <c r="G402" s="537"/>
      <c r="H402" s="538"/>
      <c r="I402" s="538"/>
      <c r="J402" s="537" t="str">
        <f t="shared" si="7"/>
        <v/>
      </c>
      <c r="K402" s="548"/>
      <c r="L402" s="548"/>
      <c r="M402" s="549"/>
      <c r="N402" s="538"/>
      <c r="O402" s="538"/>
      <c r="P402" s="538"/>
      <c r="Q402" s="538"/>
      <c r="R402" s="538"/>
      <c r="S402" s="537" t="s">
        <v>1876</v>
      </c>
    </row>
    <row r="403" spans="4:19" x14ac:dyDescent="0.2">
      <c r="D403" s="538" t="s">
        <v>3759</v>
      </c>
      <c r="E403" s="537" t="s">
        <v>3752</v>
      </c>
      <c r="F403" s="538"/>
      <c r="G403" s="537"/>
      <c r="H403" s="538"/>
      <c r="I403" s="538"/>
      <c r="J403" s="537" t="str">
        <f t="shared" si="7"/>
        <v/>
      </c>
      <c r="K403" s="548"/>
      <c r="L403" s="548"/>
      <c r="M403" s="549"/>
      <c r="N403" s="538"/>
      <c r="O403" s="538"/>
      <c r="P403" s="538"/>
      <c r="Q403" s="538"/>
      <c r="R403" s="538"/>
      <c r="S403" s="537" t="s">
        <v>1877</v>
      </c>
    </row>
    <row r="404" spans="4:19" x14ac:dyDescent="0.2">
      <c r="D404" s="538" t="s">
        <v>3760</v>
      </c>
      <c r="E404" s="537" t="s">
        <v>3752</v>
      </c>
      <c r="F404" s="538"/>
      <c r="G404" s="537"/>
      <c r="H404" s="538"/>
      <c r="I404" s="538"/>
      <c r="J404" s="537" t="str">
        <f t="shared" si="7"/>
        <v/>
      </c>
      <c r="K404" s="548"/>
      <c r="L404" s="548"/>
      <c r="M404" s="549"/>
      <c r="N404" s="538"/>
      <c r="O404" s="538"/>
      <c r="P404" s="538"/>
      <c r="Q404" s="538"/>
      <c r="R404" s="538"/>
      <c r="S404" s="537" t="s">
        <v>1878</v>
      </c>
    </row>
    <row r="405" spans="4:19" x14ac:dyDescent="0.2">
      <c r="D405" s="538" t="s">
        <v>3761</v>
      </c>
      <c r="E405" s="537" t="s">
        <v>3752</v>
      </c>
      <c r="F405" s="538"/>
      <c r="G405" s="537"/>
      <c r="H405" s="538"/>
      <c r="I405" s="538"/>
      <c r="J405" s="537" t="str">
        <f t="shared" si="7"/>
        <v/>
      </c>
      <c r="K405" s="548"/>
      <c r="L405" s="548"/>
      <c r="M405" s="549"/>
      <c r="N405" s="538"/>
      <c r="O405" s="538"/>
      <c r="P405" s="538"/>
      <c r="Q405" s="538"/>
      <c r="R405" s="538"/>
      <c r="S405" s="537" t="s">
        <v>1879</v>
      </c>
    </row>
    <row r="406" spans="4:19" x14ac:dyDescent="0.2">
      <c r="D406" s="538" t="s">
        <v>3762</v>
      </c>
      <c r="E406" s="537" t="s">
        <v>3763</v>
      </c>
      <c r="F406" s="538"/>
      <c r="G406" s="537"/>
      <c r="H406" s="538"/>
      <c r="I406" s="538"/>
      <c r="J406" s="537" t="str">
        <f t="shared" si="7"/>
        <v/>
      </c>
      <c r="K406" s="548"/>
      <c r="L406" s="548"/>
      <c r="M406" s="549"/>
      <c r="N406" s="538"/>
      <c r="O406" s="538"/>
      <c r="P406" s="538"/>
      <c r="Q406" s="538"/>
      <c r="R406" s="538"/>
      <c r="S406" s="537" t="s">
        <v>1880</v>
      </c>
    </row>
    <row r="407" spans="4:19" x14ac:dyDescent="0.2">
      <c r="D407" s="538" t="s">
        <v>3764</v>
      </c>
      <c r="E407" s="537" t="s">
        <v>3763</v>
      </c>
      <c r="F407" s="538"/>
      <c r="G407" s="537"/>
      <c r="H407" s="538"/>
      <c r="I407" s="538"/>
      <c r="J407" s="537" t="str">
        <f t="shared" si="7"/>
        <v/>
      </c>
      <c r="K407" s="548"/>
      <c r="L407" s="548"/>
      <c r="M407" s="549"/>
      <c r="N407" s="538"/>
      <c r="O407" s="538"/>
      <c r="P407" s="538"/>
      <c r="Q407" s="538"/>
      <c r="R407" s="538"/>
      <c r="S407" s="537" t="s">
        <v>1881</v>
      </c>
    </row>
    <row r="408" spans="4:19" x14ac:dyDescent="0.2">
      <c r="D408" s="538" t="s">
        <v>3765</v>
      </c>
      <c r="E408" s="537" t="s">
        <v>3763</v>
      </c>
      <c r="F408" s="538"/>
      <c r="G408" s="537"/>
      <c r="H408" s="538"/>
      <c r="I408" s="538"/>
      <c r="J408" s="537" t="str">
        <f t="shared" si="7"/>
        <v/>
      </c>
      <c r="K408" s="548"/>
      <c r="L408" s="548"/>
      <c r="M408" s="549"/>
      <c r="N408" s="538"/>
      <c r="O408" s="538"/>
      <c r="P408" s="538"/>
      <c r="Q408" s="538"/>
      <c r="R408" s="538"/>
      <c r="S408" s="537" t="s">
        <v>1882</v>
      </c>
    </row>
    <row r="409" spans="4:19" x14ac:dyDescent="0.2">
      <c r="D409" s="538" t="s">
        <v>3766</v>
      </c>
      <c r="E409" s="537" t="s">
        <v>3763</v>
      </c>
      <c r="F409" s="538"/>
      <c r="G409" s="537"/>
      <c r="H409" s="538"/>
      <c r="I409" s="538"/>
      <c r="J409" s="537" t="str">
        <f t="shared" si="7"/>
        <v/>
      </c>
      <c r="K409" s="548"/>
      <c r="L409" s="548"/>
      <c r="M409" s="549"/>
      <c r="N409" s="538"/>
      <c r="O409" s="538"/>
      <c r="P409" s="538"/>
      <c r="Q409" s="538"/>
      <c r="R409" s="538"/>
      <c r="S409" s="537" t="s">
        <v>1883</v>
      </c>
    </row>
    <row r="410" spans="4:19" x14ac:dyDescent="0.2">
      <c r="D410" s="538" t="s">
        <v>3767</v>
      </c>
      <c r="E410" s="537" t="s">
        <v>3763</v>
      </c>
      <c r="F410" s="538"/>
      <c r="G410" s="537"/>
      <c r="H410" s="538"/>
      <c r="I410" s="538"/>
      <c r="J410" s="537" t="str">
        <f t="shared" si="7"/>
        <v/>
      </c>
      <c r="K410" s="548"/>
      <c r="L410" s="548"/>
      <c r="M410" s="549"/>
      <c r="N410" s="538"/>
      <c r="O410" s="538"/>
      <c r="P410" s="538"/>
      <c r="Q410" s="538"/>
      <c r="R410" s="538"/>
      <c r="S410" s="537" t="s">
        <v>1884</v>
      </c>
    </row>
    <row r="411" spans="4:19" x14ac:dyDescent="0.2">
      <c r="D411" s="538" t="s">
        <v>3768</v>
      </c>
      <c r="E411" s="537" t="s">
        <v>3763</v>
      </c>
      <c r="F411" s="538"/>
      <c r="G411" s="537"/>
      <c r="H411" s="538"/>
      <c r="I411" s="538"/>
      <c r="J411" s="537" t="str">
        <f t="shared" si="7"/>
        <v/>
      </c>
      <c r="K411" s="548"/>
      <c r="L411" s="548"/>
      <c r="M411" s="549"/>
      <c r="N411" s="538"/>
      <c r="O411" s="538"/>
      <c r="P411" s="538"/>
      <c r="Q411" s="538"/>
      <c r="R411" s="538"/>
      <c r="S411" s="537" t="s">
        <v>1885</v>
      </c>
    </row>
    <row r="412" spans="4:19" x14ac:dyDescent="0.2">
      <c r="D412" s="538" t="s">
        <v>3769</v>
      </c>
      <c r="E412" s="537" t="s">
        <v>3763</v>
      </c>
      <c r="F412" s="538"/>
      <c r="G412" s="537"/>
      <c r="H412" s="538"/>
      <c r="I412" s="538"/>
      <c r="J412" s="537" t="str">
        <f t="shared" si="7"/>
        <v/>
      </c>
      <c r="K412" s="548"/>
      <c r="L412" s="548"/>
      <c r="M412" s="549"/>
      <c r="N412" s="538"/>
      <c r="O412" s="538"/>
      <c r="P412" s="538"/>
      <c r="Q412" s="538"/>
      <c r="R412" s="538"/>
      <c r="S412" s="537" t="s">
        <v>1886</v>
      </c>
    </row>
    <row r="413" spans="4:19" x14ac:dyDescent="0.2">
      <c r="D413" s="538" t="s">
        <v>3770</v>
      </c>
      <c r="E413" s="537" t="s">
        <v>3763</v>
      </c>
      <c r="F413" s="538"/>
      <c r="G413" s="537"/>
      <c r="H413" s="538"/>
      <c r="I413" s="538"/>
      <c r="J413" s="537" t="str">
        <f t="shared" si="7"/>
        <v/>
      </c>
      <c r="K413" s="548"/>
      <c r="L413" s="548"/>
      <c r="M413" s="549"/>
      <c r="N413" s="538"/>
      <c r="O413" s="538"/>
      <c r="P413" s="538"/>
      <c r="Q413" s="538"/>
      <c r="R413" s="538"/>
      <c r="S413" s="537" t="s">
        <v>1887</v>
      </c>
    </row>
    <row r="414" spans="4:19" x14ac:dyDescent="0.2">
      <c r="D414" s="538" t="s">
        <v>3771</v>
      </c>
      <c r="E414" s="537" t="s">
        <v>3763</v>
      </c>
      <c r="F414" s="538"/>
      <c r="G414" s="537"/>
      <c r="H414" s="538"/>
      <c r="I414" s="538"/>
      <c r="J414" s="537" t="str">
        <f t="shared" si="7"/>
        <v/>
      </c>
      <c r="K414" s="548"/>
      <c r="L414" s="548"/>
      <c r="M414" s="549"/>
      <c r="N414" s="538"/>
      <c r="O414" s="538"/>
      <c r="P414" s="538"/>
      <c r="Q414" s="538"/>
      <c r="R414" s="538"/>
      <c r="S414" s="537" t="s">
        <v>1888</v>
      </c>
    </row>
    <row r="415" spans="4:19" x14ac:dyDescent="0.2">
      <c r="D415" s="538" t="s">
        <v>3772</v>
      </c>
      <c r="E415" s="537" t="s">
        <v>3763</v>
      </c>
      <c r="F415" s="538"/>
      <c r="G415" s="537"/>
      <c r="H415" s="538"/>
      <c r="I415" s="538"/>
      <c r="J415" s="537" t="str">
        <f t="shared" si="7"/>
        <v/>
      </c>
      <c r="K415" s="548"/>
      <c r="L415" s="548"/>
      <c r="M415" s="549"/>
      <c r="N415" s="538"/>
      <c r="O415" s="538"/>
      <c r="P415" s="538"/>
      <c r="Q415" s="538"/>
      <c r="R415" s="538"/>
      <c r="S415" s="537" t="s">
        <v>1889</v>
      </c>
    </row>
    <row r="416" spans="4:19" x14ac:dyDescent="0.2">
      <c r="D416" s="538" t="s">
        <v>3773</v>
      </c>
      <c r="E416" s="537" t="s">
        <v>3774</v>
      </c>
      <c r="F416" s="538"/>
      <c r="G416" s="537"/>
      <c r="H416" s="538"/>
      <c r="I416" s="538"/>
      <c r="J416" s="537" t="str">
        <f t="shared" si="7"/>
        <v/>
      </c>
      <c r="K416" s="548"/>
      <c r="L416" s="548"/>
      <c r="M416" s="549"/>
      <c r="N416" s="538"/>
      <c r="O416" s="538"/>
      <c r="P416" s="538"/>
      <c r="Q416" s="538"/>
      <c r="R416" s="538"/>
      <c r="S416" s="537" t="s">
        <v>1890</v>
      </c>
    </row>
    <row r="417" spans="4:19" x14ac:dyDescent="0.2">
      <c r="D417" s="538" t="s">
        <v>3775</v>
      </c>
      <c r="E417" s="537" t="s">
        <v>3774</v>
      </c>
      <c r="F417" s="538"/>
      <c r="G417" s="537"/>
      <c r="H417" s="538"/>
      <c r="I417" s="538"/>
      <c r="J417" s="537" t="str">
        <f t="shared" si="7"/>
        <v/>
      </c>
      <c r="K417" s="548"/>
      <c r="L417" s="548"/>
      <c r="M417" s="549"/>
      <c r="N417" s="538"/>
      <c r="O417" s="538"/>
      <c r="P417" s="538"/>
      <c r="Q417" s="538"/>
      <c r="R417" s="538"/>
      <c r="S417" s="537" t="s">
        <v>1891</v>
      </c>
    </row>
    <row r="418" spans="4:19" x14ac:dyDescent="0.2">
      <c r="D418" s="538" t="s">
        <v>3776</v>
      </c>
      <c r="E418" s="537" t="s">
        <v>3774</v>
      </c>
      <c r="F418" s="538"/>
      <c r="G418" s="537"/>
      <c r="H418" s="538"/>
      <c r="I418" s="538"/>
      <c r="J418" s="537" t="str">
        <f t="shared" si="7"/>
        <v/>
      </c>
      <c r="K418" s="548"/>
      <c r="L418" s="548"/>
      <c r="M418" s="549"/>
      <c r="N418" s="538"/>
      <c r="O418" s="538"/>
      <c r="P418" s="538"/>
      <c r="Q418" s="538"/>
      <c r="R418" s="538"/>
      <c r="S418" s="537" t="s">
        <v>1892</v>
      </c>
    </row>
    <row r="419" spans="4:19" x14ac:dyDescent="0.2">
      <c r="D419" s="538" t="s">
        <v>3777</v>
      </c>
      <c r="E419" s="537" t="s">
        <v>3774</v>
      </c>
      <c r="F419" s="538"/>
      <c r="G419" s="537"/>
      <c r="H419" s="538"/>
      <c r="I419" s="538"/>
      <c r="J419" s="537" t="str">
        <f t="shared" si="7"/>
        <v/>
      </c>
      <c r="K419" s="548"/>
      <c r="L419" s="548"/>
      <c r="M419" s="549"/>
      <c r="N419" s="538"/>
      <c r="O419" s="538"/>
      <c r="P419" s="538"/>
      <c r="Q419" s="538"/>
      <c r="R419" s="538"/>
      <c r="S419" s="537" t="s">
        <v>1893</v>
      </c>
    </row>
    <row r="420" spans="4:19" x14ac:dyDescent="0.2">
      <c r="D420" s="538" t="s">
        <v>3778</v>
      </c>
      <c r="E420" s="537" t="s">
        <v>3774</v>
      </c>
      <c r="F420" s="538"/>
      <c r="G420" s="537"/>
      <c r="H420" s="538"/>
      <c r="I420" s="538"/>
      <c r="J420" s="537" t="str">
        <f t="shared" si="7"/>
        <v/>
      </c>
      <c r="K420" s="548"/>
      <c r="L420" s="548"/>
      <c r="M420" s="549"/>
      <c r="N420" s="538"/>
      <c r="O420" s="538"/>
      <c r="P420" s="538"/>
      <c r="Q420" s="538"/>
      <c r="R420" s="538"/>
      <c r="S420" s="537" t="s">
        <v>1894</v>
      </c>
    </row>
    <row r="421" spans="4:19" x14ac:dyDescent="0.2">
      <c r="D421" s="538" t="s">
        <v>3779</v>
      </c>
      <c r="E421" s="537" t="s">
        <v>3774</v>
      </c>
      <c r="F421" s="538"/>
      <c r="G421" s="537"/>
      <c r="H421" s="538"/>
      <c r="I421" s="538"/>
      <c r="J421" s="537" t="str">
        <f t="shared" si="7"/>
        <v/>
      </c>
      <c r="K421" s="548"/>
      <c r="L421" s="548"/>
      <c r="M421" s="549"/>
      <c r="N421" s="538"/>
      <c r="O421" s="538"/>
      <c r="P421" s="538"/>
      <c r="Q421" s="538"/>
      <c r="R421" s="538"/>
      <c r="S421" s="537" t="s">
        <v>1895</v>
      </c>
    </row>
    <row r="422" spans="4:19" x14ac:dyDescent="0.2">
      <c r="D422" s="538" t="s">
        <v>3780</v>
      </c>
      <c r="E422" s="537" t="s">
        <v>3774</v>
      </c>
      <c r="F422" s="538"/>
      <c r="G422" s="537"/>
      <c r="H422" s="538"/>
      <c r="I422" s="538"/>
      <c r="J422" s="537" t="str">
        <f t="shared" si="7"/>
        <v/>
      </c>
      <c r="K422" s="548"/>
      <c r="L422" s="548"/>
      <c r="M422" s="549"/>
      <c r="N422" s="538"/>
      <c r="O422" s="538"/>
      <c r="P422" s="538"/>
      <c r="Q422" s="538"/>
      <c r="R422" s="538"/>
      <c r="S422" s="537" t="s">
        <v>1896</v>
      </c>
    </row>
    <row r="423" spans="4:19" x14ac:dyDescent="0.2">
      <c r="D423" s="538" t="s">
        <v>3781</v>
      </c>
      <c r="E423" s="537" t="s">
        <v>3774</v>
      </c>
      <c r="F423" s="538"/>
      <c r="G423" s="537"/>
      <c r="H423" s="538"/>
      <c r="I423" s="538"/>
      <c r="J423" s="537" t="str">
        <f t="shared" si="7"/>
        <v/>
      </c>
      <c r="K423" s="548"/>
      <c r="L423" s="548"/>
      <c r="M423" s="549"/>
      <c r="N423" s="538"/>
      <c r="O423" s="538"/>
      <c r="P423" s="538"/>
      <c r="Q423" s="538"/>
      <c r="R423" s="538"/>
      <c r="S423" s="537" t="s">
        <v>1897</v>
      </c>
    </row>
    <row r="424" spans="4:19" x14ac:dyDescent="0.2">
      <c r="D424" s="538" t="s">
        <v>3782</v>
      </c>
      <c r="E424" s="537" t="s">
        <v>3774</v>
      </c>
      <c r="F424" s="538"/>
      <c r="G424" s="537"/>
      <c r="H424" s="538"/>
      <c r="I424" s="538"/>
      <c r="J424" s="537" t="str">
        <f t="shared" si="7"/>
        <v/>
      </c>
      <c r="K424" s="548"/>
      <c r="L424" s="548"/>
      <c r="M424" s="549"/>
      <c r="N424" s="538"/>
      <c r="O424" s="538"/>
      <c r="P424" s="538"/>
      <c r="Q424" s="538"/>
      <c r="R424" s="538"/>
      <c r="S424" s="537" t="s">
        <v>1898</v>
      </c>
    </row>
    <row r="425" spans="4:19" x14ac:dyDescent="0.2">
      <c r="D425" s="538" t="s">
        <v>3783</v>
      </c>
      <c r="E425" s="537" t="s">
        <v>3774</v>
      </c>
      <c r="F425" s="538"/>
      <c r="G425" s="537"/>
      <c r="H425" s="538"/>
      <c r="I425" s="538"/>
      <c r="J425" s="537" t="str">
        <f t="shared" si="7"/>
        <v/>
      </c>
      <c r="K425" s="548"/>
      <c r="L425" s="548"/>
      <c r="M425" s="549"/>
      <c r="N425" s="538"/>
      <c r="O425" s="538"/>
      <c r="P425" s="538"/>
      <c r="Q425" s="538"/>
      <c r="R425" s="538"/>
      <c r="S425" s="537" t="s">
        <v>1899</v>
      </c>
    </row>
    <row r="426" spans="4:19" x14ac:dyDescent="0.2">
      <c r="D426" s="538" t="s">
        <v>3784</v>
      </c>
      <c r="E426" s="537" t="s">
        <v>3785</v>
      </c>
      <c r="F426" s="538"/>
      <c r="G426" s="537"/>
      <c r="H426" s="538"/>
      <c r="I426" s="538"/>
      <c r="J426" s="537" t="str">
        <f t="shared" si="7"/>
        <v/>
      </c>
      <c r="K426" s="548"/>
      <c r="L426" s="548"/>
      <c r="M426" s="549"/>
      <c r="N426" s="538"/>
      <c r="O426" s="538"/>
      <c r="P426" s="538"/>
      <c r="Q426" s="538"/>
      <c r="R426" s="538"/>
      <c r="S426" s="537" t="s">
        <v>1900</v>
      </c>
    </row>
    <row r="427" spans="4:19" x14ac:dyDescent="0.2">
      <c r="D427" s="538" t="s">
        <v>3786</v>
      </c>
      <c r="E427" s="537" t="s">
        <v>3785</v>
      </c>
      <c r="F427" s="538"/>
      <c r="G427" s="537"/>
      <c r="H427" s="538"/>
      <c r="I427" s="538"/>
      <c r="J427" s="537" t="str">
        <f t="shared" si="7"/>
        <v/>
      </c>
      <c r="K427" s="548"/>
      <c r="L427" s="548"/>
      <c r="M427" s="549"/>
      <c r="N427" s="538"/>
      <c r="O427" s="538"/>
      <c r="P427" s="538"/>
      <c r="Q427" s="538"/>
      <c r="R427" s="538"/>
      <c r="S427" s="537" t="s">
        <v>1901</v>
      </c>
    </row>
    <row r="428" spans="4:19" x14ac:dyDescent="0.2">
      <c r="D428" s="538" t="s">
        <v>3787</v>
      </c>
      <c r="E428" s="537" t="s">
        <v>3785</v>
      </c>
      <c r="F428" s="538"/>
      <c r="G428" s="537"/>
      <c r="H428" s="538"/>
      <c r="I428" s="538"/>
      <c r="J428" s="537" t="str">
        <f t="shared" si="7"/>
        <v/>
      </c>
      <c r="K428" s="548"/>
      <c r="L428" s="548"/>
      <c r="M428" s="549"/>
      <c r="N428" s="538"/>
      <c r="O428" s="538"/>
      <c r="P428" s="538"/>
      <c r="Q428" s="538"/>
      <c r="R428" s="538"/>
      <c r="S428" s="537" t="s">
        <v>1902</v>
      </c>
    </row>
    <row r="429" spans="4:19" x14ac:dyDescent="0.2">
      <c r="D429" s="538" t="s">
        <v>3788</v>
      </c>
      <c r="E429" s="537" t="s">
        <v>3785</v>
      </c>
      <c r="F429" s="538"/>
      <c r="G429" s="537"/>
      <c r="H429" s="538"/>
      <c r="I429" s="538"/>
      <c r="J429" s="537" t="str">
        <f t="shared" si="7"/>
        <v/>
      </c>
      <c r="K429" s="548"/>
      <c r="L429" s="548"/>
      <c r="M429" s="549"/>
      <c r="N429" s="538"/>
      <c r="O429" s="538"/>
      <c r="P429" s="538"/>
      <c r="Q429" s="538"/>
      <c r="R429" s="538"/>
      <c r="S429" s="537" t="s">
        <v>1903</v>
      </c>
    </row>
    <row r="430" spans="4:19" x14ac:dyDescent="0.2">
      <c r="D430" s="538" t="s">
        <v>3789</v>
      </c>
      <c r="E430" s="537" t="s">
        <v>3785</v>
      </c>
      <c r="F430" s="538"/>
      <c r="G430" s="537"/>
      <c r="H430" s="538"/>
      <c r="I430" s="538"/>
      <c r="J430" s="537" t="str">
        <f t="shared" si="7"/>
        <v/>
      </c>
      <c r="K430" s="548"/>
      <c r="L430" s="548"/>
      <c r="M430" s="549"/>
      <c r="N430" s="538"/>
      <c r="O430" s="538"/>
      <c r="P430" s="538"/>
      <c r="Q430" s="538"/>
      <c r="R430" s="538"/>
      <c r="S430" s="537" t="s">
        <v>1904</v>
      </c>
    </row>
    <row r="431" spans="4:19" x14ac:dyDescent="0.2">
      <c r="D431" s="538" t="s">
        <v>3790</v>
      </c>
      <c r="E431" s="537" t="s">
        <v>3785</v>
      </c>
      <c r="F431" s="538"/>
      <c r="G431" s="537"/>
      <c r="H431" s="538"/>
      <c r="I431" s="538"/>
      <c r="J431" s="537" t="str">
        <f t="shared" si="7"/>
        <v/>
      </c>
      <c r="K431" s="548"/>
      <c r="L431" s="548"/>
      <c r="M431" s="549"/>
      <c r="N431" s="538"/>
      <c r="O431" s="538"/>
      <c r="P431" s="538"/>
      <c r="Q431" s="538"/>
      <c r="R431" s="538"/>
      <c r="S431" s="537" t="s">
        <v>1905</v>
      </c>
    </row>
    <row r="432" spans="4:19" x14ac:dyDescent="0.2">
      <c r="D432" s="538" t="s">
        <v>3791</v>
      </c>
      <c r="E432" s="537" t="s">
        <v>3785</v>
      </c>
      <c r="F432" s="538"/>
      <c r="G432" s="537"/>
      <c r="H432" s="538"/>
      <c r="I432" s="538"/>
      <c r="J432" s="537" t="str">
        <f t="shared" si="7"/>
        <v/>
      </c>
      <c r="K432" s="548"/>
      <c r="L432" s="548"/>
      <c r="M432" s="549"/>
      <c r="N432" s="538"/>
      <c r="O432" s="538"/>
      <c r="P432" s="538"/>
      <c r="Q432" s="538"/>
      <c r="R432" s="538"/>
      <c r="S432" s="537" t="s">
        <v>1906</v>
      </c>
    </row>
    <row r="433" spans="4:19" x14ac:dyDescent="0.2">
      <c r="D433" s="538" t="s">
        <v>3792</v>
      </c>
      <c r="E433" s="537" t="s">
        <v>3785</v>
      </c>
      <c r="F433" s="538"/>
      <c r="G433" s="537"/>
      <c r="H433" s="538"/>
      <c r="I433" s="538"/>
      <c r="J433" s="537" t="str">
        <f t="shared" si="7"/>
        <v/>
      </c>
      <c r="K433" s="548"/>
      <c r="L433" s="548"/>
      <c r="M433" s="549"/>
      <c r="N433" s="538"/>
      <c r="O433" s="538"/>
      <c r="P433" s="538"/>
      <c r="Q433" s="538"/>
      <c r="R433" s="538"/>
      <c r="S433" s="537" t="s">
        <v>1907</v>
      </c>
    </row>
    <row r="434" spans="4:19" x14ac:dyDescent="0.2">
      <c r="D434" s="538" t="s">
        <v>3793</v>
      </c>
      <c r="E434" s="537" t="s">
        <v>3785</v>
      </c>
      <c r="F434" s="538"/>
      <c r="G434" s="537"/>
      <c r="H434" s="538"/>
      <c r="I434" s="538"/>
      <c r="J434" s="537" t="str">
        <f t="shared" si="7"/>
        <v/>
      </c>
      <c r="K434" s="548"/>
      <c r="L434" s="548"/>
      <c r="M434" s="549"/>
      <c r="N434" s="538"/>
      <c r="O434" s="538"/>
      <c r="P434" s="538"/>
      <c r="Q434" s="538"/>
      <c r="R434" s="538"/>
      <c r="S434" s="537" t="s">
        <v>1908</v>
      </c>
    </row>
    <row r="435" spans="4:19" x14ac:dyDescent="0.2">
      <c r="D435" s="538" t="s">
        <v>3794</v>
      </c>
      <c r="E435" s="537" t="s">
        <v>3785</v>
      </c>
      <c r="F435" s="538"/>
      <c r="G435" s="537"/>
      <c r="H435" s="538"/>
      <c r="I435" s="538"/>
      <c r="J435" s="537" t="str">
        <f t="shared" si="7"/>
        <v/>
      </c>
      <c r="K435" s="548"/>
      <c r="L435" s="548"/>
      <c r="M435" s="549"/>
      <c r="N435" s="538"/>
      <c r="O435" s="538"/>
      <c r="P435" s="538"/>
      <c r="Q435" s="538"/>
      <c r="R435" s="538"/>
      <c r="S435" s="537" t="s">
        <v>1909</v>
      </c>
    </row>
    <row r="436" spans="4:19" x14ac:dyDescent="0.2">
      <c r="D436" s="538" t="s">
        <v>3795</v>
      </c>
      <c r="E436" s="537" t="s">
        <v>3796</v>
      </c>
      <c r="F436" s="538"/>
      <c r="G436" s="537"/>
      <c r="H436" s="538"/>
      <c r="I436" s="538"/>
      <c r="J436" s="537" t="str">
        <f t="shared" si="7"/>
        <v/>
      </c>
      <c r="K436" s="548"/>
      <c r="L436" s="548"/>
      <c r="M436" s="549"/>
      <c r="N436" s="538"/>
      <c r="O436" s="538"/>
      <c r="P436" s="538"/>
      <c r="Q436" s="538"/>
      <c r="R436" s="538"/>
      <c r="S436" s="537" t="s">
        <v>1910</v>
      </c>
    </row>
    <row r="437" spans="4:19" x14ac:dyDescent="0.2">
      <c r="D437" s="538" t="s">
        <v>3797</v>
      </c>
      <c r="E437" s="537" t="s">
        <v>3796</v>
      </c>
      <c r="F437" s="538"/>
      <c r="G437" s="537"/>
      <c r="H437" s="538"/>
      <c r="I437" s="538"/>
      <c r="J437" s="537" t="str">
        <f t="shared" si="7"/>
        <v/>
      </c>
      <c r="K437" s="548"/>
      <c r="L437" s="548"/>
      <c r="M437" s="549"/>
      <c r="N437" s="538"/>
      <c r="O437" s="538"/>
      <c r="P437" s="538"/>
      <c r="Q437" s="538"/>
      <c r="R437" s="538"/>
      <c r="S437" s="537" t="s">
        <v>1911</v>
      </c>
    </row>
    <row r="438" spans="4:19" x14ac:dyDescent="0.2">
      <c r="D438" s="538" t="s">
        <v>3798</v>
      </c>
      <c r="E438" s="537" t="s">
        <v>3796</v>
      </c>
      <c r="F438" s="538"/>
      <c r="G438" s="537"/>
      <c r="H438" s="538"/>
      <c r="I438" s="538"/>
      <c r="J438" s="537" t="str">
        <f t="shared" si="7"/>
        <v/>
      </c>
      <c r="K438" s="548"/>
      <c r="L438" s="548"/>
      <c r="M438" s="549"/>
      <c r="N438" s="538"/>
      <c r="O438" s="538"/>
      <c r="P438" s="538"/>
      <c r="Q438" s="538"/>
      <c r="R438" s="538"/>
      <c r="S438" s="537" t="s">
        <v>1912</v>
      </c>
    </row>
    <row r="439" spans="4:19" x14ac:dyDescent="0.2">
      <c r="D439" s="538" t="s">
        <v>3799</v>
      </c>
      <c r="E439" s="537" t="s">
        <v>3796</v>
      </c>
      <c r="F439" s="538"/>
      <c r="G439" s="537"/>
      <c r="H439" s="538"/>
      <c r="I439" s="538"/>
      <c r="J439" s="537" t="str">
        <f t="shared" si="7"/>
        <v/>
      </c>
      <c r="K439" s="548"/>
      <c r="L439" s="548"/>
      <c r="M439" s="549"/>
      <c r="N439" s="538"/>
      <c r="O439" s="538"/>
      <c r="P439" s="538"/>
      <c r="Q439" s="538"/>
      <c r="R439" s="538"/>
      <c r="S439" s="537" t="s">
        <v>1913</v>
      </c>
    </row>
    <row r="440" spans="4:19" x14ac:dyDescent="0.2">
      <c r="D440" s="538" t="s">
        <v>3800</v>
      </c>
      <c r="E440" s="537" t="s">
        <v>3796</v>
      </c>
      <c r="F440" s="538"/>
      <c r="G440" s="537"/>
      <c r="H440" s="538"/>
      <c r="I440" s="538"/>
      <c r="J440" s="537" t="str">
        <f t="shared" si="7"/>
        <v/>
      </c>
      <c r="K440" s="548"/>
      <c r="L440" s="548"/>
      <c r="M440" s="549"/>
      <c r="N440" s="538"/>
      <c r="O440" s="538"/>
      <c r="P440" s="538"/>
      <c r="Q440" s="538"/>
      <c r="R440" s="538"/>
      <c r="S440" s="537" t="s">
        <v>1914</v>
      </c>
    </row>
    <row r="441" spans="4:19" x14ac:dyDescent="0.2">
      <c r="D441" s="538" t="s">
        <v>3801</v>
      </c>
      <c r="E441" s="537" t="s">
        <v>3796</v>
      </c>
      <c r="F441" s="538"/>
      <c r="G441" s="537"/>
      <c r="H441" s="538"/>
      <c r="I441" s="538"/>
      <c r="J441" s="537" t="str">
        <f t="shared" si="7"/>
        <v/>
      </c>
      <c r="K441" s="548"/>
      <c r="L441" s="548"/>
      <c r="M441" s="549"/>
      <c r="N441" s="538"/>
      <c r="O441" s="538"/>
      <c r="P441" s="538"/>
      <c r="Q441" s="538"/>
      <c r="R441" s="538"/>
      <c r="S441" s="537" t="s">
        <v>1915</v>
      </c>
    </row>
    <row r="442" spans="4:19" x14ac:dyDescent="0.2">
      <c r="D442" s="538" t="s">
        <v>3802</v>
      </c>
      <c r="E442" s="537" t="s">
        <v>3796</v>
      </c>
      <c r="F442" s="538"/>
      <c r="G442" s="537"/>
      <c r="H442" s="538"/>
      <c r="I442" s="538"/>
      <c r="J442" s="537" t="str">
        <f t="shared" si="7"/>
        <v/>
      </c>
      <c r="K442" s="548"/>
      <c r="L442" s="548"/>
      <c r="M442" s="549"/>
      <c r="N442" s="538"/>
      <c r="O442" s="538"/>
      <c r="P442" s="538"/>
      <c r="Q442" s="538"/>
      <c r="R442" s="538"/>
      <c r="S442" s="537" t="s">
        <v>1916</v>
      </c>
    </row>
    <row r="443" spans="4:19" x14ac:dyDescent="0.2">
      <c r="D443" s="538" t="s">
        <v>3803</v>
      </c>
      <c r="E443" s="537" t="s">
        <v>3796</v>
      </c>
      <c r="F443" s="538"/>
      <c r="G443" s="537"/>
      <c r="H443" s="538"/>
      <c r="I443" s="538"/>
      <c r="J443" s="537" t="str">
        <f t="shared" si="7"/>
        <v/>
      </c>
      <c r="K443" s="548"/>
      <c r="L443" s="548"/>
      <c r="M443" s="549"/>
      <c r="N443" s="538"/>
      <c r="O443" s="538"/>
      <c r="P443" s="538"/>
      <c r="Q443" s="538"/>
      <c r="R443" s="538"/>
      <c r="S443" s="537" t="s">
        <v>1917</v>
      </c>
    </row>
    <row r="444" spans="4:19" x14ac:dyDescent="0.2">
      <c r="D444" s="538" t="s">
        <v>3804</v>
      </c>
      <c r="E444" s="537" t="s">
        <v>3796</v>
      </c>
      <c r="F444" s="538"/>
      <c r="G444" s="537"/>
      <c r="H444" s="538"/>
      <c r="I444" s="538"/>
      <c r="J444" s="537" t="str">
        <f t="shared" ref="J444:J507" si="8">F444&amp;H444&amp;I444</f>
        <v/>
      </c>
      <c r="K444" s="548"/>
      <c r="L444" s="548"/>
      <c r="M444" s="549"/>
      <c r="N444" s="538"/>
      <c r="O444" s="538"/>
      <c r="P444" s="538"/>
      <c r="Q444" s="538"/>
      <c r="R444" s="538"/>
      <c r="S444" s="537" t="s">
        <v>1918</v>
      </c>
    </row>
    <row r="445" spans="4:19" x14ac:dyDescent="0.2">
      <c r="D445" s="538" t="s">
        <v>3805</v>
      </c>
      <c r="E445" s="537" t="s">
        <v>3796</v>
      </c>
      <c r="F445" s="538"/>
      <c r="G445" s="537"/>
      <c r="H445" s="538"/>
      <c r="I445" s="538"/>
      <c r="J445" s="537" t="str">
        <f t="shared" si="8"/>
        <v/>
      </c>
      <c r="K445" s="548"/>
      <c r="L445" s="548"/>
      <c r="M445" s="549"/>
      <c r="N445" s="538"/>
      <c r="O445" s="538"/>
      <c r="P445" s="538"/>
      <c r="Q445" s="538"/>
      <c r="R445" s="538"/>
      <c r="S445" s="537" t="s">
        <v>1919</v>
      </c>
    </row>
    <row r="446" spans="4:19" x14ac:dyDescent="0.2">
      <c r="D446" s="538" t="s">
        <v>3806</v>
      </c>
      <c r="E446" s="537" t="s">
        <v>3807</v>
      </c>
      <c r="F446" s="538"/>
      <c r="G446" s="537"/>
      <c r="H446" s="538"/>
      <c r="I446" s="538"/>
      <c r="J446" s="537" t="str">
        <f t="shared" si="8"/>
        <v/>
      </c>
      <c r="K446" s="548"/>
      <c r="L446" s="548"/>
      <c r="M446" s="549"/>
      <c r="N446" s="538"/>
      <c r="O446" s="538"/>
      <c r="P446" s="538"/>
      <c r="Q446" s="538"/>
      <c r="R446" s="538"/>
      <c r="S446" s="537" t="s">
        <v>1920</v>
      </c>
    </row>
    <row r="447" spans="4:19" x14ac:dyDescent="0.2">
      <c r="D447" s="538" t="s">
        <v>3808</v>
      </c>
      <c r="E447" s="537" t="s">
        <v>3807</v>
      </c>
      <c r="F447" s="538"/>
      <c r="G447" s="537"/>
      <c r="H447" s="538"/>
      <c r="I447" s="538"/>
      <c r="J447" s="537" t="str">
        <f t="shared" si="8"/>
        <v/>
      </c>
      <c r="K447" s="548"/>
      <c r="L447" s="548"/>
      <c r="M447" s="549"/>
      <c r="N447" s="538"/>
      <c r="O447" s="538"/>
      <c r="P447" s="538"/>
      <c r="Q447" s="538"/>
      <c r="R447" s="538"/>
      <c r="S447" s="537" t="s">
        <v>1921</v>
      </c>
    </row>
    <row r="448" spans="4:19" x14ac:dyDescent="0.2">
      <c r="D448" s="538" t="s">
        <v>3809</v>
      </c>
      <c r="E448" s="537" t="s">
        <v>3807</v>
      </c>
      <c r="F448" s="538"/>
      <c r="G448" s="537"/>
      <c r="H448" s="538"/>
      <c r="I448" s="538"/>
      <c r="J448" s="537" t="str">
        <f t="shared" si="8"/>
        <v/>
      </c>
      <c r="K448" s="548"/>
      <c r="L448" s="548"/>
      <c r="M448" s="549"/>
      <c r="N448" s="538"/>
      <c r="O448" s="538"/>
      <c r="P448" s="538"/>
      <c r="Q448" s="538"/>
      <c r="R448" s="538"/>
      <c r="S448" s="537" t="s">
        <v>1922</v>
      </c>
    </row>
    <row r="449" spans="4:19" x14ac:dyDescent="0.2">
      <c r="D449" s="538" t="s">
        <v>3810</v>
      </c>
      <c r="E449" s="537" t="s">
        <v>3807</v>
      </c>
      <c r="F449" s="538"/>
      <c r="G449" s="537"/>
      <c r="H449" s="538"/>
      <c r="I449" s="538"/>
      <c r="J449" s="537" t="str">
        <f t="shared" si="8"/>
        <v/>
      </c>
      <c r="K449" s="548"/>
      <c r="L449" s="548"/>
      <c r="M449" s="549"/>
      <c r="N449" s="538"/>
      <c r="O449" s="538"/>
      <c r="P449" s="538"/>
      <c r="Q449" s="538"/>
      <c r="R449" s="538"/>
      <c r="S449" s="537" t="s">
        <v>1923</v>
      </c>
    </row>
    <row r="450" spans="4:19" x14ac:dyDescent="0.2">
      <c r="D450" s="538" t="s">
        <v>3811</v>
      </c>
      <c r="E450" s="537" t="s">
        <v>3807</v>
      </c>
      <c r="F450" s="538"/>
      <c r="G450" s="537"/>
      <c r="H450" s="538"/>
      <c r="I450" s="538"/>
      <c r="J450" s="537" t="str">
        <f t="shared" si="8"/>
        <v/>
      </c>
      <c r="K450" s="548"/>
      <c r="L450" s="548"/>
      <c r="M450" s="549"/>
      <c r="N450" s="538"/>
      <c r="O450" s="538"/>
      <c r="P450" s="538"/>
      <c r="Q450" s="538"/>
      <c r="R450" s="538"/>
      <c r="S450" s="537" t="s">
        <v>1924</v>
      </c>
    </row>
    <row r="451" spans="4:19" x14ac:dyDescent="0.2">
      <c r="D451" s="538" t="s">
        <v>3812</v>
      </c>
      <c r="E451" s="537" t="s">
        <v>3807</v>
      </c>
      <c r="F451" s="538"/>
      <c r="G451" s="537"/>
      <c r="H451" s="538"/>
      <c r="I451" s="538"/>
      <c r="J451" s="537" t="str">
        <f t="shared" si="8"/>
        <v/>
      </c>
      <c r="K451" s="548"/>
      <c r="L451" s="548"/>
      <c r="M451" s="549"/>
      <c r="N451" s="538"/>
      <c r="O451" s="538"/>
      <c r="P451" s="538"/>
      <c r="Q451" s="538"/>
      <c r="R451" s="538"/>
      <c r="S451" s="537" t="s">
        <v>1925</v>
      </c>
    </row>
    <row r="452" spans="4:19" x14ac:dyDescent="0.2">
      <c r="D452" s="538" t="s">
        <v>3813</v>
      </c>
      <c r="E452" s="537" t="s">
        <v>3807</v>
      </c>
      <c r="F452" s="538"/>
      <c r="G452" s="537"/>
      <c r="H452" s="538"/>
      <c r="I452" s="538"/>
      <c r="J452" s="537" t="str">
        <f t="shared" si="8"/>
        <v/>
      </c>
      <c r="K452" s="548"/>
      <c r="L452" s="548"/>
      <c r="M452" s="549"/>
      <c r="N452" s="538"/>
      <c r="O452" s="538"/>
      <c r="P452" s="538"/>
      <c r="Q452" s="538"/>
      <c r="R452" s="538"/>
      <c r="S452" s="537" t="s">
        <v>1926</v>
      </c>
    </row>
    <row r="453" spans="4:19" x14ac:dyDescent="0.2">
      <c r="D453" s="538" t="s">
        <v>3814</v>
      </c>
      <c r="E453" s="537" t="s">
        <v>3807</v>
      </c>
      <c r="F453" s="538"/>
      <c r="G453" s="537"/>
      <c r="H453" s="538"/>
      <c r="I453" s="538"/>
      <c r="J453" s="537" t="str">
        <f t="shared" si="8"/>
        <v/>
      </c>
      <c r="K453" s="548"/>
      <c r="L453" s="548"/>
      <c r="M453" s="549"/>
      <c r="N453" s="538"/>
      <c r="O453" s="538"/>
      <c r="P453" s="538"/>
      <c r="Q453" s="538"/>
      <c r="R453" s="538"/>
      <c r="S453" s="537" t="s">
        <v>1927</v>
      </c>
    </row>
    <row r="454" spans="4:19" x14ac:dyDescent="0.2">
      <c r="D454" s="538" t="s">
        <v>3815</v>
      </c>
      <c r="E454" s="537" t="s">
        <v>3807</v>
      </c>
      <c r="F454" s="538"/>
      <c r="G454" s="537"/>
      <c r="H454" s="538"/>
      <c r="I454" s="538"/>
      <c r="J454" s="537" t="str">
        <f t="shared" si="8"/>
        <v/>
      </c>
      <c r="K454" s="548"/>
      <c r="L454" s="548"/>
      <c r="M454" s="549"/>
      <c r="N454" s="538"/>
      <c r="O454" s="538"/>
      <c r="P454" s="538"/>
      <c r="Q454" s="538"/>
      <c r="R454" s="538"/>
      <c r="S454" s="537" t="s">
        <v>1928</v>
      </c>
    </row>
    <row r="455" spans="4:19" x14ac:dyDescent="0.2">
      <c r="D455" s="538" t="s">
        <v>3816</v>
      </c>
      <c r="E455" s="537" t="s">
        <v>3807</v>
      </c>
      <c r="F455" s="538"/>
      <c r="G455" s="537"/>
      <c r="H455" s="538"/>
      <c r="I455" s="538"/>
      <c r="J455" s="537" t="str">
        <f t="shared" si="8"/>
        <v/>
      </c>
      <c r="K455" s="548"/>
      <c r="L455" s="548"/>
      <c r="M455" s="549"/>
      <c r="N455" s="538"/>
      <c r="O455" s="538"/>
      <c r="P455" s="538"/>
      <c r="Q455" s="538"/>
      <c r="R455" s="538"/>
      <c r="S455" s="537" t="s">
        <v>1929</v>
      </c>
    </row>
    <row r="456" spans="4:19" x14ac:dyDescent="0.2">
      <c r="D456" s="538" t="s">
        <v>3817</v>
      </c>
      <c r="E456" s="537" t="s">
        <v>3818</v>
      </c>
      <c r="F456" s="538"/>
      <c r="G456" s="537"/>
      <c r="H456" s="538"/>
      <c r="I456" s="538"/>
      <c r="J456" s="537" t="str">
        <f t="shared" si="8"/>
        <v/>
      </c>
      <c r="K456" s="548"/>
      <c r="L456" s="548"/>
      <c r="M456" s="549"/>
      <c r="N456" s="538"/>
      <c r="O456" s="538"/>
      <c r="P456" s="538"/>
      <c r="Q456" s="538"/>
      <c r="R456" s="538"/>
      <c r="S456" s="537" t="s">
        <v>1930</v>
      </c>
    </row>
    <row r="457" spans="4:19" x14ac:dyDescent="0.2">
      <c r="D457" s="538" t="s">
        <v>3819</v>
      </c>
      <c r="E457" s="537" t="s">
        <v>3818</v>
      </c>
      <c r="F457" s="538"/>
      <c r="G457" s="537"/>
      <c r="H457" s="538"/>
      <c r="I457" s="538"/>
      <c r="J457" s="537" t="str">
        <f t="shared" si="8"/>
        <v/>
      </c>
      <c r="K457" s="548"/>
      <c r="L457" s="548"/>
      <c r="M457" s="549"/>
      <c r="N457" s="538"/>
      <c r="O457" s="538"/>
      <c r="P457" s="538"/>
      <c r="Q457" s="538"/>
      <c r="R457" s="538"/>
      <c r="S457" s="537" t="s">
        <v>1931</v>
      </c>
    </row>
    <row r="458" spans="4:19" x14ac:dyDescent="0.2">
      <c r="D458" s="538" t="s">
        <v>3820</v>
      </c>
      <c r="E458" s="537" t="s">
        <v>3818</v>
      </c>
      <c r="F458" s="538"/>
      <c r="G458" s="537"/>
      <c r="H458" s="538"/>
      <c r="I458" s="538"/>
      <c r="J458" s="537" t="str">
        <f t="shared" si="8"/>
        <v/>
      </c>
      <c r="K458" s="548"/>
      <c r="L458" s="548"/>
      <c r="M458" s="549"/>
      <c r="N458" s="538"/>
      <c r="O458" s="538"/>
      <c r="P458" s="538"/>
      <c r="Q458" s="538"/>
      <c r="R458" s="538"/>
      <c r="S458" s="537" t="s">
        <v>1932</v>
      </c>
    </row>
    <row r="459" spans="4:19" x14ac:dyDescent="0.2">
      <c r="D459" s="538" t="s">
        <v>3821</v>
      </c>
      <c r="E459" s="537" t="s">
        <v>3818</v>
      </c>
      <c r="F459" s="538"/>
      <c r="G459" s="537"/>
      <c r="H459" s="538"/>
      <c r="I459" s="538"/>
      <c r="J459" s="537" t="str">
        <f t="shared" si="8"/>
        <v/>
      </c>
      <c r="K459" s="548"/>
      <c r="L459" s="548"/>
      <c r="M459" s="549"/>
      <c r="N459" s="538"/>
      <c r="O459" s="538"/>
      <c r="P459" s="538"/>
      <c r="Q459" s="538"/>
      <c r="R459" s="538"/>
      <c r="S459" s="537" t="s">
        <v>1933</v>
      </c>
    </row>
    <row r="460" spans="4:19" x14ac:dyDescent="0.2">
      <c r="D460" s="538" t="s">
        <v>3822</v>
      </c>
      <c r="E460" s="537" t="s">
        <v>3818</v>
      </c>
      <c r="F460" s="538"/>
      <c r="G460" s="537"/>
      <c r="H460" s="538"/>
      <c r="I460" s="538"/>
      <c r="J460" s="537" t="str">
        <f t="shared" si="8"/>
        <v/>
      </c>
      <c r="K460" s="548"/>
      <c r="L460" s="548"/>
      <c r="M460" s="549"/>
      <c r="N460" s="538"/>
      <c r="O460" s="538"/>
      <c r="P460" s="538"/>
      <c r="Q460" s="538"/>
      <c r="R460" s="538"/>
      <c r="S460" s="537" t="s">
        <v>1934</v>
      </c>
    </row>
    <row r="461" spans="4:19" x14ac:dyDescent="0.2">
      <c r="D461" s="538" t="s">
        <v>3823</v>
      </c>
      <c r="E461" s="537" t="s">
        <v>3818</v>
      </c>
      <c r="F461" s="538"/>
      <c r="G461" s="537"/>
      <c r="H461" s="538"/>
      <c r="I461" s="538"/>
      <c r="J461" s="537" t="str">
        <f t="shared" si="8"/>
        <v/>
      </c>
      <c r="K461" s="548"/>
      <c r="L461" s="548"/>
      <c r="M461" s="549"/>
      <c r="N461" s="538"/>
      <c r="O461" s="538"/>
      <c r="P461" s="538"/>
      <c r="Q461" s="538"/>
      <c r="R461" s="538"/>
      <c r="S461" s="537" t="s">
        <v>1935</v>
      </c>
    </row>
    <row r="462" spans="4:19" x14ac:dyDescent="0.2">
      <c r="D462" s="538" t="s">
        <v>3824</v>
      </c>
      <c r="E462" s="537" t="s">
        <v>3818</v>
      </c>
      <c r="F462" s="538"/>
      <c r="G462" s="537"/>
      <c r="H462" s="538"/>
      <c r="I462" s="538"/>
      <c r="J462" s="537" t="str">
        <f t="shared" si="8"/>
        <v/>
      </c>
      <c r="K462" s="548"/>
      <c r="L462" s="548"/>
      <c r="M462" s="549"/>
      <c r="N462" s="538"/>
      <c r="O462" s="538"/>
      <c r="P462" s="538"/>
      <c r="Q462" s="538"/>
      <c r="R462" s="538"/>
      <c r="S462" s="537" t="s">
        <v>1936</v>
      </c>
    </row>
    <row r="463" spans="4:19" x14ac:dyDescent="0.2">
      <c r="D463" s="538" t="s">
        <v>3825</v>
      </c>
      <c r="E463" s="537" t="s">
        <v>3818</v>
      </c>
      <c r="F463" s="538"/>
      <c r="G463" s="537"/>
      <c r="H463" s="538"/>
      <c r="I463" s="538"/>
      <c r="J463" s="537" t="str">
        <f t="shared" si="8"/>
        <v/>
      </c>
      <c r="K463" s="548"/>
      <c r="L463" s="548"/>
      <c r="M463" s="549"/>
      <c r="N463" s="538"/>
      <c r="O463" s="538"/>
      <c r="P463" s="538"/>
      <c r="Q463" s="538"/>
      <c r="R463" s="538"/>
      <c r="S463" s="537" t="s">
        <v>1937</v>
      </c>
    </row>
    <row r="464" spans="4:19" x14ac:dyDescent="0.2">
      <c r="D464" s="538" t="s">
        <v>3826</v>
      </c>
      <c r="E464" s="537" t="s">
        <v>3818</v>
      </c>
      <c r="F464" s="538"/>
      <c r="G464" s="537"/>
      <c r="H464" s="538"/>
      <c r="I464" s="538"/>
      <c r="J464" s="537" t="str">
        <f t="shared" si="8"/>
        <v/>
      </c>
      <c r="K464" s="548"/>
      <c r="L464" s="548"/>
      <c r="M464" s="549"/>
      <c r="N464" s="538"/>
      <c r="O464" s="538"/>
      <c r="P464" s="538"/>
      <c r="Q464" s="538"/>
      <c r="R464" s="538"/>
      <c r="S464" s="537" t="s">
        <v>1938</v>
      </c>
    </row>
    <row r="465" spans="4:19" x14ac:dyDescent="0.2">
      <c r="D465" s="538" t="s">
        <v>3827</v>
      </c>
      <c r="E465" s="537" t="s">
        <v>3818</v>
      </c>
      <c r="F465" s="538"/>
      <c r="G465" s="537"/>
      <c r="H465" s="538"/>
      <c r="I465" s="538"/>
      <c r="J465" s="537" t="str">
        <f t="shared" si="8"/>
        <v/>
      </c>
      <c r="K465" s="548"/>
      <c r="L465" s="548"/>
      <c r="M465" s="549"/>
      <c r="N465" s="538"/>
      <c r="O465" s="538"/>
      <c r="P465" s="538"/>
      <c r="Q465" s="538"/>
      <c r="R465" s="538"/>
      <c r="S465" s="537" t="s">
        <v>1939</v>
      </c>
    </row>
    <row r="466" spans="4:19" x14ac:dyDescent="0.2">
      <c r="D466" s="538" t="s">
        <v>3828</v>
      </c>
      <c r="E466" s="537" t="s">
        <v>3829</v>
      </c>
      <c r="F466" s="538"/>
      <c r="G466" s="537"/>
      <c r="H466" s="538"/>
      <c r="I466" s="538"/>
      <c r="J466" s="537" t="str">
        <f t="shared" si="8"/>
        <v/>
      </c>
      <c r="K466" s="548"/>
      <c r="L466" s="548"/>
      <c r="M466" s="549"/>
      <c r="N466" s="538"/>
      <c r="O466" s="538"/>
      <c r="P466" s="538"/>
      <c r="Q466" s="538"/>
      <c r="R466" s="538"/>
      <c r="S466" s="537" t="s">
        <v>1940</v>
      </c>
    </row>
    <row r="467" spans="4:19" x14ac:dyDescent="0.2">
      <c r="D467" s="538" t="s">
        <v>3830</v>
      </c>
      <c r="E467" s="537" t="s">
        <v>3829</v>
      </c>
      <c r="F467" s="538"/>
      <c r="G467" s="537"/>
      <c r="H467" s="538"/>
      <c r="I467" s="538"/>
      <c r="J467" s="537" t="str">
        <f t="shared" si="8"/>
        <v/>
      </c>
      <c r="K467" s="548"/>
      <c r="L467" s="548"/>
      <c r="M467" s="549"/>
      <c r="N467" s="538"/>
      <c r="O467" s="538"/>
      <c r="P467" s="538"/>
      <c r="Q467" s="538"/>
      <c r="R467" s="538"/>
      <c r="S467" s="537" t="s">
        <v>1941</v>
      </c>
    </row>
    <row r="468" spans="4:19" x14ac:dyDescent="0.2">
      <c r="D468" s="538" t="s">
        <v>3831</v>
      </c>
      <c r="E468" s="537" t="s">
        <v>3829</v>
      </c>
      <c r="F468" s="538"/>
      <c r="G468" s="537"/>
      <c r="H468" s="538"/>
      <c r="I468" s="538"/>
      <c r="J468" s="537" t="str">
        <f t="shared" si="8"/>
        <v/>
      </c>
      <c r="K468" s="548"/>
      <c r="L468" s="548"/>
      <c r="M468" s="549"/>
      <c r="N468" s="538"/>
      <c r="O468" s="538"/>
      <c r="P468" s="538"/>
      <c r="Q468" s="538"/>
      <c r="R468" s="538"/>
      <c r="S468" s="537" t="s">
        <v>1942</v>
      </c>
    </row>
    <row r="469" spans="4:19" x14ac:dyDescent="0.2">
      <c r="D469" s="538" t="s">
        <v>3832</v>
      </c>
      <c r="E469" s="537" t="s">
        <v>3829</v>
      </c>
      <c r="F469" s="538"/>
      <c r="G469" s="537"/>
      <c r="H469" s="538"/>
      <c r="I469" s="538"/>
      <c r="J469" s="537" t="str">
        <f t="shared" si="8"/>
        <v/>
      </c>
      <c r="K469" s="548"/>
      <c r="L469" s="548"/>
      <c r="M469" s="549"/>
      <c r="N469" s="538"/>
      <c r="O469" s="538"/>
      <c r="P469" s="538"/>
      <c r="Q469" s="538"/>
      <c r="R469" s="538"/>
      <c r="S469" s="537" t="s">
        <v>1943</v>
      </c>
    </row>
    <row r="470" spans="4:19" x14ac:dyDescent="0.2">
      <c r="D470" s="538" t="s">
        <v>3833</v>
      </c>
      <c r="E470" s="537" t="s">
        <v>3829</v>
      </c>
      <c r="F470" s="538"/>
      <c r="G470" s="537"/>
      <c r="H470" s="538"/>
      <c r="I470" s="538"/>
      <c r="J470" s="537" t="str">
        <f t="shared" si="8"/>
        <v/>
      </c>
      <c r="K470" s="548"/>
      <c r="L470" s="548"/>
      <c r="M470" s="549"/>
      <c r="N470" s="538"/>
      <c r="O470" s="538"/>
      <c r="P470" s="538"/>
      <c r="Q470" s="538"/>
      <c r="R470" s="538"/>
      <c r="S470" s="537" t="s">
        <v>1944</v>
      </c>
    </row>
    <row r="471" spans="4:19" x14ac:dyDescent="0.2">
      <c r="D471" s="538" t="s">
        <v>3834</v>
      </c>
      <c r="E471" s="537" t="s">
        <v>3829</v>
      </c>
      <c r="F471" s="538"/>
      <c r="G471" s="537"/>
      <c r="H471" s="538"/>
      <c r="I471" s="538"/>
      <c r="J471" s="537" t="str">
        <f t="shared" si="8"/>
        <v/>
      </c>
      <c r="K471" s="548"/>
      <c r="L471" s="548"/>
      <c r="M471" s="549"/>
      <c r="N471" s="538"/>
      <c r="O471" s="538"/>
      <c r="P471" s="538"/>
      <c r="Q471" s="538"/>
      <c r="R471" s="538"/>
      <c r="S471" s="537" t="s">
        <v>1945</v>
      </c>
    </row>
    <row r="472" spans="4:19" x14ac:dyDescent="0.2">
      <c r="D472" s="538" t="s">
        <v>3835</v>
      </c>
      <c r="E472" s="537" t="s">
        <v>3829</v>
      </c>
      <c r="F472" s="538"/>
      <c r="G472" s="537"/>
      <c r="H472" s="538"/>
      <c r="I472" s="538"/>
      <c r="J472" s="537" t="str">
        <f t="shared" si="8"/>
        <v/>
      </c>
      <c r="K472" s="548"/>
      <c r="L472" s="548"/>
      <c r="M472" s="549"/>
      <c r="N472" s="538"/>
      <c r="O472" s="538"/>
      <c r="P472" s="538"/>
      <c r="Q472" s="538"/>
      <c r="R472" s="538"/>
      <c r="S472" s="537" t="s">
        <v>1946</v>
      </c>
    </row>
    <row r="473" spans="4:19" x14ac:dyDescent="0.2">
      <c r="D473" s="538" t="s">
        <v>3836</v>
      </c>
      <c r="E473" s="537" t="s">
        <v>3829</v>
      </c>
      <c r="F473" s="538"/>
      <c r="G473" s="537"/>
      <c r="H473" s="538"/>
      <c r="I473" s="538"/>
      <c r="J473" s="537" t="str">
        <f t="shared" si="8"/>
        <v/>
      </c>
      <c r="K473" s="548"/>
      <c r="L473" s="548"/>
      <c r="M473" s="549"/>
      <c r="N473" s="538"/>
      <c r="O473" s="538"/>
      <c r="P473" s="538"/>
      <c r="Q473" s="538"/>
      <c r="R473" s="538"/>
      <c r="S473" s="537" t="s">
        <v>1947</v>
      </c>
    </row>
    <row r="474" spans="4:19" x14ac:dyDescent="0.2">
      <c r="D474" s="538" t="s">
        <v>3837</v>
      </c>
      <c r="E474" s="537" t="s">
        <v>3829</v>
      </c>
      <c r="F474" s="538"/>
      <c r="G474" s="537"/>
      <c r="H474" s="538"/>
      <c r="I474" s="538"/>
      <c r="J474" s="537" t="str">
        <f t="shared" si="8"/>
        <v/>
      </c>
      <c r="K474" s="548"/>
      <c r="L474" s="548"/>
      <c r="M474" s="549"/>
      <c r="N474" s="538"/>
      <c r="O474" s="538"/>
      <c r="P474" s="538"/>
      <c r="Q474" s="538"/>
      <c r="R474" s="538"/>
      <c r="S474" s="537" t="s">
        <v>1948</v>
      </c>
    </row>
    <row r="475" spans="4:19" x14ac:dyDescent="0.2">
      <c r="D475" s="538" t="s">
        <v>3838</v>
      </c>
      <c r="E475" s="537" t="s">
        <v>3829</v>
      </c>
      <c r="F475" s="538"/>
      <c r="G475" s="537"/>
      <c r="H475" s="538"/>
      <c r="I475" s="538"/>
      <c r="J475" s="537" t="str">
        <f t="shared" si="8"/>
        <v/>
      </c>
      <c r="K475" s="548"/>
      <c r="L475" s="548"/>
      <c r="M475" s="549"/>
      <c r="N475" s="538"/>
      <c r="O475" s="538"/>
      <c r="P475" s="538"/>
      <c r="Q475" s="538"/>
      <c r="R475" s="538"/>
      <c r="S475" s="537" t="s">
        <v>1949</v>
      </c>
    </row>
    <row r="476" spans="4:19" x14ac:dyDescent="0.2">
      <c r="D476" s="538" t="s">
        <v>3839</v>
      </c>
      <c r="E476" s="537" t="s">
        <v>3840</v>
      </c>
      <c r="F476" s="538"/>
      <c r="G476" s="537"/>
      <c r="H476" s="538"/>
      <c r="I476" s="538"/>
      <c r="J476" s="537" t="str">
        <f t="shared" si="8"/>
        <v/>
      </c>
      <c r="K476" s="548"/>
      <c r="L476" s="548"/>
      <c r="M476" s="549"/>
      <c r="N476" s="538"/>
      <c r="O476" s="538"/>
      <c r="P476" s="538"/>
      <c r="Q476" s="538"/>
      <c r="R476" s="538"/>
      <c r="S476" s="537" t="s">
        <v>1950</v>
      </c>
    </row>
    <row r="477" spans="4:19" x14ac:dyDescent="0.2">
      <c r="D477" s="538" t="s">
        <v>3841</v>
      </c>
      <c r="E477" s="537" t="s">
        <v>3840</v>
      </c>
      <c r="F477" s="538"/>
      <c r="G477" s="537"/>
      <c r="H477" s="538"/>
      <c r="I477" s="538"/>
      <c r="J477" s="537" t="str">
        <f t="shared" si="8"/>
        <v/>
      </c>
      <c r="K477" s="548"/>
      <c r="L477" s="548"/>
      <c r="M477" s="549"/>
      <c r="N477" s="538"/>
      <c r="O477" s="538"/>
      <c r="P477" s="538"/>
      <c r="Q477" s="538"/>
      <c r="R477" s="538"/>
      <c r="S477" s="537" t="s">
        <v>1951</v>
      </c>
    </row>
    <row r="478" spans="4:19" x14ac:dyDescent="0.2">
      <c r="D478" s="538" t="s">
        <v>3842</v>
      </c>
      <c r="E478" s="537" t="s">
        <v>3840</v>
      </c>
      <c r="F478" s="538"/>
      <c r="G478" s="537"/>
      <c r="H478" s="538"/>
      <c r="I478" s="538"/>
      <c r="J478" s="537" t="str">
        <f t="shared" si="8"/>
        <v/>
      </c>
      <c r="K478" s="548"/>
      <c r="L478" s="548"/>
      <c r="M478" s="549"/>
      <c r="N478" s="538"/>
      <c r="O478" s="538"/>
      <c r="P478" s="538"/>
      <c r="Q478" s="538"/>
      <c r="R478" s="538"/>
      <c r="S478" s="537" t="s">
        <v>1952</v>
      </c>
    </row>
    <row r="479" spans="4:19" x14ac:dyDescent="0.2">
      <c r="D479" s="538" t="s">
        <v>3843</v>
      </c>
      <c r="E479" s="537" t="s">
        <v>3840</v>
      </c>
      <c r="F479" s="538"/>
      <c r="G479" s="537"/>
      <c r="H479" s="538"/>
      <c r="I479" s="538"/>
      <c r="J479" s="537" t="str">
        <f t="shared" si="8"/>
        <v/>
      </c>
      <c r="K479" s="548"/>
      <c r="L479" s="548"/>
      <c r="M479" s="549"/>
      <c r="N479" s="538"/>
      <c r="O479" s="538"/>
      <c r="P479" s="538"/>
      <c r="Q479" s="538"/>
      <c r="R479" s="538"/>
      <c r="S479" s="537" t="s">
        <v>1953</v>
      </c>
    </row>
    <row r="480" spans="4:19" x14ac:dyDescent="0.2">
      <c r="D480" s="538" t="s">
        <v>3844</v>
      </c>
      <c r="E480" s="537" t="s">
        <v>3840</v>
      </c>
      <c r="F480" s="538"/>
      <c r="G480" s="537"/>
      <c r="H480" s="538"/>
      <c r="I480" s="538"/>
      <c r="J480" s="537" t="str">
        <f t="shared" si="8"/>
        <v/>
      </c>
      <c r="K480" s="548"/>
      <c r="L480" s="548"/>
      <c r="M480" s="549"/>
      <c r="N480" s="538"/>
      <c r="O480" s="538"/>
      <c r="P480" s="538"/>
      <c r="Q480" s="538"/>
      <c r="R480" s="538"/>
      <c r="S480" s="537" t="s">
        <v>1954</v>
      </c>
    </row>
    <row r="481" spans="4:19" x14ac:dyDescent="0.2">
      <c r="D481" s="538" t="s">
        <v>3845</v>
      </c>
      <c r="E481" s="537" t="s">
        <v>3840</v>
      </c>
      <c r="F481" s="538"/>
      <c r="G481" s="537"/>
      <c r="H481" s="538"/>
      <c r="I481" s="538"/>
      <c r="J481" s="537" t="str">
        <f t="shared" si="8"/>
        <v/>
      </c>
      <c r="K481" s="548"/>
      <c r="L481" s="548"/>
      <c r="M481" s="549"/>
      <c r="N481" s="538"/>
      <c r="O481" s="538"/>
      <c r="P481" s="538"/>
      <c r="Q481" s="538"/>
      <c r="R481" s="538"/>
      <c r="S481" s="537" t="s">
        <v>1955</v>
      </c>
    </row>
    <row r="482" spans="4:19" x14ac:dyDescent="0.2">
      <c r="D482" s="538" t="s">
        <v>3846</v>
      </c>
      <c r="E482" s="537" t="s">
        <v>3840</v>
      </c>
      <c r="F482" s="538"/>
      <c r="G482" s="537"/>
      <c r="H482" s="538"/>
      <c r="I482" s="538"/>
      <c r="J482" s="537" t="str">
        <f t="shared" si="8"/>
        <v/>
      </c>
      <c r="K482" s="548"/>
      <c r="L482" s="548"/>
      <c r="M482" s="549"/>
      <c r="N482" s="538"/>
      <c r="O482" s="538"/>
      <c r="P482" s="538"/>
      <c r="Q482" s="538"/>
      <c r="R482" s="538"/>
      <c r="S482" s="537" t="s">
        <v>1956</v>
      </c>
    </row>
    <row r="483" spans="4:19" x14ac:dyDescent="0.2">
      <c r="D483" s="538" t="s">
        <v>3847</v>
      </c>
      <c r="E483" s="537" t="s">
        <v>3840</v>
      </c>
      <c r="F483" s="538"/>
      <c r="G483" s="537"/>
      <c r="H483" s="538"/>
      <c r="I483" s="538"/>
      <c r="J483" s="537" t="str">
        <f t="shared" si="8"/>
        <v/>
      </c>
      <c r="K483" s="548"/>
      <c r="L483" s="548"/>
      <c r="M483" s="549"/>
      <c r="N483" s="538"/>
      <c r="O483" s="538"/>
      <c r="P483" s="538"/>
      <c r="Q483" s="538"/>
      <c r="R483" s="538"/>
      <c r="S483" s="537" t="s">
        <v>1957</v>
      </c>
    </row>
    <row r="484" spans="4:19" x14ac:dyDescent="0.2">
      <c r="D484" s="538" t="s">
        <v>3848</v>
      </c>
      <c r="E484" s="537" t="s">
        <v>3840</v>
      </c>
      <c r="F484" s="538"/>
      <c r="G484" s="537"/>
      <c r="H484" s="538"/>
      <c r="I484" s="538"/>
      <c r="J484" s="537" t="str">
        <f t="shared" si="8"/>
        <v/>
      </c>
      <c r="K484" s="548"/>
      <c r="L484" s="548"/>
      <c r="M484" s="549"/>
      <c r="N484" s="538"/>
      <c r="O484" s="538"/>
      <c r="P484" s="538"/>
      <c r="Q484" s="538"/>
      <c r="R484" s="538"/>
      <c r="S484" s="537" t="s">
        <v>1958</v>
      </c>
    </row>
    <row r="485" spans="4:19" x14ac:dyDescent="0.2">
      <c r="D485" s="538" t="s">
        <v>3849</v>
      </c>
      <c r="E485" s="537" t="s">
        <v>3840</v>
      </c>
      <c r="F485" s="538"/>
      <c r="G485" s="537"/>
      <c r="H485" s="538"/>
      <c r="I485" s="538"/>
      <c r="J485" s="537" t="str">
        <f t="shared" si="8"/>
        <v/>
      </c>
      <c r="K485" s="548"/>
      <c r="L485" s="548"/>
      <c r="M485" s="549"/>
      <c r="N485" s="538"/>
      <c r="O485" s="538"/>
      <c r="P485" s="538"/>
      <c r="Q485" s="538"/>
      <c r="R485" s="538"/>
      <c r="S485" s="537" t="s">
        <v>1959</v>
      </c>
    </row>
    <row r="486" spans="4:19" x14ac:dyDescent="0.2">
      <c r="D486" s="538" t="s">
        <v>3850</v>
      </c>
      <c r="E486" s="537" t="s">
        <v>3851</v>
      </c>
      <c r="F486" s="538"/>
      <c r="G486" s="537"/>
      <c r="H486" s="538"/>
      <c r="I486" s="538"/>
      <c r="J486" s="537" t="str">
        <f t="shared" si="8"/>
        <v/>
      </c>
      <c r="K486" s="548"/>
      <c r="L486" s="548"/>
      <c r="M486" s="549"/>
      <c r="N486" s="538"/>
      <c r="O486" s="538"/>
      <c r="P486" s="538"/>
      <c r="Q486" s="538"/>
      <c r="R486" s="538"/>
      <c r="S486" s="537" t="s">
        <v>1960</v>
      </c>
    </row>
    <row r="487" spans="4:19" x14ac:dyDescent="0.2">
      <c r="D487" s="538" t="s">
        <v>3852</v>
      </c>
      <c r="E487" s="537" t="s">
        <v>3851</v>
      </c>
      <c r="F487" s="538"/>
      <c r="G487" s="537"/>
      <c r="H487" s="538"/>
      <c r="I487" s="538"/>
      <c r="J487" s="537" t="str">
        <f t="shared" si="8"/>
        <v/>
      </c>
      <c r="K487" s="548"/>
      <c r="L487" s="548"/>
      <c r="M487" s="549"/>
      <c r="N487" s="538"/>
      <c r="O487" s="538"/>
      <c r="P487" s="538"/>
      <c r="Q487" s="538"/>
      <c r="R487" s="538"/>
      <c r="S487" s="537" t="s">
        <v>1961</v>
      </c>
    </row>
    <row r="488" spans="4:19" x14ac:dyDescent="0.2">
      <c r="D488" s="538" t="s">
        <v>3853</v>
      </c>
      <c r="E488" s="537" t="s">
        <v>3851</v>
      </c>
      <c r="F488" s="538"/>
      <c r="G488" s="537"/>
      <c r="H488" s="538"/>
      <c r="I488" s="538"/>
      <c r="J488" s="537" t="str">
        <f t="shared" si="8"/>
        <v/>
      </c>
      <c r="K488" s="548"/>
      <c r="L488" s="548"/>
      <c r="M488" s="549"/>
      <c r="N488" s="538"/>
      <c r="O488" s="538"/>
      <c r="P488" s="538"/>
      <c r="Q488" s="538"/>
      <c r="R488" s="538"/>
      <c r="S488" s="537" t="s">
        <v>1962</v>
      </c>
    </row>
    <row r="489" spans="4:19" x14ac:dyDescent="0.2">
      <c r="D489" s="538" t="s">
        <v>3854</v>
      </c>
      <c r="E489" s="537" t="s">
        <v>3851</v>
      </c>
      <c r="F489" s="538"/>
      <c r="G489" s="537"/>
      <c r="H489" s="538"/>
      <c r="I489" s="538"/>
      <c r="J489" s="537" t="str">
        <f t="shared" si="8"/>
        <v/>
      </c>
      <c r="K489" s="548"/>
      <c r="L489" s="548"/>
      <c r="M489" s="549"/>
      <c r="N489" s="538"/>
      <c r="O489" s="538"/>
      <c r="P489" s="538"/>
      <c r="Q489" s="538"/>
      <c r="R489" s="538"/>
      <c r="S489" s="537" t="s">
        <v>1963</v>
      </c>
    </row>
    <row r="490" spans="4:19" x14ac:dyDescent="0.2">
      <c r="D490" s="538" t="s">
        <v>3855</v>
      </c>
      <c r="E490" s="537" t="s">
        <v>3851</v>
      </c>
      <c r="F490" s="538"/>
      <c r="G490" s="537"/>
      <c r="H490" s="538"/>
      <c r="I490" s="538"/>
      <c r="J490" s="537" t="str">
        <f t="shared" si="8"/>
        <v/>
      </c>
      <c r="K490" s="548"/>
      <c r="L490" s="548"/>
      <c r="M490" s="549"/>
      <c r="N490" s="538"/>
      <c r="O490" s="538"/>
      <c r="P490" s="538"/>
      <c r="Q490" s="538"/>
      <c r="R490" s="538"/>
      <c r="S490" s="537" t="s">
        <v>1964</v>
      </c>
    </row>
    <row r="491" spans="4:19" x14ac:dyDescent="0.2">
      <c r="D491" s="538" t="s">
        <v>3856</v>
      </c>
      <c r="E491" s="537" t="s">
        <v>3851</v>
      </c>
      <c r="F491" s="538"/>
      <c r="G491" s="537"/>
      <c r="H491" s="538"/>
      <c r="I491" s="538"/>
      <c r="J491" s="537" t="str">
        <f t="shared" si="8"/>
        <v/>
      </c>
      <c r="K491" s="548"/>
      <c r="L491" s="548"/>
      <c r="M491" s="549"/>
      <c r="N491" s="538"/>
      <c r="O491" s="538"/>
      <c r="P491" s="538"/>
      <c r="Q491" s="538"/>
      <c r="R491" s="538"/>
      <c r="S491" s="537" t="s">
        <v>1965</v>
      </c>
    </row>
    <row r="492" spans="4:19" x14ac:dyDescent="0.2">
      <c r="D492" s="538" t="s">
        <v>3857</v>
      </c>
      <c r="E492" s="537" t="s">
        <v>3851</v>
      </c>
      <c r="F492" s="538"/>
      <c r="G492" s="537"/>
      <c r="H492" s="538"/>
      <c r="I492" s="538"/>
      <c r="J492" s="537" t="str">
        <f t="shared" si="8"/>
        <v/>
      </c>
      <c r="K492" s="548"/>
      <c r="L492" s="548"/>
      <c r="M492" s="549"/>
      <c r="N492" s="538"/>
      <c r="O492" s="538"/>
      <c r="P492" s="538"/>
      <c r="Q492" s="538"/>
      <c r="R492" s="538"/>
      <c r="S492" s="537" t="s">
        <v>1966</v>
      </c>
    </row>
    <row r="493" spans="4:19" x14ac:dyDescent="0.2">
      <c r="D493" s="538" t="s">
        <v>3858</v>
      </c>
      <c r="E493" s="537" t="s">
        <v>3851</v>
      </c>
      <c r="F493" s="538"/>
      <c r="G493" s="537"/>
      <c r="H493" s="538"/>
      <c r="I493" s="538"/>
      <c r="J493" s="537" t="str">
        <f t="shared" si="8"/>
        <v/>
      </c>
      <c r="K493" s="548"/>
      <c r="L493" s="548"/>
      <c r="M493" s="549"/>
      <c r="N493" s="538"/>
      <c r="O493" s="538"/>
      <c r="P493" s="538"/>
      <c r="Q493" s="538"/>
      <c r="R493" s="538"/>
      <c r="S493" s="537" t="s">
        <v>1967</v>
      </c>
    </row>
    <row r="494" spans="4:19" x14ac:dyDescent="0.2">
      <c r="D494" s="538" t="s">
        <v>3859</v>
      </c>
      <c r="E494" s="537" t="s">
        <v>3851</v>
      </c>
      <c r="F494" s="538"/>
      <c r="G494" s="537"/>
      <c r="H494" s="538"/>
      <c r="I494" s="538"/>
      <c r="J494" s="537" t="str">
        <f t="shared" si="8"/>
        <v/>
      </c>
      <c r="K494" s="548"/>
      <c r="L494" s="548"/>
      <c r="M494" s="549"/>
      <c r="N494" s="538"/>
      <c r="O494" s="538"/>
      <c r="P494" s="538"/>
      <c r="Q494" s="538"/>
      <c r="R494" s="538"/>
      <c r="S494" s="537" t="s">
        <v>1968</v>
      </c>
    </row>
    <row r="495" spans="4:19" x14ac:dyDescent="0.2">
      <c r="D495" s="538" t="s">
        <v>3860</v>
      </c>
      <c r="E495" s="537" t="s">
        <v>3851</v>
      </c>
      <c r="F495" s="538"/>
      <c r="G495" s="537"/>
      <c r="H495" s="538"/>
      <c r="I495" s="538"/>
      <c r="J495" s="537" t="str">
        <f t="shared" si="8"/>
        <v/>
      </c>
      <c r="K495" s="548"/>
      <c r="L495" s="548"/>
      <c r="M495" s="549"/>
      <c r="N495" s="538"/>
      <c r="O495" s="538"/>
      <c r="P495" s="538"/>
      <c r="Q495" s="538"/>
      <c r="R495" s="538"/>
      <c r="S495" s="537" t="s">
        <v>1969</v>
      </c>
    </row>
    <row r="496" spans="4:19" x14ac:dyDescent="0.2">
      <c r="D496" s="538" t="s">
        <v>3861</v>
      </c>
      <c r="E496" s="537" t="s">
        <v>3862</v>
      </c>
      <c r="F496" s="538"/>
      <c r="G496" s="537"/>
      <c r="H496" s="538"/>
      <c r="I496" s="538"/>
      <c r="J496" s="537" t="str">
        <f t="shared" si="8"/>
        <v/>
      </c>
      <c r="K496" s="548"/>
      <c r="L496" s="548"/>
      <c r="M496" s="549"/>
      <c r="N496" s="538"/>
      <c r="O496" s="538"/>
      <c r="P496" s="538"/>
      <c r="Q496" s="538"/>
      <c r="R496" s="538"/>
      <c r="S496" s="537" t="s">
        <v>1970</v>
      </c>
    </row>
    <row r="497" spans="4:19" x14ac:dyDescent="0.2">
      <c r="D497" s="538" t="s">
        <v>3863</v>
      </c>
      <c r="E497" s="537" t="s">
        <v>3862</v>
      </c>
      <c r="F497" s="538"/>
      <c r="G497" s="537"/>
      <c r="H497" s="538"/>
      <c r="I497" s="538"/>
      <c r="J497" s="537" t="str">
        <f t="shared" si="8"/>
        <v/>
      </c>
      <c r="K497" s="548"/>
      <c r="L497" s="548"/>
      <c r="M497" s="549"/>
      <c r="N497" s="538"/>
      <c r="O497" s="538"/>
      <c r="P497" s="538"/>
      <c r="Q497" s="538"/>
      <c r="R497" s="538"/>
      <c r="S497" s="537" t="s">
        <v>1971</v>
      </c>
    </row>
    <row r="498" spans="4:19" x14ac:dyDescent="0.2">
      <c r="D498" s="538" t="s">
        <v>3864</v>
      </c>
      <c r="E498" s="537" t="s">
        <v>3862</v>
      </c>
      <c r="F498" s="538"/>
      <c r="G498" s="537"/>
      <c r="H498" s="538"/>
      <c r="I498" s="538"/>
      <c r="J498" s="537" t="str">
        <f t="shared" si="8"/>
        <v/>
      </c>
      <c r="K498" s="548"/>
      <c r="L498" s="548"/>
      <c r="M498" s="549"/>
      <c r="N498" s="538"/>
      <c r="O498" s="538"/>
      <c r="P498" s="538"/>
      <c r="Q498" s="538"/>
      <c r="R498" s="538"/>
      <c r="S498" s="537" t="s">
        <v>1972</v>
      </c>
    </row>
    <row r="499" spans="4:19" x14ac:dyDescent="0.2">
      <c r="D499" s="538" t="s">
        <v>3865</v>
      </c>
      <c r="E499" s="537" t="s">
        <v>3862</v>
      </c>
      <c r="F499" s="538"/>
      <c r="G499" s="537"/>
      <c r="H499" s="538"/>
      <c r="I499" s="538"/>
      <c r="J499" s="537" t="str">
        <f t="shared" si="8"/>
        <v/>
      </c>
      <c r="K499" s="548"/>
      <c r="L499" s="548"/>
      <c r="M499" s="549"/>
      <c r="N499" s="538"/>
      <c r="O499" s="538"/>
      <c r="P499" s="538"/>
      <c r="Q499" s="538"/>
      <c r="R499" s="538"/>
      <c r="S499" s="537" t="s">
        <v>1973</v>
      </c>
    </row>
    <row r="500" spans="4:19" x14ac:dyDescent="0.2">
      <c r="D500" s="538" t="s">
        <v>3866</v>
      </c>
      <c r="E500" s="537" t="s">
        <v>3862</v>
      </c>
      <c r="F500" s="538"/>
      <c r="G500" s="537"/>
      <c r="H500" s="538"/>
      <c r="I500" s="538"/>
      <c r="J500" s="537" t="str">
        <f t="shared" si="8"/>
        <v/>
      </c>
      <c r="K500" s="548"/>
      <c r="L500" s="548"/>
      <c r="M500" s="549"/>
      <c r="N500" s="538"/>
      <c r="O500" s="538"/>
      <c r="P500" s="538"/>
      <c r="Q500" s="538"/>
      <c r="R500" s="538"/>
      <c r="S500" s="537" t="s">
        <v>1974</v>
      </c>
    </row>
    <row r="501" spans="4:19" x14ac:dyDescent="0.2">
      <c r="D501" s="538" t="s">
        <v>3867</v>
      </c>
      <c r="E501" s="537" t="s">
        <v>3862</v>
      </c>
      <c r="F501" s="538"/>
      <c r="G501" s="537"/>
      <c r="H501" s="538"/>
      <c r="I501" s="538"/>
      <c r="J501" s="537" t="str">
        <f t="shared" si="8"/>
        <v/>
      </c>
      <c r="K501" s="548"/>
      <c r="L501" s="548"/>
      <c r="M501" s="549"/>
      <c r="N501" s="538"/>
      <c r="O501" s="538"/>
      <c r="P501" s="538"/>
      <c r="Q501" s="538"/>
      <c r="R501" s="538"/>
      <c r="S501" s="537" t="s">
        <v>1975</v>
      </c>
    </row>
    <row r="502" spans="4:19" x14ac:dyDescent="0.2">
      <c r="D502" s="538" t="s">
        <v>3868</v>
      </c>
      <c r="E502" s="537" t="s">
        <v>3862</v>
      </c>
      <c r="F502" s="538"/>
      <c r="G502" s="537"/>
      <c r="H502" s="538"/>
      <c r="I502" s="538"/>
      <c r="J502" s="537" t="str">
        <f t="shared" si="8"/>
        <v/>
      </c>
      <c r="K502" s="548"/>
      <c r="L502" s="548"/>
      <c r="M502" s="549"/>
      <c r="N502" s="538"/>
      <c r="O502" s="538"/>
      <c r="P502" s="538"/>
      <c r="Q502" s="538"/>
      <c r="R502" s="538"/>
      <c r="S502" s="537" t="s">
        <v>1976</v>
      </c>
    </row>
    <row r="503" spans="4:19" x14ac:dyDescent="0.2">
      <c r="D503" s="538" t="s">
        <v>3869</v>
      </c>
      <c r="E503" s="537" t="s">
        <v>3862</v>
      </c>
      <c r="F503" s="538"/>
      <c r="G503" s="537"/>
      <c r="H503" s="538"/>
      <c r="I503" s="538"/>
      <c r="J503" s="537" t="str">
        <f t="shared" si="8"/>
        <v/>
      </c>
      <c r="K503" s="548"/>
      <c r="L503" s="548"/>
      <c r="M503" s="549"/>
      <c r="N503" s="538"/>
      <c r="O503" s="538"/>
      <c r="P503" s="538"/>
      <c r="Q503" s="538"/>
      <c r="R503" s="538"/>
      <c r="S503" s="537" t="s">
        <v>1977</v>
      </c>
    </row>
    <row r="504" spans="4:19" x14ac:dyDescent="0.2">
      <c r="D504" s="538" t="s">
        <v>3870</v>
      </c>
      <c r="E504" s="537" t="s">
        <v>3862</v>
      </c>
      <c r="F504" s="538"/>
      <c r="G504" s="537"/>
      <c r="H504" s="538"/>
      <c r="I504" s="538"/>
      <c r="J504" s="537" t="str">
        <f t="shared" si="8"/>
        <v/>
      </c>
      <c r="K504" s="548"/>
      <c r="L504" s="548"/>
      <c r="M504" s="549"/>
      <c r="N504" s="538"/>
      <c r="O504" s="538"/>
      <c r="P504" s="538"/>
      <c r="Q504" s="538"/>
      <c r="R504" s="538"/>
      <c r="S504" s="537" t="s">
        <v>1978</v>
      </c>
    </row>
    <row r="505" spans="4:19" x14ac:dyDescent="0.2">
      <c r="D505" s="538" t="s">
        <v>3871</v>
      </c>
      <c r="E505" s="537" t="s">
        <v>3862</v>
      </c>
      <c r="F505" s="538"/>
      <c r="G505" s="537"/>
      <c r="H505" s="538"/>
      <c r="I505" s="538"/>
      <c r="J505" s="537" t="str">
        <f t="shared" si="8"/>
        <v/>
      </c>
      <c r="K505" s="548"/>
      <c r="L505" s="548"/>
      <c r="M505" s="549"/>
      <c r="N505" s="538"/>
      <c r="O505" s="538"/>
      <c r="P505" s="538"/>
      <c r="Q505" s="538"/>
      <c r="R505" s="538"/>
      <c r="S505" s="537" t="s">
        <v>1979</v>
      </c>
    </row>
    <row r="506" spans="4:19" x14ac:dyDescent="0.2">
      <c r="D506" s="538" t="s">
        <v>3872</v>
      </c>
      <c r="E506" s="537" t="s">
        <v>3873</v>
      </c>
      <c r="F506" s="538"/>
      <c r="G506" s="537"/>
      <c r="H506" s="538"/>
      <c r="I506" s="538"/>
      <c r="J506" s="537" t="str">
        <f t="shared" si="8"/>
        <v/>
      </c>
      <c r="K506" s="548"/>
      <c r="L506" s="548"/>
      <c r="M506" s="549"/>
      <c r="N506" s="538"/>
      <c r="O506" s="538"/>
      <c r="P506" s="538"/>
      <c r="Q506" s="538"/>
      <c r="R506" s="538"/>
      <c r="S506" s="537" t="s">
        <v>1980</v>
      </c>
    </row>
    <row r="507" spans="4:19" x14ac:dyDescent="0.2">
      <c r="D507" s="538" t="s">
        <v>3874</v>
      </c>
      <c r="E507" s="537" t="s">
        <v>3873</v>
      </c>
      <c r="F507" s="538"/>
      <c r="G507" s="537"/>
      <c r="H507" s="538"/>
      <c r="I507" s="538"/>
      <c r="J507" s="537" t="str">
        <f t="shared" si="8"/>
        <v/>
      </c>
      <c r="K507" s="548"/>
      <c r="L507" s="548"/>
      <c r="M507" s="549"/>
      <c r="N507" s="538"/>
      <c r="O507" s="538"/>
      <c r="P507" s="538"/>
      <c r="Q507" s="538"/>
      <c r="R507" s="538"/>
      <c r="S507" s="537" t="s">
        <v>1981</v>
      </c>
    </row>
    <row r="508" spans="4:19" x14ac:dyDescent="0.2">
      <c r="D508" s="538" t="s">
        <v>3875</v>
      </c>
      <c r="E508" s="537" t="s">
        <v>3873</v>
      </c>
      <c r="F508" s="538"/>
      <c r="G508" s="537"/>
      <c r="H508" s="538"/>
      <c r="I508" s="538"/>
      <c r="J508" s="537" t="str">
        <f t="shared" ref="J508:J571" si="9">F508&amp;H508&amp;I508</f>
        <v/>
      </c>
      <c r="K508" s="548"/>
      <c r="L508" s="548"/>
      <c r="M508" s="549"/>
      <c r="N508" s="538"/>
      <c r="O508" s="538"/>
      <c r="P508" s="538"/>
      <c r="Q508" s="538"/>
      <c r="R508" s="538"/>
      <c r="S508" s="537" t="s">
        <v>1982</v>
      </c>
    </row>
    <row r="509" spans="4:19" x14ac:dyDescent="0.2">
      <c r="D509" s="538" t="s">
        <v>3876</v>
      </c>
      <c r="E509" s="537" t="s">
        <v>3873</v>
      </c>
      <c r="F509" s="538"/>
      <c r="G509" s="537"/>
      <c r="H509" s="538"/>
      <c r="I509" s="538"/>
      <c r="J509" s="537" t="str">
        <f t="shared" si="9"/>
        <v/>
      </c>
      <c r="K509" s="548"/>
      <c r="L509" s="548"/>
      <c r="M509" s="549"/>
      <c r="N509" s="538"/>
      <c r="O509" s="538"/>
      <c r="P509" s="538"/>
      <c r="Q509" s="538"/>
      <c r="R509" s="538"/>
      <c r="S509" s="537" t="s">
        <v>1983</v>
      </c>
    </row>
    <row r="510" spans="4:19" x14ac:dyDescent="0.2">
      <c r="D510" s="538" t="s">
        <v>3877</v>
      </c>
      <c r="E510" s="537" t="s">
        <v>3873</v>
      </c>
      <c r="F510" s="538"/>
      <c r="G510" s="537"/>
      <c r="H510" s="538"/>
      <c r="I510" s="538"/>
      <c r="J510" s="537" t="str">
        <f t="shared" si="9"/>
        <v/>
      </c>
      <c r="K510" s="548"/>
      <c r="L510" s="548"/>
      <c r="M510" s="549"/>
      <c r="N510" s="538"/>
      <c r="O510" s="538"/>
      <c r="P510" s="538"/>
      <c r="Q510" s="538"/>
      <c r="R510" s="538"/>
      <c r="S510" s="537" t="s">
        <v>1984</v>
      </c>
    </row>
    <row r="511" spans="4:19" x14ac:dyDescent="0.2">
      <c r="D511" s="538" t="s">
        <v>3878</v>
      </c>
      <c r="E511" s="537" t="s">
        <v>3873</v>
      </c>
      <c r="F511" s="538"/>
      <c r="G511" s="537"/>
      <c r="H511" s="538"/>
      <c r="I511" s="538"/>
      <c r="J511" s="537" t="str">
        <f t="shared" si="9"/>
        <v/>
      </c>
      <c r="K511" s="548"/>
      <c r="L511" s="548"/>
      <c r="M511" s="549"/>
      <c r="N511" s="538"/>
      <c r="O511" s="538"/>
      <c r="P511" s="538"/>
      <c r="Q511" s="538"/>
      <c r="R511" s="538"/>
      <c r="S511" s="537" t="s">
        <v>1985</v>
      </c>
    </row>
    <row r="512" spans="4:19" x14ac:dyDescent="0.2">
      <c r="D512" s="538" t="s">
        <v>3879</v>
      </c>
      <c r="E512" s="537" t="s">
        <v>3873</v>
      </c>
      <c r="F512" s="538"/>
      <c r="G512" s="537"/>
      <c r="H512" s="538"/>
      <c r="I512" s="538"/>
      <c r="J512" s="537" t="str">
        <f t="shared" si="9"/>
        <v/>
      </c>
      <c r="K512" s="548"/>
      <c r="L512" s="548"/>
      <c r="M512" s="549"/>
      <c r="N512" s="538"/>
      <c r="O512" s="538"/>
      <c r="P512" s="538"/>
      <c r="Q512" s="538"/>
      <c r="R512" s="538"/>
      <c r="S512" s="537" t="s">
        <v>1986</v>
      </c>
    </row>
    <row r="513" spans="4:19" x14ac:dyDescent="0.2">
      <c r="D513" s="538" t="s">
        <v>3880</v>
      </c>
      <c r="E513" s="537" t="s">
        <v>3873</v>
      </c>
      <c r="F513" s="538"/>
      <c r="G513" s="537"/>
      <c r="H513" s="538"/>
      <c r="I513" s="538"/>
      <c r="J513" s="537" t="str">
        <f t="shared" si="9"/>
        <v/>
      </c>
      <c r="K513" s="548"/>
      <c r="L513" s="548"/>
      <c r="M513" s="549"/>
      <c r="N513" s="538"/>
      <c r="O513" s="538"/>
      <c r="P513" s="538"/>
      <c r="Q513" s="538"/>
      <c r="R513" s="538"/>
      <c r="S513" s="537" t="s">
        <v>1987</v>
      </c>
    </row>
    <row r="514" spans="4:19" x14ac:dyDescent="0.2">
      <c r="D514" s="538" t="s">
        <v>3881</v>
      </c>
      <c r="E514" s="537" t="s">
        <v>3873</v>
      </c>
      <c r="F514" s="538"/>
      <c r="G514" s="537"/>
      <c r="H514" s="538"/>
      <c r="I514" s="538"/>
      <c r="J514" s="537" t="str">
        <f t="shared" si="9"/>
        <v/>
      </c>
      <c r="K514" s="548"/>
      <c r="L514" s="548"/>
      <c r="M514" s="549"/>
      <c r="N514" s="538"/>
      <c r="O514" s="538"/>
      <c r="P514" s="538"/>
      <c r="Q514" s="538"/>
      <c r="R514" s="538"/>
      <c r="S514" s="537" t="s">
        <v>1988</v>
      </c>
    </row>
    <row r="515" spans="4:19" x14ac:dyDescent="0.2">
      <c r="D515" s="538" t="s">
        <v>3882</v>
      </c>
      <c r="E515" s="537" t="s">
        <v>3873</v>
      </c>
      <c r="F515" s="538"/>
      <c r="G515" s="537"/>
      <c r="H515" s="538"/>
      <c r="I515" s="538"/>
      <c r="J515" s="537" t="str">
        <f t="shared" si="9"/>
        <v/>
      </c>
      <c r="K515" s="548"/>
      <c r="L515" s="548"/>
      <c r="M515" s="549"/>
      <c r="N515" s="538"/>
      <c r="O515" s="538"/>
      <c r="P515" s="538"/>
      <c r="Q515" s="538"/>
      <c r="R515" s="538"/>
      <c r="S515" s="537" t="s">
        <v>1989</v>
      </c>
    </row>
    <row r="516" spans="4:19" x14ac:dyDescent="0.2">
      <c r="D516" s="538" t="s">
        <v>3883</v>
      </c>
      <c r="E516" s="537" t="s">
        <v>3884</v>
      </c>
      <c r="F516" s="538"/>
      <c r="G516" s="537"/>
      <c r="H516" s="538"/>
      <c r="I516" s="538"/>
      <c r="J516" s="537" t="str">
        <f t="shared" si="9"/>
        <v/>
      </c>
      <c r="K516" s="548"/>
      <c r="L516" s="548"/>
      <c r="M516" s="549"/>
      <c r="N516" s="538"/>
      <c r="O516" s="538"/>
      <c r="P516" s="538"/>
      <c r="Q516" s="538"/>
      <c r="R516" s="538"/>
      <c r="S516" s="537" t="s">
        <v>1990</v>
      </c>
    </row>
    <row r="517" spans="4:19" x14ac:dyDescent="0.2">
      <c r="D517" s="538" t="s">
        <v>3885</v>
      </c>
      <c r="E517" s="537" t="s">
        <v>3884</v>
      </c>
      <c r="F517" s="538"/>
      <c r="G517" s="537"/>
      <c r="H517" s="538"/>
      <c r="I517" s="538"/>
      <c r="J517" s="537" t="str">
        <f t="shared" si="9"/>
        <v/>
      </c>
      <c r="K517" s="548"/>
      <c r="L517" s="548"/>
      <c r="M517" s="549"/>
      <c r="N517" s="538"/>
      <c r="O517" s="538"/>
      <c r="P517" s="538"/>
      <c r="Q517" s="538"/>
      <c r="R517" s="538"/>
      <c r="S517" s="537" t="s">
        <v>1991</v>
      </c>
    </row>
    <row r="518" spans="4:19" x14ac:dyDescent="0.2">
      <c r="D518" s="538" t="s">
        <v>3886</v>
      </c>
      <c r="E518" s="537" t="s">
        <v>3884</v>
      </c>
      <c r="F518" s="538"/>
      <c r="G518" s="537"/>
      <c r="H518" s="538"/>
      <c r="I518" s="538"/>
      <c r="J518" s="537" t="str">
        <f t="shared" si="9"/>
        <v/>
      </c>
      <c r="K518" s="548"/>
      <c r="L518" s="548"/>
      <c r="M518" s="549"/>
      <c r="N518" s="538"/>
      <c r="O518" s="538"/>
      <c r="P518" s="538"/>
      <c r="Q518" s="538"/>
      <c r="R518" s="538"/>
      <c r="S518" s="537" t="s">
        <v>1992</v>
      </c>
    </row>
    <row r="519" spans="4:19" x14ac:dyDescent="0.2">
      <c r="D519" s="538" t="s">
        <v>3887</v>
      </c>
      <c r="E519" s="537" t="s">
        <v>3884</v>
      </c>
      <c r="F519" s="538"/>
      <c r="G519" s="537"/>
      <c r="H519" s="538"/>
      <c r="I519" s="538"/>
      <c r="J519" s="537" t="str">
        <f t="shared" si="9"/>
        <v/>
      </c>
      <c r="K519" s="548"/>
      <c r="L519" s="548"/>
      <c r="M519" s="549"/>
      <c r="N519" s="538"/>
      <c r="O519" s="538"/>
      <c r="P519" s="538"/>
      <c r="Q519" s="538"/>
      <c r="R519" s="538"/>
      <c r="S519" s="537" t="s">
        <v>1993</v>
      </c>
    </row>
    <row r="520" spans="4:19" x14ac:dyDescent="0.2">
      <c r="D520" s="538" t="s">
        <v>3888</v>
      </c>
      <c r="E520" s="537" t="s">
        <v>3884</v>
      </c>
      <c r="F520" s="538"/>
      <c r="G520" s="537"/>
      <c r="H520" s="538"/>
      <c r="I520" s="538"/>
      <c r="J520" s="537" t="str">
        <f t="shared" si="9"/>
        <v/>
      </c>
      <c r="K520" s="548"/>
      <c r="L520" s="548"/>
      <c r="M520" s="549"/>
      <c r="N520" s="538"/>
      <c r="O520" s="538"/>
      <c r="P520" s="538"/>
      <c r="Q520" s="538"/>
      <c r="R520" s="538"/>
      <c r="S520" s="537" t="s">
        <v>1994</v>
      </c>
    </row>
    <row r="521" spans="4:19" x14ac:dyDescent="0.2">
      <c r="D521" s="538" t="s">
        <v>3889</v>
      </c>
      <c r="E521" s="537" t="s">
        <v>3884</v>
      </c>
      <c r="F521" s="538"/>
      <c r="G521" s="537"/>
      <c r="H521" s="538"/>
      <c r="I521" s="538"/>
      <c r="J521" s="537" t="str">
        <f t="shared" si="9"/>
        <v/>
      </c>
      <c r="K521" s="548"/>
      <c r="L521" s="548"/>
      <c r="M521" s="549"/>
      <c r="N521" s="538"/>
      <c r="O521" s="538"/>
      <c r="P521" s="538"/>
      <c r="Q521" s="538"/>
      <c r="R521" s="538"/>
      <c r="S521" s="537" t="s">
        <v>1995</v>
      </c>
    </row>
    <row r="522" spans="4:19" x14ac:dyDescent="0.2">
      <c r="D522" s="538" t="s">
        <v>3890</v>
      </c>
      <c r="E522" s="537" t="s">
        <v>3884</v>
      </c>
      <c r="F522" s="538"/>
      <c r="G522" s="537"/>
      <c r="H522" s="538"/>
      <c r="I522" s="538"/>
      <c r="J522" s="537" t="str">
        <f t="shared" si="9"/>
        <v/>
      </c>
      <c r="K522" s="548"/>
      <c r="L522" s="548"/>
      <c r="M522" s="549"/>
      <c r="N522" s="538"/>
      <c r="O522" s="538"/>
      <c r="P522" s="538"/>
      <c r="Q522" s="538"/>
      <c r="R522" s="538"/>
      <c r="S522" s="537" t="s">
        <v>1996</v>
      </c>
    </row>
    <row r="523" spans="4:19" x14ac:dyDescent="0.2">
      <c r="D523" s="538" t="s">
        <v>3891</v>
      </c>
      <c r="E523" s="537" t="s">
        <v>3884</v>
      </c>
      <c r="F523" s="538"/>
      <c r="G523" s="537"/>
      <c r="H523" s="538"/>
      <c r="I523" s="538"/>
      <c r="J523" s="537" t="str">
        <f t="shared" si="9"/>
        <v/>
      </c>
      <c r="K523" s="548"/>
      <c r="L523" s="548"/>
      <c r="M523" s="549"/>
      <c r="N523" s="538"/>
      <c r="O523" s="538"/>
      <c r="P523" s="538"/>
      <c r="Q523" s="538"/>
      <c r="R523" s="538"/>
      <c r="S523" s="537" t="s">
        <v>1997</v>
      </c>
    </row>
    <row r="524" spans="4:19" x14ac:dyDescent="0.2">
      <c r="D524" s="538" t="s">
        <v>3892</v>
      </c>
      <c r="E524" s="537" t="s">
        <v>3884</v>
      </c>
      <c r="F524" s="538"/>
      <c r="G524" s="537"/>
      <c r="H524" s="538"/>
      <c r="I524" s="538"/>
      <c r="J524" s="537" t="str">
        <f t="shared" si="9"/>
        <v/>
      </c>
      <c r="K524" s="548"/>
      <c r="L524" s="548"/>
      <c r="M524" s="549"/>
      <c r="N524" s="538"/>
      <c r="O524" s="538"/>
      <c r="P524" s="538"/>
      <c r="Q524" s="538"/>
      <c r="R524" s="538"/>
      <c r="S524" s="537" t="s">
        <v>1998</v>
      </c>
    </row>
    <row r="525" spans="4:19" x14ac:dyDescent="0.2">
      <c r="D525" s="538" t="s">
        <v>3893</v>
      </c>
      <c r="E525" s="537" t="s">
        <v>3884</v>
      </c>
      <c r="F525" s="538"/>
      <c r="G525" s="537"/>
      <c r="H525" s="538"/>
      <c r="I525" s="538"/>
      <c r="J525" s="537" t="str">
        <f t="shared" si="9"/>
        <v/>
      </c>
      <c r="K525" s="548"/>
      <c r="L525" s="548"/>
      <c r="M525" s="549"/>
      <c r="N525" s="538"/>
      <c r="O525" s="538"/>
      <c r="P525" s="538"/>
      <c r="Q525" s="538"/>
      <c r="R525" s="538"/>
      <c r="S525" s="537" t="s">
        <v>1999</v>
      </c>
    </row>
    <row r="526" spans="4:19" x14ac:dyDescent="0.2">
      <c r="D526" s="538" t="s">
        <v>3894</v>
      </c>
      <c r="E526" s="537" t="s">
        <v>3895</v>
      </c>
      <c r="F526" s="538"/>
      <c r="G526" s="537"/>
      <c r="H526" s="538"/>
      <c r="I526" s="538"/>
      <c r="J526" s="537" t="str">
        <f t="shared" si="9"/>
        <v/>
      </c>
      <c r="K526" s="548"/>
      <c r="L526" s="548"/>
      <c r="M526" s="549"/>
      <c r="N526" s="538"/>
      <c r="O526" s="538"/>
      <c r="P526" s="538"/>
      <c r="Q526" s="538"/>
      <c r="R526" s="538"/>
      <c r="S526" s="537" t="s">
        <v>2000</v>
      </c>
    </row>
    <row r="527" spans="4:19" x14ac:dyDescent="0.2">
      <c r="D527" s="538" t="s">
        <v>3896</v>
      </c>
      <c r="E527" s="537" t="s">
        <v>3895</v>
      </c>
      <c r="F527" s="538"/>
      <c r="G527" s="537"/>
      <c r="H527" s="538"/>
      <c r="I527" s="538"/>
      <c r="J527" s="537" t="str">
        <f t="shared" si="9"/>
        <v/>
      </c>
      <c r="K527" s="548"/>
      <c r="L527" s="548"/>
      <c r="M527" s="549"/>
      <c r="N527" s="538"/>
      <c r="O527" s="538"/>
      <c r="P527" s="538"/>
      <c r="Q527" s="538"/>
      <c r="R527" s="538"/>
      <c r="S527" s="537" t="s">
        <v>2001</v>
      </c>
    </row>
    <row r="528" spans="4:19" x14ac:dyDescent="0.2">
      <c r="D528" s="538" t="s">
        <v>3897</v>
      </c>
      <c r="E528" s="537" t="s">
        <v>3895</v>
      </c>
      <c r="F528" s="538"/>
      <c r="G528" s="537"/>
      <c r="H528" s="538"/>
      <c r="I528" s="538"/>
      <c r="J528" s="537" t="str">
        <f t="shared" si="9"/>
        <v/>
      </c>
      <c r="K528" s="548"/>
      <c r="L528" s="548"/>
      <c r="M528" s="549"/>
      <c r="N528" s="538"/>
      <c r="O528" s="538"/>
      <c r="P528" s="538"/>
      <c r="Q528" s="538"/>
      <c r="R528" s="538"/>
      <c r="S528" s="537" t="s">
        <v>2002</v>
      </c>
    </row>
    <row r="529" spans="4:19" x14ac:dyDescent="0.2">
      <c r="D529" s="538" t="s">
        <v>3898</v>
      </c>
      <c r="E529" s="537" t="s">
        <v>3895</v>
      </c>
      <c r="F529" s="538"/>
      <c r="G529" s="537"/>
      <c r="H529" s="538"/>
      <c r="I529" s="538"/>
      <c r="J529" s="537" t="str">
        <f t="shared" si="9"/>
        <v/>
      </c>
      <c r="K529" s="548"/>
      <c r="L529" s="548"/>
      <c r="M529" s="549"/>
      <c r="N529" s="538"/>
      <c r="O529" s="538"/>
      <c r="P529" s="538"/>
      <c r="Q529" s="538"/>
      <c r="R529" s="538"/>
      <c r="S529" s="537" t="s">
        <v>2003</v>
      </c>
    </row>
    <row r="530" spans="4:19" x14ac:dyDescent="0.2">
      <c r="D530" s="538" t="s">
        <v>3899</v>
      </c>
      <c r="E530" s="537" t="s">
        <v>3895</v>
      </c>
      <c r="F530" s="538"/>
      <c r="G530" s="537"/>
      <c r="H530" s="538"/>
      <c r="I530" s="538"/>
      <c r="J530" s="537" t="str">
        <f t="shared" si="9"/>
        <v/>
      </c>
      <c r="K530" s="548"/>
      <c r="L530" s="548"/>
      <c r="M530" s="549"/>
      <c r="N530" s="538"/>
      <c r="O530" s="538"/>
      <c r="P530" s="538"/>
      <c r="Q530" s="538"/>
      <c r="R530" s="538"/>
      <c r="S530" s="537" t="s">
        <v>2004</v>
      </c>
    </row>
    <row r="531" spans="4:19" x14ac:dyDescent="0.2">
      <c r="D531" s="538" t="s">
        <v>3900</v>
      </c>
      <c r="E531" s="537" t="s">
        <v>3895</v>
      </c>
      <c r="F531" s="538"/>
      <c r="G531" s="537"/>
      <c r="H531" s="538"/>
      <c r="I531" s="538"/>
      <c r="J531" s="537" t="str">
        <f t="shared" si="9"/>
        <v/>
      </c>
      <c r="K531" s="548"/>
      <c r="L531" s="548"/>
      <c r="M531" s="549"/>
      <c r="N531" s="538"/>
      <c r="O531" s="538"/>
      <c r="P531" s="538"/>
      <c r="Q531" s="538"/>
      <c r="R531" s="538"/>
      <c r="S531" s="537" t="s">
        <v>2005</v>
      </c>
    </row>
    <row r="532" spans="4:19" x14ac:dyDescent="0.2">
      <c r="D532" s="538" t="s">
        <v>3901</v>
      </c>
      <c r="E532" s="537" t="s">
        <v>3895</v>
      </c>
      <c r="F532" s="538"/>
      <c r="G532" s="537"/>
      <c r="H532" s="538"/>
      <c r="I532" s="538"/>
      <c r="J532" s="537" t="str">
        <f t="shared" si="9"/>
        <v/>
      </c>
      <c r="K532" s="548"/>
      <c r="L532" s="548"/>
      <c r="M532" s="549"/>
      <c r="N532" s="538"/>
      <c r="O532" s="538"/>
      <c r="P532" s="538"/>
      <c r="Q532" s="538"/>
      <c r="R532" s="538"/>
      <c r="S532" s="537" t="s">
        <v>2006</v>
      </c>
    </row>
    <row r="533" spans="4:19" x14ac:dyDescent="0.2">
      <c r="D533" s="538" t="s">
        <v>3902</v>
      </c>
      <c r="E533" s="537" t="s">
        <v>3895</v>
      </c>
      <c r="F533" s="538"/>
      <c r="G533" s="537"/>
      <c r="H533" s="538"/>
      <c r="I533" s="538"/>
      <c r="J533" s="537" t="str">
        <f t="shared" si="9"/>
        <v/>
      </c>
      <c r="K533" s="548"/>
      <c r="L533" s="548"/>
      <c r="M533" s="549"/>
      <c r="N533" s="538"/>
      <c r="O533" s="538"/>
      <c r="P533" s="538"/>
      <c r="Q533" s="538"/>
      <c r="R533" s="538"/>
      <c r="S533" s="537" t="s">
        <v>2007</v>
      </c>
    </row>
    <row r="534" spans="4:19" x14ac:dyDescent="0.2">
      <c r="D534" s="538" t="s">
        <v>3903</v>
      </c>
      <c r="E534" s="537" t="s">
        <v>3895</v>
      </c>
      <c r="F534" s="538"/>
      <c r="G534" s="537"/>
      <c r="H534" s="538"/>
      <c r="I534" s="538"/>
      <c r="J534" s="537" t="str">
        <f t="shared" si="9"/>
        <v/>
      </c>
      <c r="K534" s="548"/>
      <c r="L534" s="548"/>
      <c r="M534" s="549"/>
      <c r="N534" s="538"/>
      <c r="O534" s="538"/>
      <c r="P534" s="538"/>
      <c r="Q534" s="538"/>
      <c r="R534" s="538"/>
      <c r="S534" s="537" t="s">
        <v>2008</v>
      </c>
    </row>
    <row r="535" spans="4:19" x14ac:dyDescent="0.2">
      <c r="D535" s="538" t="s">
        <v>3904</v>
      </c>
      <c r="E535" s="537" t="s">
        <v>3895</v>
      </c>
      <c r="F535" s="538"/>
      <c r="G535" s="537"/>
      <c r="H535" s="538"/>
      <c r="I535" s="538"/>
      <c r="J535" s="537" t="str">
        <f t="shared" si="9"/>
        <v/>
      </c>
      <c r="K535" s="548"/>
      <c r="L535" s="548"/>
      <c r="M535" s="549"/>
      <c r="N535" s="538"/>
      <c r="O535" s="538"/>
      <c r="P535" s="538"/>
      <c r="Q535" s="538"/>
      <c r="R535" s="538"/>
      <c r="S535" s="537" t="s">
        <v>2009</v>
      </c>
    </row>
    <row r="536" spans="4:19" x14ac:dyDescent="0.2">
      <c r="D536" s="538" t="s">
        <v>3905</v>
      </c>
      <c r="E536" s="537" t="s">
        <v>3906</v>
      </c>
      <c r="F536" s="538"/>
      <c r="G536" s="537"/>
      <c r="H536" s="538"/>
      <c r="I536" s="538"/>
      <c r="J536" s="537" t="str">
        <f t="shared" si="9"/>
        <v/>
      </c>
      <c r="K536" s="548"/>
      <c r="L536" s="548"/>
      <c r="M536" s="549"/>
      <c r="N536" s="538"/>
      <c r="O536" s="538"/>
      <c r="P536" s="538"/>
      <c r="Q536" s="538"/>
      <c r="R536" s="538"/>
      <c r="S536" s="537" t="s">
        <v>2010</v>
      </c>
    </row>
    <row r="537" spans="4:19" x14ac:dyDescent="0.2">
      <c r="D537" s="538" t="s">
        <v>3907</v>
      </c>
      <c r="E537" s="537" t="s">
        <v>3906</v>
      </c>
      <c r="F537" s="538"/>
      <c r="G537" s="537"/>
      <c r="H537" s="538"/>
      <c r="I537" s="538"/>
      <c r="J537" s="537" t="str">
        <f t="shared" si="9"/>
        <v/>
      </c>
      <c r="K537" s="548"/>
      <c r="L537" s="548"/>
      <c r="M537" s="549"/>
      <c r="N537" s="538"/>
      <c r="O537" s="538"/>
      <c r="P537" s="538"/>
      <c r="Q537" s="538"/>
      <c r="R537" s="538"/>
      <c r="S537" s="537" t="s">
        <v>2011</v>
      </c>
    </row>
    <row r="538" spans="4:19" x14ac:dyDescent="0.2">
      <c r="D538" s="538" t="s">
        <v>3908</v>
      </c>
      <c r="E538" s="537" t="s">
        <v>3906</v>
      </c>
      <c r="F538" s="538"/>
      <c r="G538" s="537"/>
      <c r="H538" s="538"/>
      <c r="I538" s="538"/>
      <c r="J538" s="537" t="str">
        <f t="shared" si="9"/>
        <v/>
      </c>
      <c r="K538" s="548"/>
      <c r="L538" s="548"/>
      <c r="M538" s="549"/>
      <c r="N538" s="538"/>
      <c r="O538" s="538"/>
      <c r="P538" s="538"/>
      <c r="Q538" s="538"/>
      <c r="R538" s="538"/>
      <c r="S538" s="537" t="s">
        <v>2012</v>
      </c>
    </row>
    <row r="539" spans="4:19" x14ac:dyDescent="0.2">
      <c r="D539" s="538" t="s">
        <v>3909</v>
      </c>
      <c r="E539" s="537" t="s">
        <v>3906</v>
      </c>
      <c r="F539" s="538"/>
      <c r="G539" s="537"/>
      <c r="H539" s="538"/>
      <c r="I539" s="538"/>
      <c r="J539" s="537" t="str">
        <f t="shared" si="9"/>
        <v/>
      </c>
      <c r="K539" s="548"/>
      <c r="L539" s="548"/>
      <c r="M539" s="549"/>
      <c r="N539" s="538"/>
      <c r="O539" s="538"/>
      <c r="P539" s="538"/>
      <c r="Q539" s="538"/>
      <c r="R539" s="538"/>
      <c r="S539" s="537" t="s">
        <v>2013</v>
      </c>
    </row>
    <row r="540" spans="4:19" x14ac:dyDescent="0.2">
      <c r="D540" s="538" t="s">
        <v>3910</v>
      </c>
      <c r="E540" s="537" t="s">
        <v>3906</v>
      </c>
      <c r="F540" s="538"/>
      <c r="G540" s="537"/>
      <c r="H540" s="538"/>
      <c r="I540" s="538"/>
      <c r="J540" s="537" t="str">
        <f t="shared" si="9"/>
        <v/>
      </c>
      <c r="K540" s="548"/>
      <c r="L540" s="548"/>
      <c r="M540" s="549"/>
      <c r="N540" s="538"/>
      <c r="O540" s="538"/>
      <c r="P540" s="538"/>
      <c r="Q540" s="538"/>
      <c r="R540" s="538"/>
      <c r="S540" s="537" t="s">
        <v>2014</v>
      </c>
    </row>
    <row r="541" spans="4:19" x14ac:dyDescent="0.2">
      <c r="D541" s="538" t="s">
        <v>3911</v>
      </c>
      <c r="E541" s="537" t="s">
        <v>3906</v>
      </c>
      <c r="F541" s="538"/>
      <c r="G541" s="537"/>
      <c r="H541" s="538"/>
      <c r="I541" s="538"/>
      <c r="J541" s="537" t="str">
        <f t="shared" si="9"/>
        <v/>
      </c>
      <c r="K541" s="548"/>
      <c r="L541" s="548"/>
      <c r="M541" s="549"/>
      <c r="N541" s="538"/>
      <c r="O541" s="538"/>
      <c r="P541" s="538"/>
      <c r="Q541" s="538"/>
      <c r="R541" s="538"/>
      <c r="S541" s="537" t="s">
        <v>2015</v>
      </c>
    </row>
    <row r="542" spans="4:19" x14ac:dyDescent="0.2">
      <c r="D542" s="538" t="s">
        <v>3912</v>
      </c>
      <c r="E542" s="537" t="s">
        <v>3906</v>
      </c>
      <c r="F542" s="538"/>
      <c r="G542" s="537"/>
      <c r="H542" s="538"/>
      <c r="I542" s="538"/>
      <c r="J542" s="537" t="str">
        <f t="shared" si="9"/>
        <v/>
      </c>
      <c r="K542" s="548"/>
      <c r="L542" s="548"/>
      <c r="M542" s="549"/>
      <c r="N542" s="538"/>
      <c r="O542" s="538"/>
      <c r="P542" s="538"/>
      <c r="Q542" s="538"/>
      <c r="R542" s="538"/>
      <c r="S542" s="537" t="s">
        <v>2016</v>
      </c>
    </row>
    <row r="543" spans="4:19" x14ac:dyDescent="0.2">
      <c r="D543" s="538" t="s">
        <v>3913</v>
      </c>
      <c r="E543" s="537" t="s">
        <v>3906</v>
      </c>
      <c r="F543" s="538"/>
      <c r="G543" s="537"/>
      <c r="H543" s="538"/>
      <c r="I543" s="538"/>
      <c r="J543" s="537" t="str">
        <f t="shared" si="9"/>
        <v/>
      </c>
      <c r="K543" s="548"/>
      <c r="L543" s="548"/>
      <c r="M543" s="549"/>
      <c r="N543" s="538"/>
      <c r="O543" s="538"/>
      <c r="P543" s="538"/>
      <c r="Q543" s="538"/>
      <c r="R543" s="538"/>
      <c r="S543" s="537" t="s">
        <v>2017</v>
      </c>
    </row>
    <row r="544" spans="4:19" x14ac:dyDescent="0.2">
      <c r="D544" s="538" t="s">
        <v>3914</v>
      </c>
      <c r="E544" s="537" t="s">
        <v>3906</v>
      </c>
      <c r="F544" s="538"/>
      <c r="G544" s="537"/>
      <c r="H544" s="538"/>
      <c r="I544" s="538"/>
      <c r="J544" s="537" t="str">
        <f t="shared" si="9"/>
        <v/>
      </c>
      <c r="K544" s="548"/>
      <c r="L544" s="548"/>
      <c r="M544" s="549"/>
      <c r="N544" s="538"/>
      <c r="O544" s="538"/>
      <c r="P544" s="538"/>
      <c r="Q544" s="538"/>
      <c r="R544" s="538"/>
      <c r="S544" s="537" t="s">
        <v>2018</v>
      </c>
    </row>
    <row r="545" spans="4:19" x14ac:dyDescent="0.2">
      <c r="D545" s="538" t="s">
        <v>3915</v>
      </c>
      <c r="E545" s="537" t="s">
        <v>3906</v>
      </c>
      <c r="F545" s="538"/>
      <c r="G545" s="537"/>
      <c r="H545" s="538"/>
      <c r="I545" s="538"/>
      <c r="J545" s="537" t="str">
        <f t="shared" si="9"/>
        <v/>
      </c>
      <c r="K545" s="548"/>
      <c r="L545" s="548"/>
      <c r="M545" s="549"/>
      <c r="N545" s="538"/>
      <c r="O545" s="538"/>
      <c r="P545" s="538"/>
      <c r="Q545" s="538"/>
      <c r="R545" s="538"/>
      <c r="S545" s="537" t="s">
        <v>2019</v>
      </c>
    </row>
    <row r="546" spans="4:19" x14ac:dyDescent="0.2">
      <c r="D546" s="538" t="s">
        <v>3916</v>
      </c>
      <c r="E546" s="537" t="s">
        <v>3917</v>
      </c>
      <c r="F546" s="538"/>
      <c r="G546" s="537"/>
      <c r="H546" s="538"/>
      <c r="I546" s="538"/>
      <c r="J546" s="537" t="str">
        <f t="shared" si="9"/>
        <v/>
      </c>
      <c r="K546" s="548"/>
      <c r="L546" s="548"/>
      <c r="M546" s="549"/>
      <c r="N546" s="538"/>
      <c r="O546" s="538"/>
      <c r="P546" s="538"/>
      <c r="Q546" s="538"/>
      <c r="R546" s="538"/>
      <c r="S546" s="537" t="s">
        <v>2020</v>
      </c>
    </row>
    <row r="547" spans="4:19" x14ac:dyDescent="0.2">
      <c r="D547" s="538" t="s">
        <v>3918</v>
      </c>
      <c r="E547" s="537" t="s">
        <v>3917</v>
      </c>
      <c r="F547" s="538"/>
      <c r="G547" s="537"/>
      <c r="H547" s="538"/>
      <c r="I547" s="538"/>
      <c r="J547" s="537" t="str">
        <f t="shared" si="9"/>
        <v/>
      </c>
      <c r="K547" s="548"/>
      <c r="L547" s="548"/>
      <c r="M547" s="549"/>
      <c r="N547" s="538"/>
      <c r="O547" s="538"/>
      <c r="P547" s="538"/>
      <c r="Q547" s="538"/>
      <c r="R547" s="538"/>
      <c r="S547" s="537" t="s">
        <v>2021</v>
      </c>
    </row>
    <row r="548" spans="4:19" x14ac:dyDescent="0.2">
      <c r="D548" s="538" t="s">
        <v>3919</v>
      </c>
      <c r="E548" s="537" t="s">
        <v>3917</v>
      </c>
      <c r="F548" s="538"/>
      <c r="G548" s="537"/>
      <c r="H548" s="538"/>
      <c r="I548" s="538"/>
      <c r="J548" s="537" t="str">
        <f t="shared" si="9"/>
        <v/>
      </c>
      <c r="K548" s="548"/>
      <c r="L548" s="548"/>
      <c r="M548" s="549"/>
      <c r="N548" s="538"/>
      <c r="O548" s="538"/>
      <c r="P548" s="538"/>
      <c r="Q548" s="538"/>
      <c r="R548" s="538"/>
      <c r="S548" s="537" t="s">
        <v>2022</v>
      </c>
    </row>
    <row r="549" spans="4:19" x14ac:dyDescent="0.2">
      <c r="D549" s="538" t="s">
        <v>3920</v>
      </c>
      <c r="E549" s="537" t="s">
        <v>3917</v>
      </c>
      <c r="F549" s="538"/>
      <c r="G549" s="537"/>
      <c r="H549" s="538"/>
      <c r="I549" s="538"/>
      <c r="J549" s="537" t="str">
        <f t="shared" si="9"/>
        <v/>
      </c>
      <c r="K549" s="548"/>
      <c r="L549" s="548"/>
      <c r="M549" s="549"/>
      <c r="N549" s="538"/>
      <c r="O549" s="538"/>
      <c r="P549" s="538"/>
      <c r="Q549" s="538"/>
      <c r="R549" s="538"/>
      <c r="S549" s="537" t="s">
        <v>2023</v>
      </c>
    </row>
    <row r="550" spans="4:19" x14ac:dyDescent="0.2">
      <c r="D550" s="538" t="s">
        <v>3921</v>
      </c>
      <c r="E550" s="537" t="s">
        <v>3917</v>
      </c>
      <c r="F550" s="538"/>
      <c r="G550" s="537"/>
      <c r="H550" s="538"/>
      <c r="I550" s="538"/>
      <c r="J550" s="537" t="str">
        <f t="shared" si="9"/>
        <v/>
      </c>
      <c r="K550" s="548"/>
      <c r="L550" s="548"/>
      <c r="M550" s="549"/>
      <c r="N550" s="538"/>
      <c r="O550" s="538"/>
      <c r="P550" s="538"/>
      <c r="Q550" s="538"/>
      <c r="R550" s="538"/>
      <c r="S550" s="537" t="s">
        <v>2024</v>
      </c>
    </row>
    <row r="551" spans="4:19" x14ac:dyDescent="0.2">
      <c r="D551" s="538" t="s">
        <v>3922</v>
      </c>
      <c r="E551" s="537" t="s">
        <v>3917</v>
      </c>
      <c r="F551" s="538"/>
      <c r="G551" s="537"/>
      <c r="H551" s="538"/>
      <c r="I551" s="538"/>
      <c r="J551" s="537" t="str">
        <f t="shared" si="9"/>
        <v/>
      </c>
      <c r="K551" s="548"/>
      <c r="L551" s="548"/>
      <c r="M551" s="549"/>
      <c r="N551" s="538"/>
      <c r="O551" s="538"/>
      <c r="P551" s="538"/>
      <c r="Q551" s="538"/>
      <c r="R551" s="538"/>
      <c r="S551" s="537" t="s">
        <v>2025</v>
      </c>
    </row>
    <row r="552" spans="4:19" x14ac:dyDescent="0.2">
      <c r="D552" s="538" t="s">
        <v>3923</v>
      </c>
      <c r="E552" s="537" t="s">
        <v>3917</v>
      </c>
      <c r="F552" s="538"/>
      <c r="G552" s="537"/>
      <c r="H552" s="538"/>
      <c r="I552" s="538"/>
      <c r="J552" s="537" t="str">
        <f t="shared" si="9"/>
        <v/>
      </c>
      <c r="K552" s="548"/>
      <c r="L552" s="548"/>
      <c r="M552" s="549"/>
      <c r="N552" s="538"/>
      <c r="O552" s="538"/>
      <c r="P552" s="538"/>
      <c r="Q552" s="538"/>
      <c r="R552" s="538"/>
      <c r="S552" s="537" t="s">
        <v>2026</v>
      </c>
    </row>
    <row r="553" spans="4:19" x14ac:dyDescent="0.2">
      <c r="D553" s="538" t="s">
        <v>3924</v>
      </c>
      <c r="E553" s="537" t="s">
        <v>3917</v>
      </c>
      <c r="F553" s="538"/>
      <c r="G553" s="537"/>
      <c r="H553" s="538"/>
      <c r="I553" s="538"/>
      <c r="J553" s="537" t="str">
        <f t="shared" si="9"/>
        <v/>
      </c>
      <c r="K553" s="548"/>
      <c r="L553" s="548"/>
      <c r="M553" s="549"/>
      <c r="N553" s="538"/>
      <c r="O553" s="538"/>
      <c r="P553" s="538"/>
      <c r="Q553" s="538"/>
      <c r="R553" s="538"/>
      <c r="S553" s="537" t="s">
        <v>2027</v>
      </c>
    </row>
    <row r="554" spans="4:19" x14ac:dyDescent="0.2">
      <c r="D554" s="538" t="s">
        <v>3925</v>
      </c>
      <c r="E554" s="537" t="s">
        <v>3917</v>
      </c>
      <c r="F554" s="538"/>
      <c r="G554" s="537"/>
      <c r="H554" s="538"/>
      <c r="I554" s="538"/>
      <c r="J554" s="537" t="str">
        <f t="shared" si="9"/>
        <v/>
      </c>
      <c r="K554" s="548"/>
      <c r="L554" s="548"/>
      <c r="M554" s="549"/>
      <c r="N554" s="538"/>
      <c r="O554" s="538"/>
      <c r="P554" s="538"/>
      <c r="Q554" s="538"/>
      <c r="R554" s="538"/>
      <c r="S554" s="537" t="s">
        <v>2028</v>
      </c>
    </row>
    <row r="555" spans="4:19" x14ac:dyDescent="0.2">
      <c r="D555" s="538" t="s">
        <v>3926</v>
      </c>
      <c r="E555" s="537" t="s">
        <v>3917</v>
      </c>
      <c r="F555" s="538"/>
      <c r="G555" s="537"/>
      <c r="H555" s="538"/>
      <c r="I555" s="538"/>
      <c r="J555" s="537" t="str">
        <f t="shared" si="9"/>
        <v/>
      </c>
      <c r="K555" s="548"/>
      <c r="L555" s="548"/>
      <c r="M555" s="549"/>
      <c r="N555" s="538"/>
      <c r="O555" s="538"/>
      <c r="P555" s="538"/>
      <c r="Q555" s="538"/>
      <c r="R555" s="538"/>
      <c r="S555" s="537" t="s">
        <v>2029</v>
      </c>
    </row>
    <row r="556" spans="4:19" x14ac:dyDescent="0.2">
      <c r="D556" s="538" t="s">
        <v>3927</v>
      </c>
      <c r="E556" s="537" t="s">
        <v>3928</v>
      </c>
      <c r="F556" s="538"/>
      <c r="G556" s="537"/>
      <c r="H556" s="538"/>
      <c r="I556" s="538"/>
      <c r="J556" s="537" t="str">
        <f t="shared" si="9"/>
        <v/>
      </c>
      <c r="K556" s="548"/>
      <c r="L556" s="548"/>
      <c r="M556" s="549"/>
      <c r="N556" s="538"/>
      <c r="O556" s="538"/>
      <c r="P556" s="538"/>
      <c r="Q556" s="538"/>
      <c r="R556" s="538"/>
      <c r="S556" s="537" t="s">
        <v>2030</v>
      </c>
    </row>
    <row r="557" spans="4:19" x14ac:dyDescent="0.2">
      <c r="D557" s="538" t="s">
        <v>3929</v>
      </c>
      <c r="E557" s="537" t="s">
        <v>3928</v>
      </c>
      <c r="F557" s="538"/>
      <c r="G557" s="537"/>
      <c r="H557" s="538"/>
      <c r="I557" s="538"/>
      <c r="J557" s="537" t="str">
        <f t="shared" si="9"/>
        <v/>
      </c>
      <c r="K557" s="548"/>
      <c r="L557" s="548"/>
      <c r="M557" s="549"/>
      <c r="N557" s="538"/>
      <c r="O557" s="538"/>
      <c r="P557" s="538"/>
      <c r="Q557" s="538"/>
      <c r="R557" s="538"/>
      <c r="S557" s="537" t="s">
        <v>2031</v>
      </c>
    </row>
    <row r="558" spans="4:19" x14ac:dyDescent="0.2">
      <c r="D558" s="538" t="s">
        <v>3930</v>
      </c>
      <c r="E558" s="537" t="s">
        <v>3928</v>
      </c>
      <c r="F558" s="538"/>
      <c r="G558" s="537"/>
      <c r="H558" s="538"/>
      <c r="I558" s="538"/>
      <c r="J558" s="537" t="str">
        <f t="shared" si="9"/>
        <v/>
      </c>
      <c r="K558" s="548"/>
      <c r="L558" s="548"/>
      <c r="M558" s="549"/>
      <c r="N558" s="538"/>
      <c r="O558" s="538"/>
      <c r="P558" s="538"/>
      <c r="Q558" s="538"/>
      <c r="R558" s="538"/>
      <c r="S558" s="537" t="s">
        <v>2032</v>
      </c>
    </row>
    <row r="559" spans="4:19" x14ac:dyDescent="0.2">
      <c r="D559" s="538" t="s">
        <v>3931</v>
      </c>
      <c r="E559" s="537" t="s">
        <v>3928</v>
      </c>
      <c r="F559" s="538"/>
      <c r="G559" s="537"/>
      <c r="H559" s="538"/>
      <c r="I559" s="538"/>
      <c r="J559" s="537" t="str">
        <f t="shared" si="9"/>
        <v/>
      </c>
      <c r="K559" s="548"/>
      <c r="L559" s="548"/>
      <c r="M559" s="549"/>
      <c r="N559" s="538"/>
      <c r="O559" s="538"/>
      <c r="P559" s="538"/>
      <c r="Q559" s="538"/>
      <c r="R559" s="538"/>
      <c r="S559" s="537" t="s">
        <v>2033</v>
      </c>
    </row>
    <row r="560" spans="4:19" x14ac:dyDescent="0.2">
      <c r="D560" s="538" t="s">
        <v>3932</v>
      </c>
      <c r="E560" s="537" t="s">
        <v>3928</v>
      </c>
      <c r="F560" s="538"/>
      <c r="G560" s="537"/>
      <c r="H560" s="538"/>
      <c r="I560" s="538"/>
      <c r="J560" s="537" t="str">
        <f t="shared" si="9"/>
        <v/>
      </c>
      <c r="K560" s="548"/>
      <c r="L560" s="548"/>
      <c r="M560" s="549"/>
      <c r="N560" s="538"/>
      <c r="O560" s="538"/>
      <c r="P560" s="538"/>
      <c r="Q560" s="538"/>
      <c r="R560" s="538"/>
      <c r="S560" s="537" t="s">
        <v>2034</v>
      </c>
    </row>
    <row r="561" spans="4:19" x14ac:dyDescent="0.2">
      <c r="D561" s="538" t="s">
        <v>3933</v>
      </c>
      <c r="E561" s="537" t="s">
        <v>3928</v>
      </c>
      <c r="F561" s="538"/>
      <c r="G561" s="537"/>
      <c r="H561" s="538"/>
      <c r="I561" s="538"/>
      <c r="J561" s="537" t="str">
        <f t="shared" si="9"/>
        <v/>
      </c>
      <c r="K561" s="548"/>
      <c r="L561" s="548"/>
      <c r="M561" s="549"/>
      <c r="N561" s="538"/>
      <c r="O561" s="538"/>
      <c r="P561" s="538"/>
      <c r="Q561" s="538"/>
      <c r="R561" s="538"/>
      <c r="S561" s="537" t="s">
        <v>2035</v>
      </c>
    </row>
    <row r="562" spans="4:19" x14ac:dyDescent="0.2">
      <c r="D562" s="538" t="s">
        <v>3934</v>
      </c>
      <c r="E562" s="537" t="s">
        <v>3928</v>
      </c>
      <c r="F562" s="538"/>
      <c r="G562" s="537"/>
      <c r="H562" s="538"/>
      <c r="I562" s="538"/>
      <c r="J562" s="537" t="str">
        <f t="shared" si="9"/>
        <v/>
      </c>
      <c r="K562" s="548"/>
      <c r="L562" s="548"/>
      <c r="M562" s="549"/>
      <c r="N562" s="538"/>
      <c r="O562" s="538"/>
      <c r="P562" s="538"/>
      <c r="Q562" s="538"/>
      <c r="R562" s="538"/>
      <c r="S562" s="537" t="s">
        <v>2036</v>
      </c>
    </row>
    <row r="563" spans="4:19" x14ac:dyDescent="0.2">
      <c r="D563" s="538" t="s">
        <v>3935</v>
      </c>
      <c r="E563" s="537" t="s">
        <v>3928</v>
      </c>
      <c r="F563" s="538"/>
      <c r="G563" s="537"/>
      <c r="H563" s="538"/>
      <c r="I563" s="538"/>
      <c r="J563" s="537" t="str">
        <f t="shared" si="9"/>
        <v/>
      </c>
      <c r="K563" s="548"/>
      <c r="L563" s="548"/>
      <c r="M563" s="549"/>
      <c r="N563" s="538"/>
      <c r="O563" s="538"/>
      <c r="P563" s="538"/>
      <c r="Q563" s="538"/>
      <c r="R563" s="538"/>
      <c r="S563" s="537" t="s">
        <v>2037</v>
      </c>
    </row>
    <row r="564" spans="4:19" x14ac:dyDescent="0.2">
      <c r="D564" s="538" t="s">
        <v>3936</v>
      </c>
      <c r="E564" s="537" t="s">
        <v>3928</v>
      </c>
      <c r="F564" s="538"/>
      <c r="G564" s="537"/>
      <c r="H564" s="538"/>
      <c r="I564" s="538"/>
      <c r="J564" s="537" t="str">
        <f t="shared" si="9"/>
        <v/>
      </c>
      <c r="K564" s="548"/>
      <c r="L564" s="548"/>
      <c r="M564" s="549"/>
      <c r="N564" s="538"/>
      <c r="O564" s="538"/>
      <c r="P564" s="538"/>
      <c r="Q564" s="538"/>
      <c r="R564" s="538"/>
      <c r="S564" s="537" t="s">
        <v>2038</v>
      </c>
    </row>
    <row r="565" spans="4:19" x14ac:dyDescent="0.2">
      <c r="D565" s="538" t="s">
        <v>3937</v>
      </c>
      <c r="E565" s="537" t="s">
        <v>3928</v>
      </c>
      <c r="F565" s="538"/>
      <c r="G565" s="537"/>
      <c r="H565" s="538"/>
      <c r="I565" s="538"/>
      <c r="J565" s="537" t="str">
        <f t="shared" si="9"/>
        <v/>
      </c>
      <c r="K565" s="548"/>
      <c r="L565" s="548"/>
      <c r="M565" s="549"/>
      <c r="N565" s="538"/>
      <c r="O565" s="538"/>
      <c r="P565" s="538"/>
      <c r="Q565" s="538"/>
      <c r="R565" s="538"/>
      <c r="S565" s="537" t="s">
        <v>2039</v>
      </c>
    </row>
    <row r="566" spans="4:19" x14ac:dyDescent="0.2">
      <c r="D566" s="538" t="s">
        <v>3938</v>
      </c>
      <c r="E566" s="537" t="s">
        <v>3939</v>
      </c>
      <c r="F566" s="538"/>
      <c r="G566" s="537"/>
      <c r="H566" s="538"/>
      <c r="I566" s="538"/>
      <c r="J566" s="537" t="str">
        <f t="shared" si="9"/>
        <v/>
      </c>
      <c r="K566" s="548"/>
      <c r="L566" s="548"/>
      <c r="M566" s="549"/>
      <c r="N566" s="538"/>
      <c r="O566" s="538"/>
      <c r="P566" s="538"/>
      <c r="Q566" s="538"/>
      <c r="R566" s="538"/>
      <c r="S566" s="537" t="s">
        <v>2040</v>
      </c>
    </row>
    <row r="567" spans="4:19" x14ac:dyDescent="0.2">
      <c r="D567" s="538" t="s">
        <v>3940</v>
      </c>
      <c r="E567" s="537" t="s">
        <v>3939</v>
      </c>
      <c r="F567" s="538"/>
      <c r="G567" s="537"/>
      <c r="H567" s="538"/>
      <c r="I567" s="538"/>
      <c r="J567" s="537" t="str">
        <f t="shared" si="9"/>
        <v/>
      </c>
      <c r="K567" s="548"/>
      <c r="L567" s="548"/>
      <c r="M567" s="549"/>
      <c r="N567" s="538"/>
      <c r="O567" s="538"/>
      <c r="P567" s="538"/>
      <c r="Q567" s="538"/>
      <c r="R567" s="538"/>
      <c r="S567" s="537" t="s">
        <v>2041</v>
      </c>
    </row>
    <row r="568" spans="4:19" x14ac:dyDescent="0.2">
      <c r="D568" s="538" t="s">
        <v>3941</v>
      </c>
      <c r="E568" s="537" t="s">
        <v>3939</v>
      </c>
      <c r="F568" s="538"/>
      <c r="G568" s="537"/>
      <c r="H568" s="538"/>
      <c r="I568" s="538"/>
      <c r="J568" s="537" t="str">
        <f t="shared" si="9"/>
        <v/>
      </c>
      <c r="K568" s="548"/>
      <c r="L568" s="548"/>
      <c r="M568" s="549"/>
      <c r="N568" s="538"/>
      <c r="O568" s="538"/>
      <c r="P568" s="538"/>
      <c r="Q568" s="538"/>
      <c r="R568" s="538"/>
      <c r="S568" s="537" t="s">
        <v>2042</v>
      </c>
    </row>
    <row r="569" spans="4:19" x14ac:dyDescent="0.2">
      <c r="D569" s="538" t="s">
        <v>3942</v>
      </c>
      <c r="E569" s="537" t="s">
        <v>3939</v>
      </c>
      <c r="F569" s="538"/>
      <c r="G569" s="537"/>
      <c r="H569" s="538"/>
      <c r="I569" s="538"/>
      <c r="J569" s="537" t="str">
        <f t="shared" si="9"/>
        <v/>
      </c>
      <c r="K569" s="548"/>
      <c r="L569" s="548"/>
      <c r="M569" s="549"/>
      <c r="N569" s="538"/>
      <c r="O569" s="538"/>
      <c r="P569" s="538"/>
      <c r="Q569" s="538"/>
      <c r="R569" s="538"/>
      <c r="S569" s="537" t="s">
        <v>2043</v>
      </c>
    </row>
    <row r="570" spans="4:19" x14ac:dyDescent="0.2">
      <c r="D570" s="538" t="s">
        <v>3943</v>
      </c>
      <c r="E570" s="537" t="s">
        <v>3939</v>
      </c>
      <c r="F570" s="538"/>
      <c r="G570" s="537"/>
      <c r="H570" s="538"/>
      <c r="I570" s="538"/>
      <c r="J570" s="537" t="str">
        <f t="shared" si="9"/>
        <v/>
      </c>
      <c r="K570" s="548"/>
      <c r="L570" s="548"/>
      <c r="M570" s="549"/>
      <c r="N570" s="538"/>
      <c r="O570" s="538"/>
      <c r="P570" s="538"/>
      <c r="Q570" s="538"/>
      <c r="R570" s="538"/>
      <c r="S570" s="537" t="s">
        <v>2044</v>
      </c>
    </row>
    <row r="571" spans="4:19" x14ac:dyDescent="0.2">
      <c r="D571" s="538" t="s">
        <v>3944</v>
      </c>
      <c r="E571" s="537" t="s">
        <v>3939</v>
      </c>
      <c r="F571" s="538"/>
      <c r="G571" s="537"/>
      <c r="H571" s="538"/>
      <c r="I571" s="538"/>
      <c r="J571" s="537" t="str">
        <f t="shared" si="9"/>
        <v/>
      </c>
      <c r="K571" s="548"/>
      <c r="L571" s="548"/>
      <c r="M571" s="549"/>
      <c r="N571" s="538"/>
      <c r="O571" s="538"/>
      <c r="P571" s="538"/>
      <c r="Q571" s="538"/>
      <c r="R571" s="538"/>
      <c r="S571" s="537" t="s">
        <v>2045</v>
      </c>
    </row>
    <row r="572" spans="4:19" x14ac:dyDescent="0.2">
      <c r="D572" s="538" t="s">
        <v>3945</v>
      </c>
      <c r="E572" s="537" t="s">
        <v>3939</v>
      </c>
      <c r="F572" s="538"/>
      <c r="G572" s="537"/>
      <c r="H572" s="538"/>
      <c r="I572" s="538"/>
      <c r="J572" s="537" t="str">
        <f t="shared" ref="J572:J615" si="10">F572&amp;H572&amp;I572</f>
        <v/>
      </c>
      <c r="K572" s="548"/>
      <c r="L572" s="548"/>
      <c r="M572" s="549"/>
      <c r="N572" s="538"/>
      <c r="O572" s="538"/>
      <c r="P572" s="538"/>
      <c r="Q572" s="538"/>
      <c r="R572" s="538"/>
      <c r="S572" s="537" t="s">
        <v>2046</v>
      </c>
    </row>
    <row r="573" spans="4:19" x14ac:dyDescent="0.2">
      <c r="D573" s="538" t="s">
        <v>3946</v>
      </c>
      <c r="E573" s="537" t="s">
        <v>3939</v>
      </c>
      <c r="F573" s="538"/>
      <c r="G573" s="537"/>
      <c r="H573" s="538"/>
      <c r="I573" s="538"/>
      <c r="J573" s="537" t="str">
        <f t="shared" si="10"/>
        <v/>
      </c>
      <c r="K573" s="548"/>
      <c r="L573" s="548"/>
      <c r="M573" s="549"/>
      <c r="N573" s="538"/>
      <c r="O573" s="538"/>
      <c r="P573" s="538"/>
      <c r="Q573" s="538"/>
      <c r="R573" s="538"/>
      <c r="S573" s="537" t="s">
        <v>2047</v>
      </c>
    </row>
    <row r="574" spans="4:19" x14ac:dyDescent="0.2">
      <c r="D574" s="538" t="s">
        <v>3947</v>
      </c>
      <c r="E574" s="537" t="s">
        <v>3939</v>
      </c>
      <c r="F574" s="538"/>
      <c r="G574" s="537"/>
      <c r="H574" s="538"/>
      <c r="I574" s="538"/>
      <c r="J574" s="537" t="str">
        <f t="shared" si="10"/>
        <v/>
      </c>
      <c r="K574" s="548"/>
      <c r="L574" s="548"/>
      <c r="M574" s="549"/>
      <c r="N574" s="538"/>
      <c r="O574" s="538"/>
      <c r="P574" s="538"/>
      <c r="Q574" s="538"/>
      <c r="R574" s="538"/>
      <c r="S574" s="537" t="s">
        <v>2048</v>
      </c>
    </row>
    <row r="575" spans="4:19" x14ac:dyDescent="0.2">
      <c r="D575" s="538" t="s">
        <v>3948</v>
      </c>
      <c r="E575" s="537" t="s">
        <v>3939</v>
      </c>
      <c r="F575" s="538"/>
      <c r="G575" s="537"/>
      <c r="H575" s="538"/>
      <c r="I575" s="538"/>
      <c r="J575" s="537" t="str">
        <f t="shared" si="10"/>
        <v/>
      </c>
      <c r="K575" s="548"/>
      <c r="L575" s="548"/>
      <c r="M575" s="549"/>
      <c r="N575" s="538"/>
      <c r="O575" s="538"/>
      <c r="P575" s="538"/>
      <c r="Q575" s="538"/>
      <c r="R575" s="538"/>
      <c r="S575" s="537" t="s">
        <v>2049</v>
      </c>
    </row>
    <row r="576" spans="4:19" x14ac:dyDescent="0.2">
      <c r="D576" s="538" t="s">
        <v>3949</v>
      </c>
      <c r="E576" s="537" t="s">
        <v>3950</v>
      </c>
      <c r="F576" s="538"/>
      <c r="G576" s="537"/>
      <c r="H576" s="538"/>
      <c r="I576" s="538"/>
      <c r="J576" s="537" t="str">
        <f t="shared" si="10"/>
        <v/>
      </c>
      <c r="K576" s="548"/>
      <c r="L576" s="548"/>
      <c r="M576" s="549"/>
      <c r="N576" s="538"/>
      <c r="O576" s="538"/>
      <c r="P576" s="538"/>
      <c r="Q576" s="538"/>
      <c r="R576" s="538"/>
      <c r="S576" s="537" t="s">
        <v>2050</v>
      </c>
    </row>
    <row r="577" spans="4:19" x14ac:dyDescent="0.2">
      <c r="D577" s="538" t="s">
        <v>3951</v>
      </c>
      <c r="E577" s="537" t="s">
        <v>3950</v>
      </c>
      <c r="F577" s="538"/>
      <c r="G577" s="537"/>
      <c r="H577" s="538"/>
      <c r="I577" s="538"/>
      <c r="J577" s="537" t="str">
        <f t="shared" si="10"/>
        <v/>
      </c>
      <c r="K577" s="548"/>
      <c r="L577" s="548"/>
      <c r="M577" s="549"/>
      <c r="N577" s="538"/>
      <c r="O577" s="538"/>
      <c r="P577" s="538"/>
      <c r="Q577" s="538"/>
      <c r="R577" s="538"/>
      <c r="S577" s="537" t="s">
        <v>2051</v>
      </c>
    </row>
    <row r="578" spans="4:19" x14ac:dyDescent="0.2">
      <c r="D578" s="538" t="s">
        <v>3952</v>
      </c>
      <c r="E578" s="537" t="s">
        <v>3950</v>
      </c>
      <c r="F578" s="538"/>
      <c r="G578" s="537"/>
      <c r="H578" s="538"/>
      <c r="I578" s="538"/>
      <c r="J578" s="537" t="str">
        <f t="shared" si="10"/>
        <v/>
      </c>
      <c r="K578" s="548"/>
      <c r="L578" s="548"/>
      <c r="M578" s="549"/>
      <c r="N578" s="538"/>
      <c r="O578" s="538"/>
      <c r="P578" s="538"/>
      <c r="Q578" s="538"/>
      <c r="R578" s="538"/>
      <c r="S578" s="537" t="s">
        <v>2052</v>
      </c>
    </row>
    <row r="579" spans="4:19" x14ac:dyDescent="0.2">
      <c r="D579" s="538" t="s">
        <v>3953</v>
      </c>
      <c r="E579" s="537" t="s">
        <v>3950</v>
      </c>
      <c r="F579" s="538"/>
      <c r="G579" s="537"/>
      <c r="H579" s="538"/>
      <c r="I579" s="538"/>
      <c r="J579" s="537" t="str">
        <f t="shared" si="10"/>
        <v/>
      </c>
      <c r="K579" s="548"/>
      <c r="L579" s="548"/>
      <c r="M579" s="549"/>
      <c r="N579" s="538"/>
      <c r="O579" s="538"/>
      <c r="P579" s="538"/>
      <c r="Q579" s="538"/>
      <c r="R579" s="538"/>
      <c r="S579" s="537" t="s">
        <v>2053</v>
      </c>
    </row>
    <row r="580" spans="4:19" x14ac:dyDescent="0.2">
      <c r="D580" s="538" t="s">
        <v>3954</v>
      </c>
      <c r="E580" s="537" t="s">
        <v>3950</v>
      </c>
      <c r="F580" s="538"/>
      <c r="G580" s="537"/>
      <c r="H580" s="538"/>
      <c r="I580" s="538"/>
      <c r="J580" s="537" t="str">
        <f t="shared" si="10"/>
        <v/>
      </c>
      <c r="K580" s="548"/>
      <c r="L580" s="548"/>
      <c r="M580" s="549"/>
      <c r="N580" s="538"/>
      <c r="O580" s="538"/>
      <c r="P580" s="538"/>
      <c r="Q580" s="538"/>
      <c r="R580" s="538"/>
      <c r="S580" s="537" t="s">
        <v>2054</v>
      </c>
    </row>
    <row r="581" spans="4:19" x14ac:dyDescent="0.2">
      <c r="D581" s="538" t="s">
        <v>3955</v>
      </c>
      <c r="E581" s="537" t="s">
        <v>3950</v>
      </c>
      <c r="F581" s="538"/>
      <c r="G581" s="537"/>
      <c r="H581" s="538"/>
      <c r="I581" s="538"/>
      <c r="J581" s="537" t="str">
        <f t="shared" si="10"/>
        <v/>
      </c>
      <c r="K581" s="548"/>
      <c r="L581" s="548"/>
      <c r="M581" s="549"/>
      <c r="N581" s="538"/>
      <c r="O581" s="538"/>
      <c r="P581" s="538"/>
      <c r="Q581" s="538"/>
      <c r="R581" s="538"/>
      <c r="S581" s="537" t="s">
        <v>2055</v>
      </c>
    </row>
    <row r="582" spans="4:19" x14ac:dyDescent="0.2">
      <c r="D582" s="538" t="s">
        <v>3956</v>
      </c>
      <c r="E582" s="537" t="s">
        <v>3950</v>
      </c>
      <c r="F582" s="538"/>
      <c r="G582" s="537"/>
      <c r="H582" s="538"/>
      <c r="I582" s="538"/>
      <c r="J582" s="537" t="str">
        <f t="shared" si="10"/>
        <v/>
      </c>
      <c r="K582" s="548"/>
      <c r="L582" s="548"/>
      <c r="M582" s="549"/>
      <c r="N582" s="538"/>
      <c r="O582" s="538"/>
      <c r="P582" s="538"/>
      <c r="Q582" s="538"/>
      <c r="R582" s="538"/>
      <c r="S582" s="537" t="s">
        <v>2056</v>
      </c>
    </row>
    <row r="583" spans="4:19" x14ac:dyDescent="0.2">
      <c r="D583" s="538" t="s">
        <v>3957</v>
      </c>
      <c r="E583" s="537" t="s">
        <v>3950</v>
      </c>
      <c r="F583" s="538"/>
      <c r="G583" s="537"/>
      <c r="H583" s="538"/>
      <c r="I583" s="538"/>
      <c r="J583" s="537" t="str">
        <f t="shared" si="10"/>
        <v/>
      </c>
      <c r="K583" s="548"/>
      <c r="L583" s="548"/>
      <c r="M583" s="549"/>
      <c r="N583" s="538"/>
      <c r="O583" s="538"/>
      <c r="P583" s="538"/>
      <c r="Q583" s="538"/>
      <c r="R583" s="538"/>
      <c r="S583" s="537" t="s">
        <v>2057</v>
      </c>
    </row>
    <row r="584" spans="4:19" x14ac:dyDescent="0.2">
      <c r="D584" s="538" t="s">
        <v>3958</v>
      </c>
      <c r="E584" s="537" t="s">
        <v>3950</v>
      </c>
      <c r="F584" s="538"/>
      <c r="G584" s="537"/>
      <c r="H584" s="538"/>
      <c r="I584" s="538"/>
      <c r="J584" s="537" t="str">
        <f t="shared" si="10"/>
        <v/>
      </c>
      <c r="K584" s="548"/>
      <c r="L584" s="548"/>
      <c r="M584" s="549"/>
      <c r="N584" s="538"/>
      <c r="O584" s="538"/>
      <c r="P584" s="538"/>
      <c r="Q584" s="538"/>
      <c r="R584" s="538"/>
      <c r="S584" s="537" t="s">
        <v>2058</v>
      </c>
    </row>
    <row r="585" spans="4:19" x14ac:dyDescent="0.2">
      <c r="D585" s="538" t="s">
        <v>3959</v>
      </c>
      <c r="E585" s="537" t="s">
        <v>3950</v>
      </c>
      <c r="F585" s="538"/>
      <c r="G585" s="537"/>
      <c r="H585" s="538"/>
      <c r="I585" s="538"/>
      <c r="J585" s="537" t="str">
        <f t="shared" si="10"/>
        <v/>
      </c>
      <c r="K585" s="548"/>
      <c r="L585" s="548"/>
      <c r="M585" s="549"/>
      <c r="N585" s="538"/>
      <c r="O585" s="538"/>
      <c r="P585" s="538"/>
      <c r="Q585" s="538"/>
      <c r="R585" s="538"/>
      <c r="S585" s="537" t="s">
        <v>2059</v>
      </c>
    </row>
    <row r="586" spans="4:19" x14ac:dyDescent="0.2">
      <c r="D586" s="538" t="s">
        <v>3960</v>
      </c>
      <c r="E586" s="537" t="s">
        <v>3961</v>
      </c>
      <c r="F586" s="538"/>
      <c r="G586" s="537"/>
      <c r="H586" s="538"/>
      <c r="I586" s="538"/>
      <c r="J586" s="537" t="str">
        <f t="shared" si="10"/>
        <v/>
      </c>
      <c r="K586" s="548"/>
      <c r="L586" s="548"/>
      <c r="M586" s="549"/>
      <c r="N586" s="538"/>
      <c r="O586" s="538"/>
      <c r="P586" s="538"/>
      <c r="Q586" s="538"/>
      <c r="R586" s="538"/>
      <c r="S586" s="537" t="s">
        <v>2060</v>
      </c>
    </row>
    <row r="587" spans="4:19" x14ac:dyDescent="0.2">
      <c r="D587" s="538" t="s">
        <v>3962</v>
      </c>
      <c r="E587" s="537" t="s">
        <v>3961</v>
      </c>
      <c r="F587" s="538"/>
      <c r="G587" s="537"/>
      <c r="H587" s="538"/>
      <c r="I587" s="538"/>
      <c r="J587" s="537" t="str">
        <f t="shared" si="10"/>
        <v/>
      </c>
      <c r="K587" s="548"/>
      <c r="L587" s="548"/>
      <c r="M587" s="549"/>
      <c r="N587" s="538"/>
      <c r="O587" s="538"/>
      <c r="P587" s="538"/>
      <c r="Q587" s="538"/>
      <c r="R587" s="538"/>
      <c r="S587" s="537" t="s">
        <v>2061</v>
      </c>
    </row>
    <row r="588" spans="4:19" x14ac:dyDescent="0.2">
      <c r="D588" s="538" t="s">
        <v>3963</v>
      </c>
      <c r="E588" s="537" t="s">
        <v>3961</v>
      </c>
      <c r="F588" s="538"/>
      <c r="G588" s="537"/>
      <c r="H588" s="538"/>
      <c r="I588" s="538"/>
      <c r="J588" s="537" t="str">
        <f t="shared" si="10"/>
        <v/>
      </c>
      <c r="K588" s="548"/>
      <c r="L588" s="548"/>
      <c r="M588" s="549"/>
      <c r="N588" s="538"/>
      <c r="O588" s="538"/>
      <c r="P588" s="538"/>
      <c r="Q588" s="538"/>
      <c r="R588" s="538"/>
      <c r="S588" s="537" t="s">
        <v>2062</v>
      </c>
    </row>
    <row r="589" spans="4:19" x14ac:dyDescent="0.2">
      <c r="D589" s="538" t="s">
        <v>3964</v>
      </c>
      <c r="E589" s="537" t="s">
        <v>3961</v>
      </c>
      <c r="F589" s="538"/>
      <c r="G589" s="537"/>
      <c r="H589" s="538"/>
      <c r="I589" s="538"/>
      <c r="J589" s="537" t="str">
        <f t="shared" si="10"/>
        <v/>
      </c>
      <c r="K589" s="548"/>
      <c r="L589" s="548"/>
      <c r="M589" s="549"/>
      <c r="N589" s="538"/>
      <c r="O589" s="538"/>
      <c r="P589" s="538"/>
      <c r="Q589" s="538"/>
      <c r="R589" s="538"/>
      <c r="S589" s="537" t="s">
        <v>2063</v>
      </c>
    </row>
    <row r="590" spans="4:19" x14ac:dyDescent="0.2">
      <c r="D590" s="538" t="s">
        <v>3965</v>
      </c>
      <c r="E590" s="537" t="s">
        <v>3961</v>
      </c>
      <c r="F590" s="538"/>
      <c r="G590" s="537"/>
      <c r="H590" s="538"/>
      <c r="I590" s="538"/>
      <c r="J590" s="537" t="str">
        <f t="shared" si="10"/>
        <v/>
      </c>
      <c r="K590" s="548"/>
      <c r="L590" s="548"/>
      <c r="M590" s="549"/>
      <c r="N590" s="538"/>
      <c r="O590" s="538"/>
      <c r="P590" s="538"/>
      <c r="Q590" s="538"/>
      <c r="R590" s="538"/>
      <c r="S590" s="537" t="s">
        <v>2064</v>
      </c>
    </row>
    <row r="591" spans="4:19" x14ac:dyDescent="0.2">
      <c r="D591" s="538" t="s">
        <v>3966</v>
      </c>
      <c r="E591" s="537" t="s">
        <v>3961</v>
      </c>
      <c r="F591" s="538"/>
      <c r="G591" s="537"/>
      <c r="H591" s="538"/>
      <c r="I591" s="538"/>
      <c r="J591" s="537" t="str">
        <f t="shared" si="10"/>
        <v/>
      </c>
      <c r="K591" s="548"/>
      <c r="L591" s="548"/>
      <c r="M591" s="549"/>
      <c r="N591" s="538"/>
      <c r="O591" s="538"/>
      <c r="P591" s="538"/>
      <c r="Q591" s="538"/>
      <c r="R591" s="538"/>
      <c r="S591" s="537" t="s">
        <v>2065</v>
      </c>
    </row>
    <row r="592" spans="4:19" x14ac:dyDescent="0.2">
      <c r="D592" s="538" t="s">
        <v>3967</v>
      </c>
      <c r="E592" s="537" t="s">
        <v>3961</v>
      </c>
      <c r="F592" s="538"/>
      <c r="G592" s="537"/>
      <c r="H592" s="538"/>
      <c r="I592" s="538"/>
      <c r="J592" s="537" t="str">
        <f t="shared" si="10"/>
        <v/>
      </c>
      <c r="K592" s="548"/>
      <c r="L592" s="548"/>
      <c r="M592" s="549"/>
      <c r="N592" s="538"/>
      <c r="O592" s="538"/>
      <c r="P592" s="538"/>
      <c r="Q592" s="538"/>
      <c r="R592" s="538"/>
      <c r="S592" s="537" t="s">
        <v>2066</v>
      </c>
    </row>
    <row r="593" spans="4:19" x14ac:dyDescent="0.2">
      <c r="D593" s="538" t="s">
        <v>3968</v>
      </c>
      <c r="E593" s="537" t="s">
        <v>3961</v>
      </c>
      <c r="F593" s="538"/>
      <c r="G593" s="537"/>
      <c r="H593" s="538"/>
      <c r="I593" s="538"/>
      <c r="J593" s="537" t="str">
        <f t="shared" si="10"/>
        <v/>
      </c>
      <c r="K593" s="548"/>
      <c r="L593" s="548"/>
      <c r="M593" s="549"/>
      <c r="N593" s="538"/>
      <c r="O593" s="538"/>
      <c r="P593" s="538"/>
      <c r="Q593" s="538"/>
      <c r="R593" s="538"/>
      <c r="S593" s="537" t="s">
        <v>2067</v>
      </c>
    </row>
    <row r="594" spans="4:19" x14ac:dyDescent="0.2">
      <c r="D594" s="538" t="s">
        <v>3969</v>
      </c>
      <c r="E594" s="537" t="s">
        <v>3961</v>
      </c>
      <c r="F594" s="538"/>
      <c r="G594" s="537"/>
      <c r="H594" s="538"/>
      <c r="I594" s="538"/>
      <c r="J594" s="537" t="str">
        <f t="shared" si="10"/>
        <v/>
      </c>
      <c r="K594" s="548"/>
      <c r="L594" s="548"/>
      <c r="M594" s="549"/>
      <c r="N594" s="538"/>
      <c r="O594" s="538"/>
      <c r="P594" s="538"/>
      <c r="Q594" s="538"/>
      <c r="R594" s="538"/>
      <c r="S594" s="537" t="s">
        <v>2068</v>
      </c>
    </row>
    <row r="595" spans="4:19" x14ac:dyDescent="0.2">
      <c r="D595" s="538" t="s">
        <v>3970</v>
      </c>
      <c r="E595" s="537" t="s">
        <v>3961</v>
      </c>
      <c r="F595" s="538"/>
      <c r="G595" s="537"/>
      <c r="H595" s="538"/>
      <c r="I595" s="538"/>
      <c r="J595" s="537" t="str">
        <f t="shared" si="10"/>
        <v/>
      </c>
      <c r="K595" s="548"/>
      <c r="L595" s="548"/>
      <c r="M595" s="549"/>
      <c r="N595" s="538"/>
      <c r="O595" s="538"/>
      <c r="P595" s="538"/>
      <c r="Q595" s="538"/>
      <c r="R595" s="538"/>
      <c r="S595" s="537" t="s">
        <v>2069</v>
      </c>
    </row>
    <row r="596" spans="4:19" x14ac:dyDescent="0.2">
      <c r="D596" s="538" t="s">
        <v>3971</v>
      </c>
      <c r="E596" s="537" t="s">
        <v>3972</v>
      </c>
      <c r="F596" s="538"/>
      <c r="G596" s="537"/>
      <c r="H596" s="538"/>
      <c r="I596" s="538"/>
      <c r="J596" s="537" t="str">
        <f t="shared" si="10"/>
        <v/>
      </c>
      <c r="K596" s="548"/>
      <c r="L596" s="548"/>
      <c r="M596" s="549"/>
      <c r="N596" s="538"/>
      <c r="O596" s="538"/>
      <c r="P596" s="538"/>
      <c r="Q596" s="538"/>
      <c r="R596" s="538"/>
      <c r="S596" s="537" t="s">
        <v>2070</v>
      </c>
    </row>
    <row r="597" spans="4:19" x14ac:dyDescent="0.2">
      <c r="D597" s="538" t="s">
        <v>3973</v>
      </c>
      <c r="E597" s="537" t="s">
        <v>3972</v>
      </c>
      <c r="F597" s="538"/>
      <c r="G597" s="537"/>
      <c r="H597" s="538"/>
      <c r="I597" s="538"/>
      <c r="J597" s="537" t="str">
        <f t="shared" si="10"/>
        <v/>
      </c>
      <c r="K597" s="548"/>
      <c r="L597" s="548"/>
      <c r="M597" s="549"/>
      <c r="N597" s="538"/>
      <c r="O597" s="538"/>
      <c r="P597" s="538"/>
      <c r="Q597" s="538"/>
      <c r="R597" s="538"/>
      <c r="S597" s="537" t="s">
        <v>2071</v>
      </c>
    </row>
    <row r="598" spans="4:19" x14ac:dyDescent="0.2">
      <c r="D598" s="538" t="s">
        <v>3974</v>
      </c>
      <c r="E598" s="537" t="s">
        <v>3972</v>
      </c>
      <c r="F598" s="538"/>
      <c r="G598" s="537"/>
      <c r="H598" s="538"/>
      <c r="I598" s="538"/>
      <c r="J598" s="537" t="str">
        <f t="shared" si="10"/>
        <v/>
      </c>
      <c r="K598" s="548"/>
      <c r="L598" s="548"/>
      <c r="M598" s="549"/>
      <c r="N598" s="538"/>
      <c r="O598" s="538"/>
      <c r="P598" s="538"/>
      <c r="Q598" s="538"/>
      <c r="R598" s="538"/>
      <c r="S598" s="537" t="s">
        <v>2072</v>
      </c>
    </row>
    <row r="599" spans="4:19" x14ac:dyDescent="0.2">
      <c r="D599" s="538" t="s">
        <v>3975</v>
      </c>
      <c r="E599" s="537" t="s">
        <v>3972</v>
      </c>
      <c r="F599" s="538"/>
      <c r="G599" s="537"/>
      <c r="H599" s="538"/>
      <c r="I599" s="538"/>
      <c r="J599" s="537" t="str">
        <f t="shared" si="10"/>
        <v/>
      </c>
      <c r="K599" s="548"/>
      <c r="L599" s="548"/>
      <c r="M599" s="549"/>
      <c r="N599" s="538"/>
      <c r="O599" s="538"/>
      <c r="P599" s="538"/>
      <c r="Q599" s="538"/>
      <c r="R599" s="538"/>
      <c r="S599" s="537" t="s">
        <v>2073</v>
      </c>
    </row>
    <row r="600" spans="4:19" x14ac:dyDescent="0.2">
      <c r="D600" s="538" t="s">
        <v>3976</v>
      </c>
      <c r="E600" s="537" t="s">
        <v>3972</v>
      </c>
      <c r="F600" s="538"/>
      <c r="G600" s="537"/>
      <c r="H600" s="538"/>
      <c r="I600" s="538"/>
      <c r="J600" s="537" t="str">
        <f t="shared" si="10"/>
        <v/>
      </c>
      <c r="K600" s="548"/>
      <c r="L600" s="548"/>
      <c r="M600" s="549"/>
      <c r="N600" s="538"/>
      <c r="O600" s="538"/>
      <c r="P600" s="538"/>
      <c r="Q600" s="538"/>
      <c r="R600" s="538"/>
      <c r="S600" s="537" t="s">
        <v>2074</v>
      </c>
    </row>
    <row r="601" spans="4:19" x14ac:dyDescent="0.2">
      <c r="D601" s="538" t="s">
        <v>3977</v>
      </c>
      <c r="E601" s="537" t="s">
        <v>3972</v>
      </c>
      <c r="F601" s="538"/>
      <c r="G601" s="537"/>
      <c r="H601" s="538"/>
      <c r="I601" s="538"/>
      <c r="J601" s="537" t="str">
        <f t="shared" si="10"/>
        <v/>
      </c>
      <c r="K601" s="548"/>
      <c r="L601" s="548"/>
      <c r="M601" s="549"/>
      <c r="N601" s="538"/>
      <c r="O601" s="538"/>
      <c r="P601" s="538"/>
      <c r="Q601" s="538"/>
      <c r="R601" s="538"/>
      <c r="S601" s="537" t="s">
        <v>2075</v>
      </c>
    </row>
    <row r="602" spans="4:19" x14ac:dyDescent="0.2">
      <c r="D602" s="538" t="s">
        <v>3978</v>
      </c>
      <c r="E602" s="537" t="s">
        <v>3972</v>
      </c>
      <c r="F602" s="538"/>
      <c r="G602" s="537"/>
      <c r="H602" s="538"/>
      <c r="I602" s="538"/>
      <c r="J602" s="537" t="str">
        <f t="shared" si="10"/>
        <v/>
      </c>
      <c r="K602" s="548"/>
      <c r="L602" s="548"/>
      <c r="M602" s="549"/>
      <c r="N602" s="538"/>
      <c r="O602" s="538"/>
      <c r="P602" s="538"/>
      <c r="Q602" s="538"/>
      <c r="R602" s="538"/>
      <c r="S602" s="537" t="s">
        <v>2076</v>
      </c>
    </row>
    <row r="603" spans="4:19" x14ac:dyDescent="0.2">
      <c r="D603" s="538" t="s">
        <v>3979</v>
      </c>
      <c r="E603" s="537" t="s">
        <v>3972</v>
      </c>
      <c r="F603" s="538"/>
      <c r="G603" s="537"/>
      <c r="H603" s="538"/>
      <c r="I603" s="538"/>
      <c r="J603" s="537" t="str">
        <f t="shared" si="10"/>
        <v/>
      </c>
      <c r="K603" s="548"/>
      <c r="L603" s="548"/>
      <c r="M603" s="549"/>
      <c r="N603" s="538"/>
      <c r="O603" s="538"/>
      <c r="P603" s="538"/>
      <c r="Q603" s="538"/>
      <c r="R603" s="538"/>
      <c r="S603" s="537" t="s">
        <v>2077</v>
      </c>
    </row>
    <row r="604" spans="4:19" x14ac:dyDescent="0.2">
      <c r="D604" s="538" t="s">
        <v>3980</v>
      </c>
      <c r="E604" s="537" t="s">
        <v>3972</v>
      </c>
      <c r="F604" s="538"/>
      <c r="G604" s="537"/>
      <c r="H604" s="538"/>
      <c r="I604" s="538"/>
      <c r="J604" s="537" t="str">
        <f t="shared" si="10"/>
        <v/>
      </c>
      <c r="K604" s="548"/>
      <c r="L604" s="548"/>
      <c r="M604" s="549"/>
      <c r="N604" s="538"/>
      <c r="O604" s="538"/>
      <c r="P604" s="538"/>
      <c r="Q604" s="538"/>
      <c r="R604" s="538"/>
      <c r="S604" s="537" t="s">
        <v>2078</v>
      </c>
    </row>
    <row r="605" spans="4:19" x14ac:dyDescent="0.2">
      <c r="D605" s="538" t="s">
        <v>3981</v>
      </c>
      <c r="E605" s="537" t="s">
        <v>3972</v>
      </c>
      <c r="F605" s="538"/>
      <c r="G605" s="537"/>
      <c r="H605" s="538"/>
      <c r="I605" s="538"/>
      <c r="J605" s="537" t="str">
        <f t="shared" si="10"/>
        <v/>
      </c>
      <c r="K605" s="548"/>
      <c r="L605" s="548"/>
      <c r="M605" s="549"/>
      <c r="N605" s="538"/>
      <c r="O605" s="538"/>
      <c r="P605" s="538"/>
      <c r="Q605" s="538"/>
      <c r="R605" s="538"/>
      <c r="S605" s="537" t="s">
        <v>2079</v>
      </c>
    </row>
    <row r="606" spans="4:19" x14ac:dyDescent="0.2">
      <c r="D606" s="538" t="s">
        <v>3982</v>
      </c>
      <c r="E606" s="537" t="s">
        <v>3983</v>
      </c>
      <c r="F606" s="538"/>
      <c r="G606" s="537"/>
      <c r="H606" s="538"/>
      <c r="I606" s="538"/>
      <c r="J606" s="537" t="str">
        <f t="shared" si="10"/>
        <v/>
      </c>
      <c r="K606" s="548"/>
      <c r="L606" s="548"/>
      <c r="M606" s="549"/>
      <c r="N606" s="538"/>
      <c r="O606" s="538"/>
      <c r="P606" s="538"/>
      <c r="Q606" s="538"/>
      <c r="R606" s="538"/>
      <c r="S606" s="537" t="s">
        <v>2080</v>
      </c>
    </row>
    <row r="607" spans="4:19" x14ac:dyDescent="0.2">
      <c r="D607" s="538" t="s">
        <v>3984</v>
      </c>
      <c r="E607" s="537" t="s">
        <v>3983</v>
      </c>
      <c r="F607" s="538"/>
      <c r="G607" s="537"/>
      <c r="H607" s="538"/>
      <c r="I607" s="538"/>
      <c r="J607" s="537" t="str">
        <f t="shared" si="10"/>
        <v/>
      </c>
      <c r="K607" s="548"/>
      <c r="L607" s="548"/>
      <c r="M607" s="549"/>
      <c r="N607" s="538"/>
      <c r="O607" s="538"/>
      <c r="P607" s="538"/>
      <c r="Q607" s="538"/>
      <c r="R607" s="538"/>
      <c r="S607" s="537" t="s">
        <v>2081</v>
      </c>
    </row>
    <row r="608" spans="4:19" x14ac:dyDescent="0.2">
      <c r="D608" s="538" t="s">
        <v>3985</v>
      </c>
      <c r="E608" s="537" t="s">
        <v>3983</v>
      </c>
      <c r="F608" s="538"/>
      <c r="G608" s="537"/>
      <c r="H608" s="538"/>
      <c r="I608" s="538"/>
      <c r="J608" s="537" t="str">
        <f t="shared" si="10"/>
        <v/>
      </c>
      <c r="K608" s="548"/>
      <c r="L608" s="548"/>
      <c r="M608" s="549"/>
      <c r="N608" s="538"/>
      <c r="O608" s="538"/>
      <c r="P608" s="538"/>
      <c r="Q608" s="538"/>
      <c r="R608" s="538"/>
      <c r="S608" s="537" t="s">
        <v>2082</v>
      </c>
    </row>
    <row r="609" spans="4:19" x14ac:dyDescent="0.2">
      <c r="D609" s="538" t="s">
        <v>3986</v>
      </c>
      <c r="E609" s="537" t="s">
        <v>3983</v>
      </c>
      <c r="F609" s="538"/>
      <c r="G609" s="537"/>
      <c r="H609" s="538"/>
      <c r="I609" s="538"/>
      <c r="J609" s="537" t="str">
        <f t="shared" si="10"/>
        <v/>
      </c>
      <c r="K609" s="548"/>
      <c r="L609" s="548"/>
      <c r="M609" s="549"/>
      <c r="N609" s="538"/>
      <c r="O609" s="538"/>
      <c r="P609" s="538"/>
      <c r="Q609" s="538"/>
      <c r="R609" s="538"/>
      <c r="S609" s="537" t="s">
        <v>2083</v>
      </c>
    </row>
    <row r="610" spans="4:19" x14ac:dyDescent="0.2">
      <c r="D610" s="538" t="s">
        <v>3987</v>
      </c>
      <c r="E610" s="537" t="s">
        <v>3983</v>
      </c>
      <c r="F610" s="538"/>
      <c r="G610" s="537"/>
      <c r="H610" s="538"/>
      <c r="I610" s="538"/>
      <c r="J610" s="537" t="str">
        <f t="shared" si="10"/>
        <v/>
      </c>
      <c r="K610" s="548"/>
      <c r="L610" s="548"/>
      <c r="M610" s="549"/>
      <c r="N610" s="538"/>
      <c r="O610" s="538"/>
      <c r="P610" s="538"/>
      <c r="Q610" s="538"/>
      <c r="R610" s="538"/>
      <c r="S610" s="537" t="s">
        <v>2084</v>
      </c>
    </row>
    <row r="611" spans="4:19" x14ac:dyDescent="0.2">
      <c r="D611" s="538" t="s">
        <v>3988</v>
      </c>
      <c r="E611" s="537" t="s">
        <v>3983</v>
      </c>
      <c r="F611" s="538"/>
      <c r="G611" s="537"/>
      <c r="H611" s="538"/>
      <c r="I611" s="538"/>
      <c r="J611" s="537" t="str">
        <f t="shared" si="10"/>
        <v/>
      </c>
      <c r="K611" s="548"/>
      <c r="L611" s="548"/>
      <c r="M611" s="549"/>
      <c r="N611" s="538"/>
      <c r="O611" s="538"/>
      <c r="P611" s="538"/>
      <c r="Q611" s="538"/>
      <c r="R611" s="538"/>
      <c r="S611" s="537" t="s">
        <v>2085</v>
      </c>
    </row>
    <row r="612" spans="4:19" x14ac:dyDescent="0.2">
      <c r="D612" s="538" t="s">
        <v>3989</v>
      </c>
      <c r="E612" s="537" t="s">
        <v>3983</v>
      </c>
      <c r="F612" s="538"/>
      <c r="G612" s="537"/>
      <c r="H612" s="538"/>
      <c r="I612" s="538"/>
      <c r="J612" s="537" t="str">
        <f t="shared" si="10"/>
        <v/>
      </c>
      <c r="K612" s="548"/>
      <c r="L612" s="548"/>
      <c r="M612" s="549"/>
      <c r="N612" s="538"/>
      <c r="O612" s="538"/>
      <c r="P612" s="538"/>
      <c r="Q612" s="538"/>
      <c r="R612" s="538"/>
      <c r="S612" s="537" t="s">
        <v>2086</v>
      </c>
    </row>
    <row r="613" spans="4:19" x14ac:dyDescent="0.2">
      <c r="D613" s="538" t="s">
        <v>3990</v>
      </c>
      <c r="E613" s="537" t="s">
        <v>3983</v>
      </c>
      <c r="F613" s="538"/>
      <c r="G613" s="537"/>
      <c r="H613" s="538"/>
      <c r="I613" s="538"/>
      <c r="J613" s="537" t="str">
        <f t="shared" si="10"/>
        <v/>
      </c>
      <c r="K613" s="548"/>
      <c r="L613" s="548"/>
      <c r="M613" s="549"/>
      <c r="N613" s="538"/>
      <c r="O613" s="538"/>
      <c r="P613" s="538"/>
      <c r="Q613" s="538"/>
      <c r="R613" s="538"/>
      <c r="S613" s="537" t="s">
        <v>2087</v>
      </c>
    </row>
    <row r="614" spans="4:19" x14ac:dyDescent="0.2">
      <c r="D614" s="538" t="s">
        <v>3991</v>
      </c>
      <c r="E614" s="537" t="s">
        <v>3983</v>
      </c>
      <c r="F614" s="538"/>
      <c r="G614" s="537"/>
      <c r="H614" s="538"/>
      <c r="I614" s="538"/>
      <c r="J614" s="537" t="str">
        <f t="shared" si="10"/>
        <v/>
      </c>
      <c r="K614" s="548"/>
      <c r="L614" s="548"/>
      <c r="M614" s="549"/>
      <c r="N614" s="538"/>
      <c r="O614" s="538"/>
      <c r="P614" s="538"/>
      <c r="Q614" s="538"/>
      <c r="R614" s="538"/>
      <c r="S614" s="537" t="s">
        <v>2088</v>
      </c>
    </row>
    <row r="615" spans="4:19" x14ac:dyDescent="0.2">
      <c r="D615" s="538" t="s">
        <v>3992</v>
      </c>
      <c r="E615" s="537" t="s">
        <v>3983</v>
      </c>
      <c r="F615" s="538"/>
      <c r="G615" s="537"/>
      <c r="H615" s="538"/>
      <c r="I615" s="538"/>
      <c r="J615" s="537" t="str">
        <f t="shared" si="10"/>
        <v/>
      </c>
      <c r="K615" s="548"/>
      <c r="L615" s="548"/>
      <c r="M615" s="549"/>
      <c r="N615" s="538"/>
      <c r="O615" s="538"/>
      <c r="P615" s="538"/>
      <c r="Q615" s="538"/>
      <c r="R615" s="538"/>
      <c r="S615" s="537" t="s">
        <v>2089</v>
      </c>
    </row>
  </sheetData>
  <dataValidations count="7">
    <dataValidation type="list" allowBlank="1" showInputMessage="1" showErrorMessage="1" errorTitle="X-Author for Excel" error="Please select a value from the drop-down." promptTitle="X-Author for Excel" sqref="L3:L153" xr:uid="{00000000-0002-0000-0600-000000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Q3:Q153 Q159:Q309 S315:S615" xr:uid="{00000000-0002-0000-0600-000001000000}">
      <formula1>""</formula1>
    </dataValidation>
    <dataValidation type="list" allowBlank="1" showInputMessage="1" showErrorMessage="1" errorTitle="X-Author for Excel" error="Please select a value from the drop-down." promptTitle="X-Author for Excel" sqref="L159:L309" xr:uid="{00000000-0002-0000-0600-000002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615" xr:uid="{00000000-0002-0000-0600-000003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615" xr:uid="{00000000-0002-0000-0600-000004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615" xr:uid="{00000000-0002-0000-0600-000005000000}">
      <formula1>-99999.99</formula1>
      <formula2>99999.99</formula2>
    </dataValidation>
    <dataValidation type="list" allowBlank="1" showInputMessage="1" showErrorMessage="1" errorTitle="X-Author for Excel" error="Please select a value from the drop-down." promptTitle="X-Author for Excel" sqref="N315:N615" xr:uid="{00000000-0002-0000-0600-000006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W580"/>
  <sheetViews>
    <sheetView showGridLines="0" topLeftCell="A14" zoomScale="80" zoomScaleNormal="80" workbookViewId="0">
      <selection activeCell="M100" sqref="M100"/>
    </sheetView>
  </sheetViews>
  <sheetFormatPr defaultColWidth="8.875" defaultRowHeight="15.75" x14ac:dyDescent="0.25"/>
  <cols>
    <col min="1" max="1" width="12" style="6" customWidth="1"/>
    <col min="2" max="2" width="30.625" style="6" customWidth="1"/>
    <col min="3" max="3" width="25.625" style="6" customWidth="1"/>
    <col min="4" max="4" width="32.75" style="6" customWidth="1"/>
    <col min="5" max="5" width="31.75" style="6" customWidth="1"/>
    <col min="6" max="6" width="24.25" style="6" hidden="1" customWidth="1"/>
    <col min="7" max="7" width="21.375" style="6" hidden="1" customWidth="1"/>
    <col min="8" max="8" width="35.375" style="6" hidden="1" customWidth="1"/>
    <col min="9" max="9" width="31.625" style="6" hidden="1" customWidth="1"/>
    <col min="10" max="10" width="26.875" style="6" hidden="1" customWidth="1"/>
    <col min="11" max="11" width="27.625" style="6" hidden="1" customWidth="1"/>
    <col min="12" max="12" width="0.25" style="6" customWidth="1"/>
    <col min="13" max="13" width="32.25" style="6" customWidth="1"/>
    <col min="14" max="14" width="39.875" style="6" customWidth="1"/>
    <col min="15" max="15" width="0.375" style="6" customWidth="1"/>
    <col min="16" max="16" width="21.875" style="6" customWidth="1"/>
    <col min="17" max="17" width="41.75" style="6" customWidth="1"/>
    <col min="18" max="19" width="14.25" style="6" hidden="1" customWidth="1"/>
    <col min="20" max="21" width="22.375" style="6" hidden="1" customWidth="1"/>
    <col min="22" max="22" width="25.875" style="6" hidden="1" customWidth="1"/>
    <col min="23" max="26" width="26.625" style="6" hidden="1" customWidth="1"/>
    <col min="27" max="27" width="26.625" style="6" customWidth="1"/>
    <col min="28" max="28" width="0.25" style="6" customWidth="1"/>
    <col min="29" max="29" width="0.375" style="6" customWidth="1"/>
    <col min="30" max="38" width="8.875" style="6" customWidth="1"/>
    <col min="39" max="39" width="8.875" style="9" customWidth="1"/>
    <col min="40" max="40" width="17.625" style="9" customWidth="1"/>
    <col min="41" max="41" width="13.25" style="9" customWidth="1"/>
    <col min="42" max="42" width="18" style="9" customWidth="1"/>
    <col min="43" max="43" width="13.375" style="9" customWidth="1"/>
    <col min="44" max="44" width="8.875" style="9"/>
    <col min="45" max="49" width="8.875" style="4"/>
    <col min="50" max="16384" width="8.875" style="6"/>
  </cols>
  <sheetData>
    <row r="1" spans="1:29" ht="21.6" customHeight="1" x14ac:dyDescent="0.25">
      <c r="A1" s="608" t="s">
        <v>304</v>
      </c>
      <c r="B1" s="609"/>
      <c r="C1" s="609"/>
      <c r="D1" s="609"/>
      <c r="E1" s="609"/>
      <c r="F1" s="609"/>
      <c r="G1" s="609"/>
      <c r="H1" s="609"/>
      <c r="I1" s="609"/>
      <c r="J1" s="609"/>
      <c r="K1" s="609"/>
      <c r="L1" s="609"/>
      <c r="M1" s="609"/>
      <c r="N1" s="609"/>
      <c r="O1" s="610"/>
    </row>
    <row r="2" spans="1:29" ht="19.899999999999999" customHeight="1" thickBot="1" x14ac:dyDescent="0.3">
      <c r="A2" s="611"/>
      <c r="B2" s="612"/>
      <c r="C2" s="612"/>
      <c r="D2" s="612"/>
      <c r="E2" s="612"/>
      <c r="F2" s="612"/>
      <c r="G2" s="612"/>
      <c r="H2" s="612"/>
      <c r="I2" s="612"/>
      <c r="J2" s="612"/>
      <c r="K2" s="612"/>
      <c r="L2" s="612"/>
      <c r="M2" s="612"/>
      <c r="N2" s="612"/>
      <c r="O2" s="613"/>
    </row>
    <row r="3" spans="1:29" ht="16.5" thickBot="1" x14ac:dyDescent="0.3"/>
    <row r="4" spans="1:29" ht="65.650000000000006" customHeight="1" thickBot="1" x14ac:dyDescent="0.3">
      <c r="A4" s="43" t="s">
        <v>11</v>
      </c>
      <c r="B4" s="357" t="s">
        <v>305</v>
      </c>
      <c r="C4" s="30" t="s">
        <v>116</v>
      </c>
    </row>
    <row r="5" spans="1:29" ht="16.5" thickBot="1" x14ac:dyDescent="0.3"/>
    <row r="6" spans="1:29" ht="45.75" customHeight="1" thickBot="1" x14ac:dyDescent="0.3">
      <c r="A6" s="583" t="s">
        <v>305</v>
      </c>
      <c r="B6" s="584"/>
      <c r="C6" s="584"/>
      <c r="D6" s="584"/>
      <c r="E6" s="584"/>
      <c r="F6" s="584"/>
      <c r="G6" s="584"/>
      <c r="H6" s="584"/>
      <c r="I6" s="584"/>
      <c r="J6" s="584"/>
      <c r="K6" s="584"/>
      <c r="L6" s="584"/>
      <c r="M6" s="584"/>
      <c r="N6" s="584"/>
      <c r="O6" s="584"/>
      <c r="P6" s="331"/>
      <c r="Q6" s="331"/>
      <c r="R6" s="331"/>
      <c r="S6" s="331"/>
      <c r="T6" s="331"/>
      <c r="U6" s="331"/>
      <c r="V6" s="331"/>
      <c r="W6" s="331"/>
      <c r="X6" s="331"/>
      <c r="Y6" s="331"/>
      <c r="Z6" s="331"/>
      <c r="AA6" s="331"/>
      <c r="AB6" s="331"/>
      <c r="AC6" s="333"/>
    </row>
    <row r="7" spans="1:29" ht="45.75" customHeight="1" x14ac:dyDescent="0.25">
      <c r="A7" s="422" t="s">
        <v>306</v>
      </c>
      <c r="B7" s="423" t="s">
        <v>1</v>
      </c>
      <c r="C7" s="423" t="s">
        <v>54</v>
      </c>
      <c r="D7" s="404" t="s">
        <v>307</v>
      </c>
      <c r="E7" s="404" t="s">
        <v>270</v>
      </c>
      <c r="F7" s="403" t="s">
        <v>190</v>
      </c>
      <c r="G7" s="490"/>
      <c r="H7" s="490"/>
      <c r="I7" s="490"/>
      <c r="J7" s="490"/>
      <c r="K7" s="490"/>
      <c r="L7" s="490"/>
      <c r="M7" s="490" t="s">
        <v>296</v>
      </c>
      <c r="N7" s="422" t="s">
        <v>5</v>
      </c>
      <c r="O7" s="422"/>
      <c r="P7" s="422" t="s">
        <v>231</v>
      </c>
      <c r="Q7" s="422" t="s">
        <v>220</v>
      </c>
      <c r="R7" s="503" t="s">
        <v>188</v>
      </c>
      <c r="S7" s="503" t="s">
        <v>28</v>
      </c>
      <c r="T7" s="503" t="s">
        <v>30</v>
      </c>
      <c r="U7" s="503" t="s">
        <v>63</v>
      </c>
      <c r="V7" s="504" t="s">
        <v>123</v>
      </c>
      <c r="W7" s="504" t="s">
        <v>132</v>
      </c>
      <c r="X7" s="504" t="s">
        <v>143</v>
      </c>
      <c r="Y7" s="504" t="s">
        <v>16</v>
      </c>
      <c r="Z7" s="504" t="s">
        <v>189</v>
      </c>
      <c r="AA7" s="422" t="s">
        <v>326</v>
      </c>
      <c r="AB7" s="384"/>
      <c r="AC7" s="385"/>
    </row>
    <row r="8" spans="1:29" ht="47.1" hidden="1" customHeight="1" x14ac:dyDescent="0.25">
      <c r="A8" s="409" t="s">
        <v>58</v>
      </c>
      <c r="B8" s="505" t="str">
        <f>IFERROR(IF(D8="","",VLOOKUP(W8,'Reference records(soft deleted)'!$B$84:$D$127,3,FALSE)),"")</f>
        <v/>
      </c>
      <c r="C8" s="505" t="str">
        <f>IFERROR(IF(D8="","",VLOOKUP(X8,'Reference records(soft deleted)'!$B$235:$D$426,2,FALSE)),"")</f>
        <v/>
      </c>
      <c r="D8" s="506" t="s">
        <v>230</v>
      </c>
      <c r="E8" s="507" t="str">
        <f>IF('Overview - Section A'!$AN$5="Funding Request",IF(F8="Funding Request Place Holder","",F8),"")</f>
        <v/>
      </c>
      <c r="F8" s="508" t="str">
        <f>IFERROR(IF(Z8="","",VLOOKUP(Z8,'Overview - Section A'!$P$31:$Q$32,2,FALSE)),"")</f>
        <v>[Account (Name)]</v>
      </c>
      <c r="G8" s="509"/>
      <c r="H8" s="509"/>
      <c r="I8" s="509"/>
      <c r="J8" s="509"/>
      <c r="K8" s="509"/>
      <c r="L8" s="509"/>
      <c r="M8" s="507" t="str">
        <f>IFERROR(IF(Y8="","",Y8),"")</f>
        <v>[Country (Name)]</v>
      </c>
      <c r="N8" s="510" t="s">
        <v>228</v>
      </c>
      <c r="O8" s="511"/>
      <c r="P8" s="512" t="s">
        <v>55</v>
      </c>
      <c r="Q8" s="510" t="s">
        <v>56</v>
      </c>
      <c r="R8" s="513" t="str">
        <f>IFERROR(IF('Overview - Section A'!$AN$5="Funding Request",VLOOKUP(E8,'Overview - Section A'!$M$31:$P$32,4,FALSE),IF(Z8="","",Z8)),"")</f>
        <v>[Record ID]</v>
      </c>
      <c r="S8" s="513" t="b">
        <f>IFERROR(IF(D8&lt;&gt;"",TRUE,FALSE),FALSE)</f>
        <v>1</v>
      </c>
      <c r="T8" s="513" t="s">
        <v>29</v>
      </c>
      <c r="U8" s="513" t="str">
        <f t="array" ref="U8">IFERROR(IF(INDEX('Overview - Section A'!$AB$120:$AB$174,MATCH(LEFT(C8,255),LEFT('Overview - Section A'!$W$120:$W$174,255),0))=0,"",INDEX('Overview - Section A'!$AB$120:$AB$174,MATCH(LEFT(C8,255),LEFT('Overview - Section A'!$W$120:$W$174,255),0))),"")</f>
        <v>a1M36000005E1ffEAC</v>
      </c>
      <c r="V8" s="514" t="str">
        <f>IFERROR(IF('Overview - Section A'!$AN$5="Funding Request",IF('Reference Records'!$B$343&lt;&gt;"",VLOOKUP(M8,'Reference Records'!$B$343:$C$344,2,FALSE),VLOOKUP(M8,'Reference Records'!$A$356:$C$687,3,FALSE)),VLOOKUP(M8,'Reference Records'!$A$690:$C$692,3,FALSE)),"")</f>
        <v/>
      </c>
      <c r="W8" s="515" t="s">
        <v>131</v>
      </c>
      <c r="X8" s="515" t="s">
        <v>133</v>
      </c>
      <c r="Y8" s="514" t="s">
        <v>136</v>
      </c>
      <c r="Z8" s="514" t="s">
        <v>29</v>
      </c>
      <c r="AA8" s="512" t="s">
        <v>325</v>
      </c>
      <c r="AB8" s="386"/>
      <c r="AC8" s="385"/>
    </row>
    <row r="9" spans="1:29" ht="47.1" customHeight="1" x14ac:dyDescent="0.25">
      <c r="A9" s="409">
        <v>1</v>
      </c>
      <c r="B9" s="505" t="s">
        <v>2518</v>
      </c>
      <c r="C9" s="505" t="s">
        <v>2865</v>
      </c>
      <c r="D9" s="511" t="s">
        <v>5905</v>
      </c>
      <c r="E9" s="507" t="str">
        <f>IF('Overview - Section A'!$AN$5="Funding Request",IF(F9="Funding Request Place Holder","",F9),"")</f>
        <v/>
      </c>
      <c r="F9" s="508" t="str">
        <f>IFERROR(IF(Z9="","",VLOOKUP(Z9,'Overview - Section A'!$P$31:$Q$32,2,FALSE)),"")</f>
        <v/>
      </c>
      <c r="G9" s="509"/>
      <c r="H9" s="509"/>
      <c r="I9" s="509"/>
      <c r="J9" s="509"/>
      <c r="K9" s="509"/>
      <c r="L9" s="509"/>
      <c r="M9" s="507" t="s">
        <v>411</v>
      </c>
      <c r="N9" s="511" t="s">
        <v>6002</v>
      </c>
      <c r="O9" s="511"/>
      <c r="P9" s="575" t="s">
        <v>6001</v>
      </c>
      <c r="Q9" s="510" t="s">
        <v>6003</v>
      </c>
      <c r="R9" s="513" t="str">
        <f>IFERROR(IF('Overview - Section A'!$AN$5="Funding Request",VLOOKUP(E9,'Overview - Section A'!$M$31:$P$32,4,FALSE),IF(Z9="","",Z9)),"")</f>
        <v/>
      </c>
      <c r="S9" s="513" t="b">
        <f t="shared" ref="S9:S72" si="0">IFERROR(IF(D9&lt;&gt;"",TRUE,FALSE),FALSE)</f>
        <v>1</v>
      </c>
      <c r="T9" s="513" t="s">
        <v>930</v>
      </c>
      <c r="U9" s="513" t="str">
        <f t="array" ref="U9">IFERROR(IF(INDEX('Overview - Section A'!$AB$120:$AB$174,MATCH(LEFT(C9,255),LEFT('Overview - Section A'!$W$120:$W$174,255),0))=0,"",INDEX('Overview - Section A'!$AB$120:$AB$174,MATCH(LEFT(C9,255),LEFT('Overview - Section A'!$W$120:$W$174,255),0))),"")</f>
        <v>a1M36000005E1feEAC</v>
      </c>
      <c r="V9" s="514" t="str">
        <f>IFERROR(IF('Overview - Section A'!$AN$5="Funding Request",IF('Reference Records'!$B$343&lt;&gt;"",VLOOKUP(M9,'Reference Records'!$B$343:$C$344,2,FALSE),VLOOKUP(M9,'Reference Records'!$A$356:$C$687,3,FALSE)),VLOOKUP(M9,'Reference Records'!$A$690:$C$692,3,FALSE)),"")</f>
        <v>a1A360000013M1rEAE</v>
      </c>
      <c r="W9" s="515"/>
      <c r="X9" s="515"/>
      <c r="Y9" s="514"/>
      <c r="Z9" s="514"/>
      <c r="AA9" s="512"/>
      <c r="AB9" s="386"/>
      <c r="AC9" s="385"/>
    </row>
    <row r="10" spans="1:29" ht="47.1" customHeight="1" x14ac:dyDescent="0.25">
      <c r="A10" s="409">
        <v>2</v>
      </c>
      <c r="B10" s="505"/>
      <c r="C10" s="505"/>
      <c r="D10" s="506"/>
      <c r="E10" s="507" t="str">
        <f>IF('Overview - Section A'!$AN$5="Funding Request",IF(F10="Funding Request Place Holder","",F10),"")</f>
        <v/>
      </c>
      <c r="F10" s="508" t="str">
        <f>IFERROR(IF(Z10="","",VLOOKUP(Z10,'Overview - Section A'!$P$31:$Q$32,2,FALSE)),"")</f>
        <v/>
      </c>
      <c r="G10" s="509"/>
      <c r="H10" s="509"/>
      <c r="I10" s="509"/>
      <c r="J10" s="509"/>
      <c r="K10" s="509"/>
      <c r="L10" s="509"/>
      <c r="M10" s="507"/>
      <c r="N10" s="510"/>
      <c r="O10" s="511"/>
      <c r="P10" s="512"/>
      <c r="Q10" s="510"/>
      <c r="R10" s="513" t="str">
        <f>IFERROR(IF('Overview - Section A'!$AN$5="Funding Request",VLOOKUP(E10,'Overview - Section A'!$M$31:$P$32,4,FALSE),IF(Z10="","",Z10)),"")</f>
        <v/>
      </c>
      <c r="S10" s="513" t="b">
        <f t="shared" si="0"/>
        <v>0</v>
      </c>
      <c r="T10" s="513" t="s">
        <v>931</v>
      </c>
      <c r="U10" s="513" t="str">
        <f t="array" ref="U10">IFERROR(IF(INDEX('Overview - Section A'!$AB$120:$AB$174,MATCH(LEFT(C10,255),LEFT('Overview - Section A'!$W$120:$W$174,255),0))=0,"",INDEX('Overview - Section A'!$AB$120:$AB$174,MATCH(LEFT(C10,255),LEFT('Overview - Section A'!$W$120:$W$174,255),0))),"")</f>
        <v>a1M36000005E1ffEAC</v>
      </c>
      <c r="V10" s="514" t="str">
        <f>IFERROR(IF('Overview - Section A'!$AN$5="Funding Request",IF('Reference Records'!$B$343&lt;&gt;"",VLOOKUP(M10,'Reference Records'!$B$343:$C$344,2,FALSE),VLOOKUP(M10,'Reference Records'!$A$356:$C$687,3,FALSE)),VLOOKUP(M10,'Reference Records'!$A$690:$C$692,3,FALSE)),"")</f>
        <v/>
      </c>
      <c r="W10" s="515"/>
      <c r="X10" s="515"/>
      <c r="Y10" s="514"/>
      <c r="Z10" s="514"/>
      <c r="AA10" s="512"/>
      <c r="AB10" s="386"/>
      <c r="AC10" s="385"/>
    </row>
    <row r="11" spans="1:29" ht="47.1" customHeight="1" x14ac:dyDescent="0.25">
      <c r="A11" s="409">
        <v>3</v>
      </c>
      <c r="B11" s="505"/>
      <c r="C11" s="505"/>
      <c r="D11" s="506"/>
      <c r="E11" s="507" t="str">
        <f>IF('Overview - Section A'!$AN$5="Funding Request",IF(F11="Funding Request Place Holder","",F11),"")</f>
        <v/>
      </c>
      <c r="F11" s="508" t="str">
        <f>IFERROR(IF(Z11="","",VLOOKUP(Z11,'Overview - Section A'!$P$31:$Q$32,2,FALSE)),"")</f>
        <v/>
      </c>
      <c r="G11" s="509"/>
      <c r="H11" s="509"/>
      <c r="I11" s="509"/>
      <c r="J11" s="509"/>
      <c r="K11" s="509"/>
      <c r="L11" s="509"/>
      <c r="M11" s="507"/>
      <c r="N11" s="510"/>
      <c r="O11" s="511"/>
      <c r="P11" s="512"/>
      <c r="Q11" s="510"/>
      <c r="R11" s="513" t="str">
        <f>IFERROR(IF('Overview - Section A'!$AN$5="Funding Request",VLOOKUP(E11,'Overview - Section A'!$M$31:$P$32,4,FALSE),IF(Z11="","",Z11)),"")</f>
        <v/>
      </c>
      <c r="S11" s="513" t="b">
        <f t="shared" si="0"/>
        <v>0</v>
      </c>
      <c r="T11" s="513" t="s">
        <v>932</v>
      </c>
      <c r="U11" s="513" t="str">
        <f t="array" ref="U11">IFERROR(IF(INDEX('Overview - Section A'!$AB$120:$AB$174,MATCH(LEFT(C11,255),LEFT('Overview - Section A'!$W$120:$W$174,255),0))=0,"",INDEX('Overview - Section A'!$AB$120:$AB$174,MATCH(LEFT(C11,255),LEFT('Overview - Section A'!$W$120:$W$174,255),0))),"")</f>
        <v>a1M36000005E1ffEAC</v>
      </c>
      <c r="V11" s="514" t="str">
        <f>IFERROR(IF('Overview - Section A'!$AN$5="Funding Request",IF('Reference Records'!$B$343&lt;&gt;"",VLOOKUP(M11,'Reference Records'!$B$343:$C$344,2,FALSE),VLOOKUP(M11,'Reference Records'!$A$356:$C$687,3,FALSE)),VLOOKUP(M11,'Reference Records'!$A$690:$C$692,3,FALSE)),"")</f>
        <v/>
      </c>
      <c r="W11" s="515"/>
      <c r="X11" s="515"/>
      <c r="Y11" s="514"/>
      <c r="Z11" s="514"/>
      <c r="AA11" s="512"/>
      <c r="AB11" s="386"/>
      <c r="AC11" s="385"/>
    </row>
    <row r="12" spans="1:29" ht="47.1" customHeight="1" x14ac:dyDescent="0.25">
      <c r="A12" s="409">
        <v>4</v>
      </c>
      <c r="B12" s="505"/>
      <c r="C12" s="505" t="str">
        <f>IFERROR(IF(D12="","",VLOOKUP(X12,'Reference records(soft deleted)'!$B$235:$D$426,2,FALSE)),"")</f>
        <v/>
      </c>
      <c r="D12" s="506"/>
      <c r="E12" s="507" t="str">
        <f>IF('Overview - Section A'!$AN$5="Funding Request",IF(F12="Funding Request Place Holder","",F12),"")</f>
        <v/>
      </c>
      <c r="F12" s="508" t="str">
        <f>IFERROR(IF(Z12="","",VLOOKUP(Z12,'Overview - Section A'!$P$31:$Q$32,2,FALSE)),"")</f>
        <v/>
      </c>
      <c r="G12" s="509"/>
      <c r="H12" s="509"/>
      <c r="I12" s="509"/>
      <c r="J12" s="509"/>
      <c r="K12" s="509"/>
      <c r="L12" s="509"/>
      <c r="M12" s="507"/>
      <c r="N12" s="510"/>
      <c r="O12" s="511"/>
      <c r="P12" s="512"/>
      <c r="Q12" s="510"/>
      <c r="R12" s="513" t="str">
        <f>IFERROR(IF('Overview - Section A'!$AN$5="Funding Request",VLOOKUP(E12,'Overview - Section A'!$M$31:$P$32,4,FALSE),IF(Z12="","",Z12)),"")</f>
        <v/>
      </c>
      <c r="S12" s="513" t="b">
        <f t="shared" si="0"/>
        <v>0</v>
      </c>
      <c r="T12" s="513" t="s">
        <v>933</v>
      </c>
      <c r="U12" s="513" t="str">
        <f t="array" ref="U12">IFERROR(IF(INDEX('Overview - Section A'!$AB$120:$AB$174,MATCH(LEFT(C12,255),LEFT('Overview - Section A'!$W$120:$W$174,255),0))=0,"",INDEX('Overview - Section A'!$AB$120:$AB$174,MATCH(LEFT(C12,255),LEFT('Overview - Section A'!$W$120:$W$174,255),0))),"")</f>
        <v>a1M36000005E1ffEAC</v>
      </c>
      <c r="V12" s="514" t="str">
        <f>IFERROR(IF('Overview - Section A'!$AN$5="Funding Request",IF('Reference Records'!$B$343&lt;&gt;"",VLOOKUP(M12,'Reference Records'!$B$343:$C$344,2,FALSE),VLOOKUP(M12,'Reference Records'!$A$356:$C$687,3,FALSE)),VLOOKUP(M12,'Reference Records'!$A$690:$C$692,3,FALSE)),"")</f>
        <v/>
      </c>
      <c r="W12" s="515"/>
      <c r="X12" s="515"/>
      <c r="Y12" s="514"/>
      <c r="Z12" s="514"/>
      <c r="AA12" s="512"/>
      <c r="AB12" s="386"/>
      <c r="AC12" s="385"/>
    </row>
    <row r="13" spans="1:29" ht="47.1" customHeight="1" x14ac:dyDescent="0.25">
      <c r="A13" s="409">
        <v>5</v>
      </c>
      <c r="B13" s="505"/>
      <c r="C13" s="505" t="str">
        <f>IFERROR(IF(D13="","",VLOOKUP(X13,'Reference records(soft deleted)'!$B$235:$D$426,2,FALSE)),"")</f>
        <v/>
      </c>
      <c r="D13" s="506"/>
      <c r="E13" s="507" t="str">
        <f>IF('Overview - Section A'!$AN$5="Funding Request",IF(F13="Funding Request Place Holder","",F13),"")</f>
        <v/>
      </c>
      <c r="F13" s="508" t="str">
        <f>IFERROR(IF(Z13="","",VLOOKUP(Z13,'Overview - Section A'!$P$31:$Q$32,2,FALSE)),"")</f>
        <v/>
      </c>
      <c r="G13" s="509"/>
      <c r="H13" s="509"/>
      <c r="I13" s="509"/>
      <c r="J13" s="509"/>
      <c r="K13" s="509"/>
      <c r="L13" s="509"/>
      <c r="M13" s="507"/>
      <c r="N13" s="510" t="s">
        <v>5903</v>
      </c>
      <c r="O13" s="511"/>
      <c r="P13" s="512"/>
      <c r="Q13" s="510"/>
      <c r="R13" s="513" t="str">
        <f>IFERROR(IF('Overview - Section A'!$AN$5="Funding Request",VLOOKUP(E13,'Overview - Section A'!$M$31:$P$32,4,FALSE),IF(Z13="","",Z13)),"")</f>
        <v/>
      </c>
      <c r="S13" s="513" t="b">
        <f t="shared" si="0"/>
        <v>0</v>
      </c>
      <c r="T13" s="513" t="s">
        <v>934</v>
      </c>
      <c r="U13" s="513" t="str">
        <f t="array" ref="U13">IFERROR(IF(INDEX('Overview - Section A'!$AB$120:$AB$174,MATCH(LEFT(C13,255),LEFT('Overview - Section A'!$W$120:$W$174,255),0))=0,"",INDEX('Overview - Section A'!$AB$120:$AB$174,MATCH(LEFT(C13,255),LEFT('Overview - Section A'!$W$120:$W$174,255),0))),"")</f>
        <v>a1M36000005E1ffEAC</v>
      </c>
      <c r="V13" s="514" t="str">
        <f>IFERROR(IF('Overview - Section A'!$AN$5="Funding Request",IF('Reference Records'!$B$343&lt;&gt;"",VLOOKUP(M13,'Reference Records'!$B$343:$C$344,2,FALSE),VLOOKUP(M13,'Reference Records'!$A$356:$C$687,3,FALSE)),VLOOKUP(M13,'Reference Records'!$A$690:$C$692,3,FALSE)),"")</f>
        <v/>
      </c>
      <c r="W13" s="515"/>
      <c r="X13" s="515"/>
      <c r="Y13" s="514"/>
      <c r="Z13" s="514"/>
      <c r="AA13" s="512"/>
      <c r="AB13" s="386"/>
      <c r="AC13" s="385"/>
    </row>
    <row r="14" spans="1:29" ht="47.1" customHeight="1" x14ac:dyDescent="0.25">
      <c r="A14" s="409">
        <v>6</v>
      </c>
      <c r="B14" s="505"/>
      <c r="C14" s="505" t="str">
        <f>IFERROR(IF(D14="","",VLOOKUP(X14,'Reference records(soft deleted)'!$B$235:$D$426,2,FALSE)),"")</f>
        <v/>
      </c>
      <c r="D14" s="506"/>
      <c r="E14" s="507" t="str">
        <f>IF('Overview - Section A'!$AN$5="Funding Request",IF(F14="Funding Request Place Holder","",F14),"")</f>
        <v/>
      </c>
      <c r="F14" s="508" t="str">
        <f>IFERROR(IF(Z14="","",VLOOKUP(Z14,'Overview - Section A'!$P$31:$Q$32,2,FALSE)),"")</f>
        <v/>
      </c>
      <c r="G14" s="509"/>
      <c r="H14" s="509"/>
      <c r="I14" s="509"/>
      <c r="J14" s="509"/>
      <c r="K14" s="509"/>
      <c r="L14" s="509"/>
      <c r="M14" s="507"/>
      <c r="N14" s="510"/>
      <c r="O14" s="511"/>
      <c r="P14" s="512"/>
      <c r="Q14" s="510"/>
      <c r="R14" s="513" t="str">
        <f>IFERROR(IF('Overview - Section A'!$AN$5="Funding Request",VLOOKUP(E14,'Overview - Section A'!$M$31:$P$32,4,FALSE),IF(Z14="","",Z14)),"")</f>
        <v/>
      </c>
      <c r="S14" s="513" t="b">
        <f t="shared" si="0"/>
        <v>0</v>
      </c>
      <c r="T14" s="513" t="s">
        <v>935</v>
      </c>
      <c r="U14" s="513" t="str">
        <f t="array" ref="U14">IFERROR(IF(INDEX('Overview - Section A'!$AB$120:$AB$174,MATCH(LEFT(C14,255),LEFT('Overview - Section A'!$W$120:$W$174,255),0))=0,"",INDEX('Overview - Section A'!$AB$120:$AB$174,MATCH(LEFT(C14,255),LEFT('Overview - Section A'!$W$120:$W$174,255),0))),"")</f>
        <v>a1M36000005E1ffEAC</v>
      </c>
      <c r="V14" s="514" t="str">
        <f>IFERROR(IF('Overview - Section A'!$AN$5="Funding Request",IF('Reference Records'!$B$343&lt;&gt;"",VLOOKUP(M14,'Reference Records'!$B$343:$C$344,2,FALSE),VLOOKUP(M14,'Reference Records'!$A$356:$C$687,3,FALSE)),VLOOKUP(M14,'Reference Records'!$A$690:$C$692,3,FALSE)),"")</f>
        <v/>
      </c>
      <c r="W14" s="515"/>
      <c r="X14" s="515"/>
      <c r="Y14" s="514"/>
      <c r="Z14" s="514"/>
      <c r="AA14" s="512"/>
      <c r="AB14" s="386"/>
      <c r="AC14" s="385"/>
    </row>
    <row r="15" spans="1:29" ht="47.1" customHeight="1" x14ac:dyDescent="0.25">
      <c r="A15" s="409">
        <v>7</v>
      </c>
      <c r="B15" s="505"/>
      <c r="C15" s="505" t="str">
        <f>IFERROR(IF(D15="","",VLOOKUP(X15,'Reference records(soft deleted)'!$B$235:$D$426,2,FALSE)),"")</f>
        <v/>
      </c>
      <c r="D15" s="506"/>
      <c r="E15" s="507" t="str">
        <f>IF('Overview - Section A'!$AN$5="Funding Request",IF(F15="Funding Request Place Holder","",F15),"")</f>
        <v/>
      </c>
      <c r="F15" s="508" t="str">
        <f>IFERROR(IF(Z15="","",VLOOKUP(Z15,'Overview - Section A'!$P$31:$Q$32,2,FALSE)),"")</f>
        <v/>
      </c>
      <c r="G15" s="509"/>
      <c r="H15" s="509"/>
      <c r="I15" s="509"/>
      <c r="J15" s="509"/>
      <c r="K15" s="509"/>
      <c r="L15" s="509"/>
      <c r="M15" s="507"/>
      <c r="N15" s="510"/>
      <c r="O15" s="511"/>
      <c r="P15" s="512"/>
      <c r="Q15" s="510"/>
      <c r="R15" s="513" t="str">
        <f>IFERROR(IF('Overview - Section A'!$AN$5="Funding Request",VLOOKUP(E15,'Overview - Section A'!$M$31:$P$32,4,FALSE),IF(Z15="","",Z15)),"")</f>
        <v/>
      </c>
      <c r="S15" s="513" t="b">
        <f t="shared" si="0"/>
        <v>0</v>
      </c>
      <c r="T15" s="513" t="s">
        <v>936</v>
      </c>
      <c r="U15" s="513" t="str">
        <f t="array" ref="U15">IFERROR(IF(INDEX('Overview - Section A'!$AB$120:$AB$174,MATCH(LEFT(C15,255),LEFT('Overview - Section A'!$W$120:$W$174,255),0))=0,"",INDEX('Overview - Section A'!$AB$120:$AB$174,MATCH(LEFT(C15,255),LEFT('Overview - Section A'!$W$120:$W$174,255),0))),"")</f>
        <v>a1M36000005E1ffEAC</v>
      </c>
      <c r="V15" s="514" t="str">
        <f>IFERROR(IF('Overview - Section A'!$AN$5="Funding Request",IF('Reference Records'!$B$343&lt;&gt;"",VLOOKUP(M15,'Reference Records'!$B$343:$C$344,2,FALSE),VLOOKUP(M15,'Reference Records'!$A$356:$C$687,3,FALSE)),VLOOKUP(M15,'Reference Records'!$A$690:$C$692,3,FALSE)),"")</f>
        <v/>
      </c>
      <c r="W15" s="515"/>
      <c r="X15" s="515"/>
      <c r="Y15" s="514"/>
      <c r="Z15" s="514"/>
      <c r="AA15" s="512"/>
      <c r="AB15" s="386"/>
      <c r="AC15" s="385"/>
    </row>
    <row r="16" spans="1:29" ht="47.1" customHeight="1" x14ac:dyDescent="0.25">
      <c r="A16" s="409">
        <v>8</v>
      </c>
      <c r="B16" s="505"/>
      <c r="C16" s="505" t="str">
        <f>IFERROR(IF(D16="","",VLOOKUP(X16,'Reference records(soft deleted)'!$B$235:$D$426,2,FALSE)),"")</f>
        <v/>
      </c>
      <c r="D16" s="506"/>
      <c r="E16" s="507" t="str">
        <f>IF('Overview - Section A'!$AN$5="Funding Request",IF(F16="Funding Request Place Holder","",F16),"")</f>
        <v/>
      </c>
      <c r="F16" s="508" t="str">
        <f>IFERROR(IF(Z16="","",VLOOKUP(Z16,'Overview - Section A'!$P$31:$Q$32,2,FALSE)),"")</f>
        <v/>
      </c>
      <c r="G16" s="509"/>
      <c r="H16" s="509"/>
      <c r="I16" s="509"/>
      <c r="J16" s="509"/>
      <c r="K16" s="509"/>
      <c r="L16" s="509"/>
      <c r="M16" s="507"/>
      <c r="N16" s="510" t="s">
        <v>5904</v>
      </c>
      <c r="O16" s="511"/>
      <c r="P16" s="512"/>
      <c r="Q16" s="510"/>
      <c r="R16" s="513" t="str">
        <f>IFERROR(IF('Overview - Section A'!$AN$5="Funding Request",VLOOKUP(E16,'Overview - Section A'!$M$31:$P$32,4,FALSE),IF(Z16="","",Z16)),"")</f>
        <v/>
      </c>
      <c r="S16" s="513" t="b">
        <f t="shared" si="0"/>
        <v>0</v>
      </c>
      <c r="T16" s="513" t="s">
        <v>937</v>
      </c>
      <c r="U16" s="513" t="str">
        <f t="array" ref="U16">IFERROR(IF(INDEX('Overview - Section A'!$AB$120:$AB$174,MATCH(LEFT(C16,255),LEFT('Overview - Section A'!$W$120:$W$174,255),0))=0,"",INDEX('Overview - Section A'!$AB$120:$AB$174,MATCH(LEFT(C16,255),LEFT('Overview - Section A'!$W$120:$W$174,255),0))),"")</f>
        <v>a1M36000005E1ffEAC</v>
      </c>
      <c r="V16" s="514" t="str">
        <f>IFERROR(IF('Overview - Section A'!$AN$5="Funding Request",IF('Reference Records'!$B$343&lt;&gt;"",VLOOKUP(M16,'Reference Records'!$B$343:$C$344,2,FALSE),VLOOKUP(M16,'Reference Records'!$A$356:$C$687,3,FALSE)),VLOOKUP(M16,'Reference Records'!$A$690:$C$692,3,FALSE)),"")</f>
        <v/>
      </c>
      <c r="W16" s="515"/>
      <c r="X16" s="515"/>
      <c r="Y16" s="514"/>
      <c r="Z16" s="514"/>
      <c r="AA16" s="512"/>
      <c r="AB16" s="386"/>
      <c r="AC16" s="385"/>
    </row>
    <row r="17" spans="1:29" ht="47.1" customHeight="1" x14ac:dyDescent="0.25">
      <c r="A17" s="409">
        <v>9</v>
      </c>
      <c r="B17" s="505"/>
      <c r="C17" s="505" t="str">
        <f>IFERROR(IF(D17="","",VLOOKUP(X17,'Reference records(soft deleted)'!$B$235:$D$426,2,FALSE)),"")</f>
        <v/>
      </c>
      <c r="D17" s="506"/>
      <c r="E17" s="507" t="str">
        <f>IF('Overview - Section A'!$AN$5="Funding Request",IF(F17="Funding Request Place Holder","",F17),"")</f>
        <v/>
      </c>
      <c r="F17" s="508" t="str">
        <f>IFERROR(IF(Z17="","",VLOOKUP(Z17,'Overview - Section A'!$P$31:$Q$32,2,FALSE)),"")</f>
        <v/>
      </c>
      <c r="G17" s="509"/>
      <c r="H17" s="509"/>
      <c r="I17" s="509"/>
      <c r="J17" s="509"/>
      <c r="K17" s="509"/>
      <c r="L17" s="509"/>
      <c r="M17" s="507"/>
      <c r="N17" s="510"/>
      <c r="O17" s="511"/>
      <c r="P17" s="512"/>
      <c r="Q17" s="510"/>
      <c r="R17" s="513" t="str">
        <f>IFERROR(IF('Overview - Section A'!$AN$5="Funding Request",VLOOKUP(E17,'Overview - Section A'!$M$31:$P$32,4,FALSE),IF(Z17="","",Z17)),"")</f>
        <v/>
      </c>
      <c r="S17" s="513" t="b">
        <f t="shared" si="0"/>
        <v>0</v>
      </c>
      <c r="T17" s="513" t="s">
        <v>938</v>
      </c>
      <c r="U17" s="513" t="str">
        <f t="array" ref="U17">IFERROR(IF(INDEX('Overview - Section A'!$AB$120:$AB$174,MATCH(LEFT(C17,255),LEFT('Overview - Section A'!$W$120:$W$174,255),0))=0,"",INDEX('Overview - Section A'!$AB$120:$AB$174,MATCH(LEFT(C17,255),LEFT('Overview - Section A'!$W$120:$W$174,255),0))),"")</f>
        <v>a1M36000005E1ffEAC</v>
      </c>
      <c r="V17" s="514" t="str">
        <f>IFERROR(IF('Overview - Section A'!$AN$5="Funding Request",IF('Reference Records'!$B$343&lt;&gt;"",VLOOKUP(M17,'Reference Records'!$B$343:$C$344,2,FALSE),VLOOKUP(M17,'Reference Records'!$A$356:$C$687,3,FALSE)),VLOOKUP(M17,'Reference Records'!$A$690:$C$692,3,FALSE)),"")</f>
        <v/>
      </c>
      <c r="W17" s="515"/>
      <c r="X17" s="515"/>
      <c r="Y17" s="514"/>
      <c r="Z17" s="514"/>
      <c r="AA17" s="512"/>
      <c r="AB17" s="386"/>
      <c r="AC17" s="385"/>
    </row>
    <row r="18" spans="1:29" ht="47.1" customHeight="1" x14ac:dyDescent="0.25">
      <c r="A18" s="409">
        <v>10</v>
      </c>
      <c r="B18" s="505"/>
      <c r="C18" s="505" t="str">
        <f>IFERROR(IF(D18="","",VLOOKUP(X18,'Reference records(soft deleted)'!$B$235:$D$426,2,FALSE)),"")</f>
        <v/>
      </c>
      <c r="D18" s="506"/>
      <c r="E18" s="507" t="str">
        <f>IF('Overview - Section A'!$AN$5="Funding Request",IF(F18="Funding Request Place Holder","",F18),"")</f>
        <v/>
      </c>
      <c r="F18" s="508" t="str">
        <f>IFERROR(IF(Z18="","",VLOOKUP(Z18,'Overview - Section A'!$P$31:$Q$32,2,FALSE)),"")</f>
        <v/>
      </c>
      <c r="G18" s="509"/>
      <c r="H18" s="509"/>
      <c r="I18" s="509"/>
      <c r="J18" s="509"/>
      <c r="K18" s="509"/>
      <c r="L18" s="509"/>
      <c r="M18" s="507"/>
      <c r="N18" s="510"/>
      <c r="O18" s="511"/>
      <c r="P18" s="512"/>
      <c r="Q18" s="510"/>
      <c r="R18" s="513" t="str">
        <f>IFERROR(IF('Overview - Section A'!$AN$5="Funding Request",VLOOKUP(E18,'Overview - Section A'!$M$31:$P$32,4,FALSE),IF(Z18="","",Z18)),"")</f>
        <v/>
      </c>
      <c r="S18" s="513" t="b">
        <f t="shared" si="0"/>
        <v>0</v>
      </c>
      <c r="T18" s="513" t="s">
        <v>939</v>
      </c>
      <c r="U18" s="513" t="str">
        <f t="array" ref="U18">IFERROR(IF(INDEX('Overview - Section A'!$AB$120:$AB$174,MATCH(LEFT(C18,255),LEFT('Overview - Section A'!$W$120:$W$174,255),0))=0,"",INDEX('Overview - Section A'!$AB$120:$AB$174,MATCH(LEFT(C18,255),LEFT('Overview - Section A'!$W$120:$W$174,255),0))),"")</f>
        <v>a1M36000005E1ffEAC</v>
      </c>
      <c r="V18" s="514" t="str">
        <f>IFERROR(IF('Overview - Section A'!$AN$5="Funding Request",IF('Reference Records'!$B$343&lt;&gt;"",VLOOKUP(M18,'Reference Records'!$B$343:$C$344,2,FALSE),VLOOKUP(M18,'Reference Records'!$A$356:$C$687,3,FALSE)),VLOOKUP(M18,'Reference Records'!$A$690:$C$692,3,FALSE)),"")</f>
        <v/>
      </c>
      <c r="W18" s="515"/>
      <c r="X18" s="515"/>
      <c r="Y18" s="514"/>
      <c r="Z18" s="514"/>
      <c r="AA18" s="512"/>
      <c r="AB18" s="386"/>
      <c r="AC18" s="385"/>
    </row>
    <row r="19" spans="1:29" ht="47.1" customHeight="1" x14ac:dyDescent="0.25">
      <c r="A19" s="409">
        <v>11</v>
      </c>
      <c r="B19" s="505" t="str">
        <f>IFERROR(IF(D19="","",VLOOKUP(W19,'Reference records(soft deleted)'!$B$84:$D$127,3,FALSE)),"")</f>
        <v/>
      </c>
      <c r="C19" s="505" t="str">
        <f>IFERROR(IF(D19="","",VLOOKUP(X19,'Reference records(soft deleted)'!$B$235:$D$426,2,FALSE)),"")</f>
        <v/>
      </c>
      <c r="D19" s="506"/>
      <c r="E19" s="507" t="str">
        <f>IF('Overview - Section A'!$AN$5="Funding Request",IF(F19="Funding Request Place Holder","",F19),"")</f>
        <v/>
      </c>
      <c r="F19" s="508" t="str">
        <f>IFERROR(IF(Z19="","",VLOOKUP(Z19,'Overview - Section A'!$P$31:$Q$32,2,FALSE)),"")</f>
        <v/>
      </c>
      <c r="G19" s="509"/>
      <c r="H19" s="509"/>
      <c r="I19" s="509"/>
      <c r="J19" s="509"/>
      <c r="K19" s="509"/>
      <c r="L19" s="509"/>
      <c r="M19" s="507" t="str">
        <f t="shared" ref="M19:M72" si="1">IFERROR(IF(Y19="","",Y19),"")</f>
        <v/>
      </c>
      <c r="N19" s="510"/>
      <c r="O19" s="511"/>
      <c r="P19" s="512"/>
      <c r="Q19" s="510"/>
      <c r="R19" s="513" t="str">
        <f>IFERROR(IF('Overview - Section A'!$AN$5="Funding Request",VLOOKUP(E19,'Overview - Section A'!$M$31:$P$32,4,FALSE),IF(Z19="","",Z19)),"")</f>
        <v/>
      </c>
      <c r="S19" s="513" t="b">
        <f t="shared" si="0"/>
        <v>0</v>
      </c>
      <c r="T19" s="513" t="s">
        <v>940</v>
      </c>
      <c r="U19" s="513" t="str">
        <f t="array" ref="U19">IFERROR(IF(INDEX('Overview - Section A'!$AB$120:$AB$174,MATCH(LEFT(C19,255),LEFT('Overview - Section A'!$W$120:$W$174,255),0))=0,"",INDEX('Overview - Section A'!$AB$120:$AB$174,MATCH(LEFT(C19,255),LEFT('Overview - Section A'!$W$120:$W$174,255),0))),"")</f>
        <v>a1M36000005E1ffEAC</v>
      </c>
      <c r="V19" s="514" t="str">
        <f>IFERROR(IF('Overview - Section A'!$AN$5="Funding Request",IF('Reference Records'!$B$343&lt;&gt;"",VLOOKUP(M19,'Reference Records'!$B$343:$C$344,2,FALSE),VLOOKUP(M19,'Reference Records'!$A$356:$C$687,3,FALSE)),VLOOKUP(M19,'Reference Records'!$A$690:$C$692,3,FALSE)),"")</f>
        <v/>
      </c>
      <c r="W19" s="515"/>
      <c r="X19" s="515"/>
      <c r="Y19" s="514"/>
      <c r="Z19" s="514"/>
      <c r="AA19" s="512"/>
      <c r="AB19" s="386"/>
      <c r="AC19" s="385"/>
    </row>
    <row r="20" spans="1:29" ht="47.1" customHeight="1" x14ac:dyDescent="0.25">
      <c r="A20" s="409">
        <v>12</v>
      </c>
      <c r="B20" s="505" t="str">
        <f>IFERROR(IF(D20="","",VLOOKUP(W20,'Reference records(soft deleted)'!$B$84:$D$127,3,FALSE)),"")</f>
        <v/>
      </c>
      <c r="C20" s="505" t="str">
        <f>IFERROR(IF(D20="","",VLOOKUP(X20,'Reference records(soft deleted)'!$B$235:$D$426,2,FALSE)),"")</f>
        <v/>
      </c>
      <c r="D20" s="506"/>
      <c r="E20" s="507" t="str">
        <f>IF('Overview - Section A'!$AN$5="Funding Request",IF(F20="Funding Request Place Holder","",F20),"")</f>
        <v/>
      </c>
      <c r="F20" s="508" t="str">
        <f>IFERROR(IF(Z20="","",VLOOKUP(Z20,'Overview - Section A'!$P$31:$Q$32,2,FALSE)),"")</f>
        <v/>
      </c>
      <c r="G20" s="509"/>
      <c r="H20" s="509"/>
      <c r="I20" s="509"/>
      <c r="J20" s="509"/>
      <c r="K20" s="509"/>
      <c r="L20" s="509"/>
      <c r="M20" s="507" t="str">
        <f t="shared" si="1"/>
        <v/>
      </c>
      <c r="N20" s="510"/>
      <c r="O20" s="511"/>
      <c r="P20" s="512"/>
      <c r="Q20" s="510"/>
      <c r="R20" s="513" t="str">
        <f>IFERROR(IF('Overview - Section A'!$AN$5="Funding Request",VLOOKUP(E20,'Overview - Section A'!$M$31:$P$32,4,FALSE),IF(Z20="","",Z20)),"")</f>
        <v/>
      </c>
      <c r="S20" s="513" t="b">
        <f t="shared" si="0"/>
        <v>0</v>
      </c>
      <c r="T20" s="513" t="s">
        <v>941</v>
      </c>
      <c r="U20" s="513" t="str">
        <f t="array" ref="U20">IFERROR(IF(INDEX('Overview - Section A'!$AB$120:$AB$174,MATCH(LEFT(C20,255),LEFT('Overview - Section A'!$W$120:$W$174,255),0))=0,"",INDEX('Overview - Section A'!$AB$120:$AB$174,MATCH(LEFT(C20,255),LEFT('Overview - Section A'!$W$120:$W$174,255),0))),"")</f>
        <v>a1M36000005E1ffEAC</v>
      </c>
      <c r="V20" s="514" t="str">
        <f>IFERROR(IF('Overview - Section A'!$AN$5="Funding Request",IF('Reference Records'!$B$343&lt;&gt;"",VLOOKUP(M20,'Reference Records'!$B$343:$C$344,2,FALSE),VLOOKUP(M20,'Reference Records'!$A$356:$C$687,3,FALSE)),VLOOKUP(M20,'Reference Records'!$A$690:$C$692,3,FALSE)),"")</f>
        <v/>
      </c>
      <c r="W20" s="515"/>
      <c r="X20" s="515"/>
      <c r="Y20" s="514"/>
      <c r="Z20" s="514"/>
      <c r="AA20" s="512"/>
      <c r="AB20" s="386"/>
      <c r="AC20" s="385"/>
    </row>
    <row r="21" spans="1:29" ht="47.1" customHeight="1" x14ac:dyDescent="0.25">
      <c r="A21" s="409">
        <v>13</v>
      </c>
      <c r="B21" s="505" t="str">
        <f>IFERROR(IF(D21="","",VLOOKUP(W21,'Reference records(soft deleted)'!$B$84:$D$127,3,FALSE)),"")</f>
        <v/>
      </c>
      <c r="C21" s="505" t="str">
        <f>IFERROR(IF(D21="","",VLOOKUP(X21,'Reference records(soft deleted)'!$B$235:$D$426,2,FALSE)),"")</f>
        <v/>
      </c>
      <c r="D21" s="506"/>
      <c r="E21" s="507" t="str">
        <f>IF('Overview - Section A'!$AN$5="Funding Request",IF(F21="Funding Request Place Holder","",F21),"")</f>
        <v/>
      </c>
      <c r="F21" s="508" t="str">
        <f>IFERROR(IF(Z21="","",VLOOKUP(Z21,'Overview - Section A'!$P$31:$Q$32,2,FALSE)),"")</f>
        <v/>
      </c>
      <c r="G21" s="509"/>
      <c r="H21" s="509"/>
      <c r="I21" s="509"/>
      <c r="J21" s="509"/>
      <c r="K21" s="509"/>
      <c r="L21" s="509"/>
      <c r="M21" s="507" t="str">
        <f t="shared" si="1"/>
        <v/>
      </c>
      <c r="N21" s="510"/>
      <c r="O21" s="511"/>
      <c r="P21" s="512"/>
      <c r="Q21" s="510"/>
      <c r="R21" s="513" t="str">
        <f>IFERROR(IF('Overview - Section A'!$AN$5="Funding Request",VLOOKUP(E21,'Overview - Section A'!$M$31:$P$32,4,FALSE),IF(Z21="","",Z21)),"")</f>
        <v/>
      </c>
      <c r="S21" s="513" t="b">
        <f t="shared" si="0"/>
        <v>0</v>
      </c>
      <c r="T21" s="513" t="s">
        <v>942</v>
      </c>
      <c r="U21" s="513" t="str">
        <f t="array" ref="U21">IFERROR(IF(INDEX('Overview - Section A'!$AB$120:$AB$174,MATCH(LEFT(C21,255),LEFT('Overview - Section A'!$W$120:$W$174,255),0))=0,"",INDEX('Overview - Section A'!$AB$120:$AB$174,MATCH(LEFT(C21,255),LEFT('Overview - Section A'!$W$120:$W$174,255),0))),"")</f>
        <v>a1M36000005E1ffEAC</v>
      </c>
      <c r="V21" s="514" t="str">
        <f>IFERROR(IF('Overview - Section A'!$AN$5="Funding Request",IF('Reference Records'!$B$343&lt;&gt;"",VLOOKUP(M21,'Reference Records'!$B$343:$C$344,2,FALSE),VLOOKUP(M21,'Reference Records'!$A$356:$C$687,3,FALSE)),VLOOKUP(M21,'Reference Records'!$A$690:$C$692,3,FALSE)),"")</f>
        <v/>
      </c>
      <c r="W21" s="515"/>
      <c r="X21" s="515"/>
      <c r="Y21" s="514"/>
      <c r="Z21" s="514"/>
      <c r="AA21" s="512"/>
      <c r="AB21" s="386"/>
      <c r="AC21" s="385"/>
    </row>
    <row r="22" spans="1:29" ht="47.1" customHeight="1" x14ac:dyDescent="0.25">
      <c r="A22" s="409">
        <v>14</v>
      </c>
      <c r="B22" s="505" t="str">
        <f>IFERROR(IF(D22="","",VLOOKUP(W22,'Reference records(soft deleted)'!$B$84:$D$127,3,FALSE)),"")</f>
        <v/>
      </c>
      <c r="C22" s="505" t="str">
        <f>IFERROR(IF(D22="","",VLOOKUP(X22,'Reference records(soft deleted)'!$B$235:$D$426,2,FALSE)),"")</f>
        <v/>
      </c>
      <c r="D22" s="506"/>
      <c r="E22" s="507" t="str">
        <f>IF('Overview - Section A'!$AN$5="Funding Request",IF(F22="Funding Request Place Holder","",F22),"")</f>
        <v/>
      </c>
      <c r="F22" s="508" t="str">
        <f>IFERROR(IF(Z22="","",VLOOKUP(Z22,'Overview - Section A'!$P$31:$Q$32,2,FALSE)),"")</f>
        <v/>
      </c>
      <c r="G22" s="509"/>
      <c r="H22" s="509"/>
      <c r="I22" s="509"/>
      <c r="J22" s="509"/>
      <c r="K22" s="509"/>
      <c r="L22" s="509"/>
      <c r="M22" s="507" t="str">
        <f t="shared" si="1"/>
        <v/>
      </c>
      <c r="N22" s="510"/>
      <c r="O22" s="511"/>
      <c r="P22" s="512"/>
      <c r="Q22" s="510"/>
      <c r="R22" s="513" t="str">
        <f>IFERROR(IF('Overview - Section A'!$AN$5="Funding Request",VLOOKUP(E22,'Overview - Section A'!$M$31:$P$32,4,FALSE),IF(Z22="","",Z22)),"")</f>
        <v/>
      </c>
      <c r="S22" s="513" t="b">
        <f t="shared" si="0"/>
        <v>0</v>
      </c>
      <c r="T22" s="513" t="s">
        <v>943</v>
      </c>
      <c r="U22" s="513" t="str">
        <f t="array" ref="U22">IFERROR(IF(INDEX('Overview - Section A'!$AB$120:$AB$174,MATCH(LEFT(C22,255),LEFT('Overview - Section A'!$W$120:$W$174,255),0))=0,"",INDEX('Overview - Section A'!$AB$120:$AB$174,MATCH(LEFT(C22,255),LEFT('Overview - Section A'!$W$120:$W$174,255),0))),"")</f>
        <v>a1M36000005E1ffEAC</v>
      </c>
      <c r="V22" s="514" t="str">
        <f>IFERROR(IF('Overview - Section A'!$AN$5="Funding Request",IF('Reference Records'!$B$343&lt;&gt;"",VLOOKUP(M22,'Reference Records'!$B$343:$C$344,2,FALSE),VLOOKUP(M22,'Reference Records'!$A$356:$C$687,3,FALSE)),VLOOKUP(M22,'Reference Records'!$A$690:$C$692,3,FALSE)),"")</f>
        <v/>
      </c>
      <c r="W22" s="515"/>
      <c r="X22" s="515"/>
      <c r="Y22" s="514"/>
      <c r="Z22" s="514"/>
      <c r="AA22" s="512"/>
      <c r="AB22" s="386"/>
      <c r="AC22" s="385"/>
    </row>
    <row r="23" spans="1:29" ht="47.1" customHeight="1" x14ac:dyDescent="0.25">
      <c r="A23" s="409">
        <v>15</v>
      </c>
      <c r="B23" s="505" t="str">
        <f>IFERROR(IF(D23="","",VLOOKUP(W23,'Reference records(soft deleted)'!$B$84:$D$127,3,FALSE)),"")</f>
        <v/>
      </c>
      <c r="C23" s="505" t="str">
        <f>IFERROR(IF(D23="","",VLOOKUP(X23,'Reference records(soft deleted)'!$B$235:$D$426,2,FALSE)),"")</f>
        <v/>
      </c>
      <c r="D23" s="506"/>
      <c r="E23" s="507" t="str">
        <f>IF('Overview - Section A'!$AN$5="Funding Request",IF(F23="Funding Request Place Holder","",F23),"")</f>
        <v/>
      </c>
      <c r="F23" s="508" t="str">
        <f>IFERROR(IF(Z23="","",VLOOKUP(Z23,'Overview - Section A'!$P$31:$Q$32,2,FALSE)),"")</f>
        <v/>
      </c>
      <c r="G23" s="509"/>
      <c r="H23" s="509"/>
      <c r="I23" s="509"/>
      <c r="J23" s="509"/>
      <c r="K23" s="509"/>
      <c r="L23" s="509"/>
      <c r="M23" s="507" t="str">
        <f t="shared" si="1"/>
        <v/>
      </c>
      <c r="N23" s="510"/>
      <c r="O23" s="511"/>
      <c r="P23" s="512"/>
      <c r="Q23" s="510"/>
      <c r="R23" s="513" t="str">
        <f>IFERROR(IF('Overview - Section A'!$AN$5="Funding Request",VLOOKUP(E23,'Overview - Section A'!$M$31:$P$32,4,FALSE),IF(Z23="","",Z23)),"")</f>
        <v/>
      </c>
      <c r="S23" s="513" t="b">
        <f t="shared" si="0"/>
        <v>0</v>
      </c>
      <c r="T23" s="513" t="s">
        <v>944</v>
      </c>
      <c r="U23" s="513" t="str">
        <f t="array" ref="U23">IFERROR(IF(INDEX('Overview - Section A'!$AB$120:$AB$174,MATCH(LEFT(C23,255),LEFT('Overview - Section A'!$W$120:$W$174,255),0))=0,"",INDEX('Overview - Section A'!$AB$120:$AB$174,MATCH(LEFT(C23,255),LEFT('Overview - Section A'!$W$120:$W$174,255),0))),"")</f>
        <v>a1M36000005E1ffEAC</v>
      </c>
      <c r="V23" s="514" t="str">
        <f>IFERROR(IF('Overview - Section A'!$AN$5="Funding Request",IF('Reference Records'!$B$343&lt;&gt;"",VLOOKUP(M23,'Reference Records'!$B$343:$C$344,2,FALSE),VLOOKUP(M23,'Reference Records'!$A$356:$C$687,3,FALSE)),VLOOKUP(M23,'Reference Records'!$A$690:$C$692,3,FALSE)),"")</f>
        <v/>
      </c>
      <c r="W23" s="515"/>
      <c r="X23" s="515"/>
      <c r="Y23" s="514"/>
      <c r="Z23" s="514"/>
      <c r="AA23" s="512"/>
      <c r="AB23" s="386"/>
      <c r="AC23" s="385"/>
    </row>
    <row r="24" spans="1:29" ht="47.1" customHeight="1" x14ac:dyDescent="0.25">
      <c r="A24" s="409">
        <v>16</v>
      </c>
      <c r="B24" s="505" t="str">
        <f>IFERROR(IF(D24="","",VLOOKUP(W24,'Reference records(soft deleted)'!$B$84:$D$127,3,FALSE)),"")</f>
        <v/>
      </c>
      <c r="C24" s="505" t="str">
        <f>IFERROR(IF(D24="","",VLOOKUP(X24,'Reference records(soft deleted)'!$B$235:$D$426,2,FALSE)),"")</f>
        <v/>
      </c>
      <c r="D24" s="506"/>
      <c r="E24" s="507" t="str">
        <f>IF('Overview - Section A'!$AN$5="Funding Request",IF(F24="Funding Request Place Holder","",F24),"")</f>
        <v/>
      </c>
      <c r="F24" s="508" t="str">
        <f>IFERROR(IF(Z24="","",VLOOKUP(Z24,'Overview - Section A'!$P$31:$Q$32,2,FALSE)),"")</f>
        <v/>
      </c>
      <c r="G24" s="509"/>
      <c r="H24" s="509"/>
      <c r="I24" s="509"/>
      <c r="J24" s="509"/>
      <c r="K24" s="509"/>
      <c r="L24" s="509"/>
      <c r="M24" s="507" t="str">
        <f t="shared" si="1"/>
        <v/>
      </c>
      <c r="N24" s="510"/>
      <c r="O24" s="511"/>
      <c r="P24" s="512"/>
      <c r="Q24" s="510"/>
      <c r="R24" s="513" t="str">
        <f>IFERROR(IF('Overview - Section A'!$AN$5="Funding Request",VLOOKUP(E24,'Overview - Section A'!$M$31:$P$32,4,FALSE),IF(Z24="","",Z24)),"")</f>
        <v/>
      </c>
      <c r="S24" s="513" t="b">
        <f t="shared" si="0"/>
        <v>0</v>
      </c>
      <c r="T24" s="513" t="s">
        <v>945</v>
      </c>
      <c r="U24" s="513" t="str">
        <f t="array" ref="U24">IFERROR(IF(INDEX('Overview - Section A'!$AB$120:$AB$174,MATCH(LEFT(C24,255),LEFT('Overview - Section A'!$W$120:$W$174,255),0))=0,"",INDEX('Overview - Section A'!$AB$120:$AB$174,MATCH(LEFT(C24,255),LEFT('Overview - Section A'!$W$120:$W$174,255),0))),"")</f>
        <v>a1M36000005E1ffEAC</v>
      </c>
      <c r="V24" s="514" t="str">
        <f>IFERROR(IF('Overview - Section A'!$AN$5="Funding Request",IF('Reference Records'!$B$343&lt;&gt;"",VLOOKUP(M24,'Reference Records'!$B$343:$C$344,2,FALSE),VLOOKUP(M24,'Reference Records'!$A$356:$C$687,3,FALSE)),VLOOKUP(M24,'Reference Records'!$A$690:$C$692,3,FALSE)),"")</f>
        <v/>
      </c>
      <c r="W24" s="515"/>
      <c r="X24" s="515"/>
      <c r="Y24" s="514"/>
      <c r="Z24" s="514"/>
      <c r="AA24" s="512"/>
      <c r="AB24" s="386"/>
      <c r="AC24" s="385"/>
    </row>
    <row r="25" spans="1:29" ht="47.1" customHeight="1" x14ac:dyDescent="0.25">
      <c r="A25" s="409">
        <v>17</v>
      </c>
      <c r="B25" s="505" t="str">
        <f>IFERROR(IF(D25="","",VLOOKUP(W25,'Reference records(soft deleted)'!$B$84:$D$127,3,FALSE)),"")</f>
        <v/>
      </c>
      <c r="C25" s="505" t="str">
        <f>IFERROR(IF(D25="","",VLOOKUP(X25,'Reference records(soft deleted)'!$B$235:$D$426,2,FALSE)),"")</f>
        <v/>
      </c>
      <c r="D25" s="506"/>
      <c r="E25" s="507" t="str">
        <f>IF('Overview - Section A'!$AN$5="Funding Request",IF(F25="Funding Request Place Holder","",F25),"")</f>
        <v/>
      </c>
      <c r="F25" s="508" t="str">
        <f>IFERROR(IF(Z25="","",VLOOKUP(Z25,'Overview - Section A'!$P$31:$Q$32,2,FALSE)),"")</f>
        <v/>
      </c>
      <c r="G25" s="509"/>
      <c r="H25" s="509"/>
      <c r="I25" s="509"/>
      <c r="J25" s="509"/>
      <c r="K25" s="509"/>
      <c r="L25" s="509"/>
      <c r="M25" s="507" t="str">
        <f t="shared" si="1"/>
        <v/>
      </c>
      <c r="N25" s="510"/>
      <c r="O25" s="511"/>
      <c r="P25" s="512"/>
      <c r="Q25" s="510"/>
      <c r="R25" s="513" t="str">
        <f>IFERROR(IF('Overview - Section A'!$AN$5="Funding Request",VLOOKUP(E25,'Overview - Section A'!$M$31:$P$32,4,FALSE),IF(Z25="","",Z25)),"")</f>
        <v/>
      </c>
      <c r="S25" s="513" t="b">
        <f t="shared" si="0"/>
        <v>0</v>
      </c>
      <c r="T25" s="513" t="s">
        <v>946</v>
      </c>
      <c r="U25" s="513" t="str">
        <f t="array" ref="U25">IFERROR(IF(INDEX('Overview - Section A'!$AB$120:$AB$174,MATCH(LEFT(C25,255),LEFT('Overview - Section A'!$W$120:$W$174,255),0))=0,"",INDEX('Overview - Section A'!$AB$120:$AB$174,MATCH(LEFT(C25,255),LEFT('Overview - Section A'!$W$120:$W$174,255),0))),"")</f>
        <v>a1M36000005E1ffEAC</v>
      </c>
      <c r="V25" s="514" t="str">
        <f>IFERROR(IF('Overview - Section A'!$AN$5="Funding Request",IF('Reference Records'!$B$343&lt;&gt;"",VLOOKUP(M25,'Reference Records'!$B$343:$C$344,2,FALSE),VLOOKUP(M25,'Reference Records'!$A$356:$C$687,3,FALSE)),VLOOKUP(M25,'Reference Records'!$A$690:$C$692,3,FALSE)),"")</f>
        <v/>
      </c>
      <c r="W25" s="515"/>
      <c r="X25" s="515"/>
      <c r="Y25" s="514"/>
      <c r="Z25" s="514"/>
      <c r="AA25" s="512"/>
      <c r="AB25" s="386"/>
      <c r="AC25" s="385"/>
    </row>
    <row r="26" spans="1:29" ht="47.1" customHeight="1" x14ac:dyDescent="0.25">
      <c r="A26" s="409">
        <v>18</v>
      </c>
      <c r="B26" s="505" t="str">
        <f>IFERROR(IF(D26="","",VLOOKUP(W26,'Reference records(soft deleted)'!$B$84:$D$127,3,FALSE)),"")</f>
        <v/>
      </c>
      <c r="C26" s="505" t="str">
        <f>IFERROR(IF(D26="","",VLOOKUP(X26,'Reference records(soft deleted)'!$B$235:$D$426,2,FALSE)),"")</f>
        <v/>
      </c>
      <c r="D26" s="506"/>
      <c r="E26" s="507" t="str">
        <f>IF('Overview - Section A'!$AN$5="Funding Request",IF(F26="Funding Request Place Holder","",F26),"")</f>
        <v/>
      </c>
      <c r="F26" s="508" t="str">
        <f>IFERROR(IF(Z26="","",VLOOKUP(Z26,'Overview - Section A'!$P$31:$Q$32,2,FALSE)),"")</f>
        <v/>
      </c>
      <c r="G26" s="509"/>
      <c r="H26" s="509"/>
      <c r="I26" s="509"/>
      <c r="J26" s="509"/>
      <c r="K26" s="509"/>
      <c r="L26" s="509"/>
      <c r="M26" s="507" t="str">
        <f t="shared" si="1"/>
        <v/>
      </c>
      <c r="N26" s="510"/>
      <c r="O26" s="511"/>
      <c r="P26" s="512"/>
      <c r="Q26" s="510"/>
      <c r="R26" s="513" t="str">
        <f>IFERROR(IF('Overview - Section A'!$AN$5="Funding Request",VLOOKUP(E26,'Overview - Section A'!$M$31:$P$32,4,FALSE),IF(Z26="","",Z26)),"")</f>
        <v/>
      </c>
      <c r="S26" s="513" t="b">
        <f t="shared" si="0"/>
        <v>0</v>
      </c>
      <c r="T26" s="513" t="s">
        <v>947</v>
      </c>
      <c r="U26" s="513" t="str">
        <f t="array" ref="U26">IFERROR(IF(INDEX('Overview - Section A'!$AB$120:$AB$174,MATCH(LEFT(C26,255),LEFT('Overview - Section A'!$W$120:$W$174,255),0))=0,"",INDEX('Overview - Section A'!$AB$120:$AB$174,MATCH(LEFT(C26,255),LEFT('Overview - Section A'!$W$120:$W$174,255),0))),"")</f>
        <v>a1M36000005E1ffEAC</v>
      </c>
      <c r="V26" s="514" t="str">
        <f>IFERROR(IF('Overview - Section A'!$AN$5="Funding Request",IF('Reference Records'!$B$343&lt;&gt;"",VLOOKUP(M26,'Reference Records'!$B$343:$C$344,2,FALSE),VLOOKUP(M26,'Reference Records'!$A$356:$C$687,3,FALSE)),VLOOKUP(M26,'Reference Records'!$A$690:$C$692,3,FALSE)),"")</f>
        <v/>
      </c>
      <c r="W26" s="515"/>
      <c r="X26" s="515"/>
      <c r="Y26" s="514"/>
      <c r="Z26" s="514"/>
      <c r="AA26" s="512"/>
      <c r="AB26" s="386"/>
      <c r="AC26" s="385"/>
    </row>
    <row r="27" spans="1:29" ht="47.1" customHeight="1" x14ac:dyDescent="0.25">
      <c r="A27" s="409">
        <v>19</v>
      </c>
      <c r="B27" s="505" t="str">
        <f>IFERROR(IF(D27="","",VLOOKUP(W27,'Reference records(soft deleted)'!$B$84:$D$127,3,FALSE)),"")</f>
        <v/>
      </c>
      <c r="C27" s="505" t="str">
        <f>IFERROR(IF(D27="","",VLOOKUP(X27,'Reference records(soft deleted)'!$B$235:$D$426,2,FALSE)),"")</f>
        <v/>
      </c>
      <c r="D27" s="506"/>
      <c r="E27" s="507" t="str">
        <f>IF('Overview - Section A'!$AN$5="Funding Request",IF(F27="Funding Request Place Holder","",F27),"")</f>
        <v/>
      </c>
      <c r="F27" s="508" t="str">
        <f>IFERROR(IF(Z27="","",VLOOKUP(Z27,'Overview - Section A'!$P$31:$Q$32,2,FALSE)),"")</f>
        <v/>
      </c>
      <c r="G27" s="509"/>
      <c r="H27" s="509"/>
      <c r="I27" s="509"/>
      <c r="J27" s="509"/>
      <c r="K27" s="509"/>
      <c r="L27" s="509"/>
      <c r="M27" s="507" t="str">
        <f t="shared" si="1"/>
        <v/>
      </c>
      <c r="N27" s="510"/>
      <c r="O27" s="511"/>
      <c r="P27" s="512"/>
      <c r="Q27" s="510"/>
      <c r="R27" s="513" t="str">
        <f>IFERROR(IF('Overview - Section A'!$AN$5="Funding Request",VLOOKUP(E27,'Overview - Section A'!$M$31:$P$32,4,FALSE),IF(Z27="","",Z27)),"")</f>
        <v/>
      </c>
      <c r="S27" s="513" t="b">
        <f t="shared" si="0"/>
        <v>0</v>
      </c>
      <c r="T27" s="513" t="s">
        <v>948</v>
      </c>
      <c r="U27" s="513" t="str">
        <f t="array" ref="U27">IFERROR(IF(INDEX('Overview - Section A'!$AB$120:$AB$174,MATCH(LEFT(C27,255),LEFT('Overview - Section A'!$W$120:$W$174,255),0))=0,"",INDEX('Overview - Section A'!$AB$120:$AB$174,MATCH(LEFT(C27,255),LEFT('Overview - Section A'!$W$120:$W$174,255),0))),"")</f>
        <v>a1M36000005E1ffEAC</v>
      </c>
      <c r="V27" s="514" t="str">
        <f>IFERROR(IF('Overview - Section A'!$AN$5="Funding Request",IF('Reference Records'!$B$343&lt;&gt;"",VLOOKUP(M27,'Reference Records'!$B$343:$C$344,2,FALSE),VLOOKUP(M27,'Reference Records'!$A$356:$C$687,3,FALSE)),VLOOKUP(M27,'Reference Records'!$A$690:$C$692,3,FALSE)),"")</f>
        <v/>
      </c>
      <c r="W27" s="515"/>
      <c r="X27" s="515"/>
      <c r="Y27" s="514"/>
      <c r="Z27" s="514"/>
      <c r="AA27" s="512"/>
      <c r="AB27" s="386"/>
      <c r="AC27" s="385"/>
    </row>
    <row r="28" spans="1:29" ht="47.1" customHeight="1" x14ac:dyDescent="0.25">
      <c r="A28" s="409">
        <v>20</v>
      </c>
      <c r="B28" s="505" t="str">
        <f>IFERROR(IF(D28="","",VLOOKUP(W28,'Reference records(soft deleted)'!$B$84:$D$127,3,FALSE)),"")</f>
        <v/>
      </c>
      <c r="C28" s="505" t="str">
        <f>IFERROR(IF(D28="","",VLOOKUP(X28,'Reference records(soft deleted)'!$B$235:$D$426,2,FALSE)),"")</f>
        <v/>
      </c>
      <c r="D28" s="506"/>
      <c r="E28" s="507" t="str">
        <f>IF('Overview - Section A'!$AN$5="Funding Request",IF(F28="Funding Request Place Holder","",F28),"")</f>
        <v/>
      </c>
      <c r="F28" s="508" t="str">
        <f>IFERROR(IF(Z28="","",VLOOKUP(Z28,'Overview - Section A'!$P$31:$Q$32,2,FALSE)),"")</f>
        <v/>
      </c>
      <c r="G28" s="509"/>
      <c r="H28" s="509"/>
      <c r="I28" s="509"/>
      <c r="J28" s="509"/>
      <c r="K28" s="509"/>
      <c r="L28" s="509"/>
      <c r="M28" s="507" t="str">
        <f t="shared" si="1"/>
        <v/>
      </c>
      <c r="N28" s="510"/>
      <c r="O28" s="511"/>
      <c r="P28" s="512"/>
      <c r="Q28" s="510"/>
      <c r="R28" s="513" t="str">
        <f>IFERROR(IF('Overview - Section A'!$AN$5="Funding Request",VLOOKUP(E28,'Overview - Section A'!$M$31:$P$32,4,FALSE),IF(Z28="","",Z28)),"")</f>
        <v/>
      </c>
      <c r="S28" s="513" t="b">
        <f t="shared" si="0"/>
        <v>0</v>
      </c>
      <c r="T28" s="513" t="s">
        <v>949</v>
      </c>
      <c r="U28" s="513" t="str">
        <f t="array" ref="U28">IFERROR(IF(INDEX('Overview - Section A'!$AB$120:$AB$174,MATCH(LEFT(C28,255),LEFT('Overview - Section A'!$W$120:$W$174,255),0))=0,"",INDEX('Overview - Section A'!$AB$120:$AB$174,MATCH(LEFT(C28,255),LEFT('Overview - Section A'!$W$120:$W$174,255),0))),"")</f>
        <v>a1M36000005E1ffEAC</v>
      </c>
      <c r="V28" s="514" t="str">
        <f>IFERROR(IF('Overview - Section A'!$AN$5="Funding Request",IF('Reference Records'!$B$343&lt;&gt;"",VLOOKUP(M28,'Reference Records'!$B$343:$C$344,2,FALSE),VLOOKUP(M28,'Reference Records'!$A$356:$C$687,3,FALSE)),VLOOKUP(M28,'Reference Records'!$A$690:$C$692,3,FALSE)),"")</f>
        <v/>
      </c>
      <c r="W28" s="515"/>
      <c r="X28" s="515"/>
      <c r="Y28" s="514"/>
      <c r="Z28" s="514"/>
      <c r="AA28" s="512"/>
      <c r="AB28" s="386"/>
      <c r="AC28" s="385"/>
    </row>
    <row r="29" spans="1:29" ht="47.1" customHeight="1" x14ac:dyDescent="0.25">
      <c r="A29" s="409">
        <v>21</v>
      </c>
      <c r="B29" s="505" t="str">
        <f>IFERROR(IF(D29="","",VLOOKUP(W29,'Reference records(soft deleted)'!$B$84:$D$127,3,FALSE)),"")</f>
        <v/>
      </c>
      <c r="C29" s="505" t="str">
        <f>IFERROR(IF(D29="","",VLOOKUP(X29,'Reference records(soft deleted)'!$B$235:$D$426,2,FALSE)),"")</f>
        <v/>
      </c>
      <c r="D29" s="506"/>
      <c r="E29" s="507" t="str">
        <f>IF('Overview - Section A'!$AN$5="Funding Request",IF(F29="Funding Request Place Holder","",F29),"")</f>
        <v/>
      </c>
      <c r="F29" s="508" t="str">
        <f>IFERROR(IF(Z29="","",VLOOKUP(Z29,'Overview - Section A'!$P$31:$Q$32,2,FALSE)),"")</f>
        <v/>
      </c>
      <c r="G29" s="509"/>
      <c r="H29" s="509"/>
      <c r="I29" s="509"/>
      <c r="J29" s="509"/>
      <c r="K29" s="509"/>
      <c r="L29" s="509"/>
      <c r="M29" s="507" t="str">
        <f t="shared" si="1"/>
        <v/>
      </c>
      <c r="N29" s="510"/>
      <c r="O29" s="511"/>
      <c r="P29" s="512"/>
      <c r="Q29" s="510"/>
      <c r="R29" s="513" t="str">
        <f>IFERROR(IF('Overview - Section A'!$AN$5="Funding Request",VLOOKUP(E29,'Overview - Section A'!$M$31:$P$32,4,FALSE),IF(Z29="","",Z29)),"")</f>
        <v/>
      </c>
      <c r="S29" s="513" t="b">
        <f t="shared" si="0"/>
        <v>0</v>
      </c>
      <c r="T29" s="513" t="s">
        <v>950</v>
      </c>
      <c r="U29" s="513" t="str">
        <f t="array" ref="U29">IFERROR(IF(INDEX('Overview - Section A'!$AB$120:$AB$174,MATCH(LEFT(C29,255),LEFT('Overview - Section A'!$W$120:$W$174,255),0))=0,"",INDEX('Overview - Section A'!$AB$120:$AB$174,MATCH(LEFT(C29,255),LEFT('Overview - Section A'!$W$120:$W$174,255),0))),"")</f>
        <v>a1M36000005E1ffEAC</v>
      </c>
      <c r="V29" s="514" t="str">
        <f>IFERROR(IF('Overview - Section A'!$AN$5="Funding Request",IF('Reference Records'!$B$343&lt;&gt;"",VLOOKUP(M29,'Reference Records'!$B$343:$C$344,2,FALSE),VLOOKUP(M29,'Reference Records'!$A$356:$C$687,3,FALSE)),VLOOKUP(M29,'Reference Records'!$A$690:$C$692,3,FALSE)),"")</f>
        <v/>
      </c>
      <c r="W29" s="515"/>
      <c r="X29" s="515"/>
      <c r="Y29" s="514"/>
      <c r="Z29" s="514"/>
      <c r="AA29" s="512"/>
      <c r="AB29" s="386"/>
      <c r="AC29" s="385"/>
    </row>
    <row r="30" spans="1:29" ht="47.1" customHeight="1" x14ac:dyDescent="0.25">
      <c r="A30" s="409">
        <v>22</v>
      </c>
      <c r="B30" s="505" t="str">
        <f>IFERROR(IF(D30="","",VLOOKUP(W30,'Reference records(soft deleted)'!$B$84:$D$127,3,FALSE)),"")</f>
        <v/>
      </c>
      <c r="C30" s="505" t="str">
        <f>IFERROR(IF(D30="","",VLOOKUP(X30,'Reference records(soft deleted)'!$B$235:$D$426,2,FALSE)),"")</f>
        <v/>
      </c>
      <c r="D30" s="506"/>
      <c r="E30" s="507" t="str">
        <f>IF('Overview - Section A'!$AN$5="Funding Request",IF(F30="Funding Request Place Holder","",F30),"")</f>
        <v/>
      </c>
      <c r="F30" s="508" t="str">
        <f>IFERROR(IF(Z30="","",VLOOKUP(Z30,'Overview - Section A'!$P$31:$Q$32,2,FALSE)),"")</f>
        <v/>
      </c>
      <c r="G30" s="509"/>
      <c r="H30" s="509"/>
      <c r="I30" s="509"/>
      <c r="J30" s="509"/>
      <c r="K30" s="509"/>
      <c r="L30" s="509"/>
      <c r="M30" s="507" t="str">
        <f t="shared" si="1"/>
        <v/>
      </c>
      <c r="N30" s="510"/>
      <c r="O30" s="511"/>
      <c r="P30" s="512"/>
      <c r="Q30" s="510"/>
      <c r="R30" s="513" t="str">
        <f>IFERROR(IF('Overview - Section A'!$AN$5="Funding Request",VLOOKUP(E30,'Overview - Section A'!$M$31:$P$32,4,FALSE),IF(Z30="","",Z30)),"")</f>
        <v/>
      </c>
      <c r="S30" s="513" t="b">
        <f t="shared" si="0"/>
        <v>0</v>
      </c>
      <c r="T30" s="513" t="s">
        <v>951</v>
      </c>
      <c r="U30" s="513" t="str">
        <f t="array" ref="U30">IFERROR(IF(INDEX('Overview - Section A'!$AB$120:$AB$174,MATCH(LEFT(C30,255),LEFT('Overview - Section A'!$W$120:$W$174,255),0))=0,"",INDEX('Overview - Section A'!$AB$120:$AB$174,MATCH(LEFT(C30,255),LEFT('Overview - Section A'!$W$120:$W$174,255),0))),"")</f>
        <v>a1M36000005E1ffEAC</v>
      </c>
      <c r="V30" s="514" t="str">
        <f>IFERROR(IF('Overview - Section A'!$AN$5="Funding Request",IF('Reference Records'!$B$343&lt;&gt;"",VLOOKUP(M30,'Reference Records'!$B$343:$C$344,2,FALSE),VLOOKUP(M30,'Reference Records'!$A$356:$C$687,3,FALSE)),VLOOKUP(M30,'Reference Records'!$A$690:$C$692,3,FALSE)),"")</f>
        <v/>
      </c>
      <c r="W30" s="515"/>
      <c r="X30" s="515"/>
      <c r="Y30" s="514"/>
      <c r="Z30" s="514"/>
      <c r="AA30" s="512"/>
      <c r="AB30" s="386"/>
      <c r="AC30" s="385"/>
    </row>
    <row r="31" spans="1:29" ht="47.1" customHeight="1" x14ac:dyDescent="0.25">
      <c r="A31" s="409">
        <v>23</v>
      </c>
      <c r="B31" s="505" t="str">
        <f>IFERROR(IF(D31="","",VLOOKUP(W31,'Reference records(soft deleted)'!$B$84:$D$127,3,FALSE)),"")</f>
        <v/>
      </c>
      <c r="C31" s="505" t="str">
        <f>IFERROR(IF(D31="","",VLOOKUP(X31,'Reference records(soft deleted)'!$B$235:$D$426,2,FALSE)),"")</f>
        <v/>
      </c>
      <c r="D31" s="506"/>
      <c r="E31" s="507" t="str">
        <f>IF('Overview - Section A'!$AN$5="Funding Request",IF(F31="Funding Request Place Holder","",F31),"")</f>
        <v/>
      </c>
      <c r="F31" s="508" t="str">
        <f>IFERROR(IF(Z31="","",VLOOKUP(Z31,'Overview - Section A'!$P$31:$Q$32,2,FALSE)),"")</f>
        <v/>
      </c>
      <c r="G31" s="509"/>
      <c r="H31" s="509"/>
      <c r="I31" s="509"/>
      <c r="J31" s="509"/>
      <c r="K31" s="509"/>
      <c r="L31" s="509"/>
      <c r="M31" s="507" t="str">
        <f t="shared" si="1"/>
        <v/>
      </c>
      <c r="N31" s="510"/>
      <c r="O31" s="511"/>
      <c r="P31" s="512"/>
      <c r="Q31" s="510"/>
      <c r="R31" s="513" t="str">
        <f>IFERROR(IF('Overview - Section A'!$AN$5="Funding Request",VLOOKUP(E31,'Overview - Section A'!$M$31:$P$32,4,FALSE),IF(Z31="","",Z31)),"")</f>
        <v/>
      </c>
      <c r="S31" s="513" t="b">
        <f t="shared" si="0"/>
        <v>0</v>
      </c>
      <c r="T31" s="513" t="s">
        <v>952</v>
      </c>
      <c r="U31" s="513" t="str">
        <f t="array" ref="U31">IFERROR(IF(INDEX('Overview - Section A'!$AB$120:$AB$174,MATCH(LEFT(C31,255),LEFT('Overview - Section A'!$W$120:$W$174,255),0))=0,"",INDEX('Overview - Section A'!$AB$120:$AB$174,MATCH(LEFT(C31,255),LEFT('Overview - Section A'!$W$120:$W$174,255),0))),"")</f>
        <v>a1M36000005E1ffEAC</v>
      </c>
      <c r="V31" s="514" t="str">
        <f>IFERROR(IF('Overview - Section A'!$AN$5="Funding Request",IF('Reference Records'!$B$343&lt;&gt;"",VLOOKUP(M31,'Reference Records'!$B$343:$C$344,2,FALSE),VLOOKUP(M31,'Reference Records'!$A$356:$C$687,3,FALSE)),VLOOKUP(M31,'Reference Records'!$A$690:$C$692,3,FALSE)),"")</f>
        <v/>
      </c>
      <c r="W31" s="515"/>
      <c r="X31" s="515"/>
      <c r="Y31" s="514"/>
      <c r="Z31" s="514"/>
      <c r="AA31" s="512"/>
      <c r="AB31" s="386"/>
      <c r="AC31" s="385"/>
    </row>
    <row r="32" spans="1:29" ht="47.1" customHeight="1" x14ac:dyDescent="0.25">
      <c r="A32" s="409">
        <v>24</v>
      </c>
      <c r="B32" s="505" t="str">
        <f>IFERROR(IF(D32="","",VLOOKUP(W32,'Reference records(soft deleted)'!$B$84:$D$127,3,FALSE)),"")</f>
        <v/>
      </c>
      <c r="C32" s="505" t="str">
        <f>IFERROR(IF(D32="","",VLOOKUP(X32,'Reference records(soft deleted)'!$B$235:$D$426,2,FALSE)),"")</f>
        <v/>
      </c>
      <c r="D32" s="506"/>
      <c r="E32" s="507" t="str">
        <f>IF('Overview - Section A'!$AN$5="Funding Request",IF(F32="Funding Request Place Holder","",F32),"")</f>
        <v/>
      </c>
      <c r="F32" s="508" t="str">
        <f>IFERROR(IF(Z32="","",VLOOKUP(Z32,'Overview - Section A'!$P$31:$Q$32,2,FALSE)),"")</f>
        <v/>
      </c>
      <c r="G32" s="509"/>
      <c r="H32" s="509"/>
      <c r="I32" s="509"/>
      <c r="J32" s="509"/>
      <c r="K32" s="509"/>
      <c r="L32" s="509"/>
      <c r="M32" s="507" t="str">
        <f t="shared" si="1"/>
        <v/>
      </c>
      <c r="N32" s="510"/>
      <c r="O32" s="511"/>
      <c r="P32" s="512"/>
      <c r="Q32" s="510"/>
      <c r="R32" s="513" t="str">
        <f>IFERROR(IF('Overview - Section A'!$AN$5="Funding Request",VLOOKUP(E32,'Overview - Section A'!$M$31:$P$32,4,FALSE),IF(Z32="","",Z32)),"")</f>
        <v/>
      </c>
      <c r="S32" s="513" t="b">
        <f t="shared" si="0"/>
        <v>0</v>
      </c>
      <c r="T32" s="513" t="s">
        <v>953</v>
      </c>
      <c r="U32" s="513" t="str">
        <f t="array" ref="U32">IFERROR(IF(INDEX('Overview - Section A'!$AB$120:$AB$174,MATCH(LEFT(C32,255),LEFT('Overview - Section A'!$W$120:$W$174,255),0))=0,"",INDEX('Overview - Section A'!$AB$120:$AB$174,MATCH(LEFT(C32,255),LEFT('Overview - Section A'!$W$120:$W$174,255),0))),"")</f>
        <v>a1M36000005E1ffEAC</v>
      </c>
      <c r="V32" s="514" t="str">
        <f>IFERROR(IF('Overview - Section A'!$AN$5="Funding Request",IF('Reference Records'!$B$343&lt;&gt;"",VLOOKUP(M32,'Reference Records'!$B$343:$C$344,2,FALSE),VLOOKUP(M32,'Reference Records'!$A$356:$C$687,3,FALSE)),VLOOKUP(M32,'Reference Records'!$A$690:$C$692,3,FALSE)),"")</f>
        <v/>
      </c>
      <c r="W32" s="515"/>
      <c r="X32" s="515"/>
      <c r="Y32" s="514"/>
      <c r="Z32" s="514"/>
      <c r="AA32" s="512"/>
      <c r="AB32" s="386"/>
      <c r="AC32" s="385"/>
    </row>
    <row r="33" spans="1:29" ht="47.1" customHeight="1" x14ac:dyDescent="0.25">
      <c r="A33" s="409">
        <v>25</v>
      </c>
      <c r="B33" s="505" t="str">
        <f>IFERROR(IF(D33="","",VLOOKUP(W33,'Reference records(soft deleted)'!$B$84:$D$127,3,FALSE)),"")</f>
        <v/>
      </c>
      <c r="C33" s="505" t="str">
        <f>IFERROR(IF(D33="","",VLOOKUP(X33,'Reference records(soft deleted)'!$B$235:$D$426,2,FALSE)),"")</f>
        <v/>
      </c>
      <c r="D33" s="506"/>
      <c r="E33" s="507" t="str">
        <f>IF('Overview - Section A'!$AN$5="Funding Request",IF(F33="Funding Request Place Holder","",F33),"")</f>
        <v/>
      </c>
      <c r="F33" s="508" t="str">
        <f>IFERROR(IF(Z33="","",VLOOKUP(Z33,'Overview - Section A'!$P$31:$Q$32,2,FALSE)),"")</f>
        <v/>
      </c>
      <c r="G33" s="509"/>
      <c r="H33" s="509"/>
      <c r="I33" s="509"/>
      <c r="J33" s="509"/>
      <c r="K33" s="509"/>
      <c r="L33" s="509"/>
      <c r="M33" s="507" t="str">
        <f t="shared" si="1"/>
        <v/>
      </c>
      <c r="N33" s="510"/>
      <c r="O33" s="511"/>
      <c r="P33" s="512"/>
      <c r="Q33" s="510"/>
      <c r="R33" s="513" t="str">
        <f>IFERROR(IF('Overview - Section A'!$AN$5="Funding Request",VLOOKUP(E33,'Overview - Section A'!$M$31:$P$32,4,FALSE),IF(Z33="","",Z33)),"")</f>
        <v/>
      </c>
      <c r="S33" s="513" t="b">
        <f t="shared" si="0"/>
        <v>0</v>
      </c>
      <c r="T33" s="513" t="s">
        <v>954</v>
      </c>
      <c r="U33" s="513" t="str">
        <f t="array" ref="U33">IFERROR(IF(INDEX('Overview - Section A'!$AB$120:$AB$174,MATCH(LEFT(C33,255),LEFT('Overview - Section A'!$W$120:$W$174,255),0))=0,"",INDEX('Overview - Section A'!$AB$120:$AB$174,MATCH(LEFT(C33,255),LEFT('Overview - Section A'!$W$120:$W$174,255),0))),"")</f>
        <v>a1M36000005E1ffEAC</v>
      </c>
      <c r="V33" s="514" t="str">
        <f>IFERROR(IF('Overview - Section A'!$AN$5="Funding Request",IF('Reference Records'!$B$343&lt;&gt;"",VLOOKUP(M33,'Reference Records'!$B$343:$C$344,2,FALSE),VLOOKUP(M33,'Reference Records'!$A$356:$C$687,3,FALSE)),VLOOKUP(M33,'Reference Records'!$A$690:$C$692,3,FALSE)),"")</f>
        <v/>
      </c>
      <c r="W33" s="515"/>
      <c r="X33" s="515"/>
      <c r="Y33" s="514"/>
      <c r="Z33" s="514"/>
      <c r="AA33" s="512"/>
      <c r="AB33" s="386"/>
      <c r="AC33" s="385"/>
    </row>
    <row r="34" spans="1:29" ht="47.1" customHeight="1" x14ac:dyDescent="0.25">
      <c r="A34" s="409">
        <v>26</v>
      </c>
      <c r="B34" s="505" t="str">
        <f>IFERROR(IF(D34="","",VLOOKUP(W34,'Reference records(soft deleted)'!$B$84:$D$127,3,FALSE)),"")</f>
        <v/>
      </c>
      <c r="C34" s="505" t="str">
        <f>IFERROR(IF(D34="","",VLOOKUP(X34,'Reference records(soft deleted)'!$B$235:$D$426,2,FALSE)),"")</f>
        <v/>
      </c>
      <c r="D34" s="506"/>
      <c r="E34" s="507" t="str">
        <f>IF('Overview - Section A'!$AN$5="Funding Request",IF(F34="Funding Request Place Holder","",F34),"")</f>
        <v/>
      </c>
      <c r="F34" s="508" t="str">
        <f>IFERROR(IF(Z34="","",VLOOKUP(Z34,'Overview - Section A'!$P$31:$Q$32,2,FALSE)),"")</f>
        <v/>
      </c>
      <c r="G34" s="509"/>
      <c r="H34" s="509"/>
      <c r="I34" s="509"/>
      <c r="J34" s="509"/>
      <c r="K34" s="509"/>
      <c r="L34" s="509"/>
      <c r="M34" s="507" t="str">
        <f t="shared" si="1"/>
        <v/>
      </c>
      <c r="N34" s="510"/>
      <c r="O34" s="511"/>
      <c r="P34" s="512"/>
      <c r="Q34" s="510"/>
      <c r="R34" s="513" t="str">
        <f>IFERROR(IF('Overview - Section A'!$AN$5="Funding Request",VLOOKUP(E34,'Overview - Section A'!$M$31:$P$32,4,FALSE),IF(Z34="","",Z34)),"")</f>
        <v/>
      </c>
      <c r="S34" s="513" t="b">
        <f t="shared" si="0"/>
        <v>0</v>
      </c>
      <c r="T34" s="513" t="s">
        <v>955</v>
      </c>
      <c r="U34" s="513" t="str">
        <f t="array" ref="U34">IFERROR(IF(INDEX('Overview - Section A'!$AB$120:$AB$174,MATCH(LEFT(C34,255),LEFT('Overview - Section A'!$W$120:$W$174,255),0))=0,"",INDEX('Overview - Section A'!$AB$120:$AB$174,MATCH(LEFT(C34,255),LEFT('Overview - Section A'!$W$120:$W$174,255),0))),"")</f>
        <v>a1M36000005E1ffEAC</v>
      </c>
      <c r="V34" s="514" t="str">
        <f>IFERROR(IF('Overview - Section A'!$AN$5="Funding Request",IF('Reference Records'!$B$343&lt;&gt;"",VLOOKUP(M34,'Reference Records'!$B$343:$C$344,2,FALSE),VLOOKUP(M34,'Reference Records'!$A$356:$C$687,3,FALSE)),VLOOKUP(M34,'Reference Records'!$A$690:$C$692,3,FALSE)),"")</f>
        <v/>
      </c>
      <c r="W34" s="515"/>
      <c r="X34" s="515"/>
      <c r="Y34" s="514"/>
      <c r="Z34" s="514"/>
      <c r="AA34" s="512"/>
      <c r="AB34" s="386"/>
      <c r="AC34" s="385"/>
    </row>
    <row r="35" spans="1:29" ht="47.1" customHeight="1" x14ac:dyDescent="0.25">
      <c r="A35" s="409">
        <v>27</v>
      </c>
      <c r="B35" s="505" t="str">
        <f>IFERROR(IF(D35="","",VLOOKUP(W35,'Reference records(soft deleted)'!$B$84:$D$127,3,FALSE)),"")</f>
        <v/>
      </c>
      <c r="C35" s="505" t="str">
        <f>IFERROR(IF(D35="","",VLOOKUP(X35,'Reference records(soft deleted)'!$B$235:$D$426,2,FALSE)),"")</f>
        <v/>
      </c>
      <c r="D35" s="506"/>
      <c r="E35" s="507" t="str">
        <f>IF('Overview - Section A'!$AN$5="Funding Request",IF(F35="Funding Request Place Holder","",F35),"")</f>
        <v/>
      </c>
      <c r="F35" s="508" t="str">
        <f>IFERROR(IF(Z35="","",VLOOKUP(Z35,'Overview - Section A'!$P$31:$Q$32,2,FALSE)),"")</f>
        <v/>
      </c>
      <c r="G35" s="509"/>
      <c r="H35" s="509"/>
      <c r="I35" s="509"/>
      <c r="J35" s="509"/>
      <c r="K35" s="509"/>
      <c r="L35" s="509"/>
      <c r="M35" s="507" t="str">
        <f t="shared" si="1"/>
        <v/>
      </c>
      <c r="N35" s="510"/>
      <c r="O35" s="511"/>
      <c r="P35" s="512"/>
      <c r="Q35" s="510"/>
      <c r="R35" s="513" t="str">
        <f>IFERROR(IF('Overview - Section A'!$AN$5="Funding Request",VLOOKUP(E35,'Overview - Section A'!$M$31:$P$32,4,FALSE),IF(Z35="","",Z35)),"")</f>
        <v/>
      </c>
      <c r="S35" s="513" t="b">
        <f t="shared" si="0"/>
        <v>0</v>
      </c>
      <c r="T35" s="513" t="s">
        <v>956</v>
      </c>
      <c r="U35" s="513" t="str">
        <f t="array" ref="U35">IFERROR(IF(INDEX('Overview - Section A'!$AB$120:$AB$174,MATCH(LEFT(C35,255),LEFT('Overview - Section A'!$W$120:$W$174,255),0))=0,"",INDEX('Overview - Section A'!$AB$120:$AB$174,MATCH(LEFT(C35,255),LEFT('Overview - Section A'!$W$120:$W$174,255),0))),"")</f>
        <v>a1M36000005E1ffEAC</v>
      </c>
      <c r="V35" s="514" t="str">
        <f>IFERROR(IF('Overview - Section A'!$AN$5="Funding Request",IF('Reference Records'!$B$343&lt;&gt;"",VLOOKUP(M35,'Reference Records'!$B$343:$C$344,2,FALSE),VLOOKUP(M35,'Reference Records'!$A$356:$C$687,3,FALSE)),VLOOKUP(M35,'Reference Records'!$A$690:$C$692,3,FALSE)),"")</f>
        <v/>
      </c>
      <c r="W35" s="515"/>
      <c r="X35" s="515"/>
      <c r="Y35" s="514"/>
      <c r="Z35" s="514"/>
      <c r="AA35" s="512"/>
      <c r="AB35" s="386"/>
      <c r="AC35" s="385"/>
    </row>
    <row r="36" spans="1:29" ht="47.1" customHeight="1" x14ac:dyDescent="0.25">
      <c r="A36" s="409">
        <v>28</v>
      </c>
      <c r="B36" s="505" t="str">
        <f>IFERROR(IF(D36="","",VLOOKUP(W36,'Reference records(soft deleted)'!$B$84:$D$127,3,FALSE)),"")</f>
        <v/>
      </c>
      <c r="C36" s="505" t="str">
        <f>IFERROR(IF(D36="","",VLOOKUP(X36,'Reference records(soft deleted)'!$B$235:$D$426,2,FALSE)),"")</f>
        <v/>
      </c>
      <c r="D36" s="506"/>
      <c r="E36" s="507" t="str">
        <f>IF('Overview - Section A'!$AN$5="Funding Request",IF(F36="Funding Request Place Holder","",F36),"")</f>
        <v/>
      </c>
      <c r="F36" s="508" t="str">
        <f>IFERROR(IF(Z36="","",VLOOKUP(Z36,'Overview - Section A'!$P$31:$Q$32,2,FALSE)),"")</f>
        <v/>
      </c>
      <c r="G36" s="509"/>
      <c r="H36" s="509"/>
      <c r="I36" s="509"/>
      <c r="J36" s="509"/>
      <c r="K36" s="509"/>
      <c r="L36" s="509"/>
      <c r="M36" s="507" t="str">
        <f t="shared" si="1"/>
        <v/>
      </c>
      <c r="N36" s="510"/>
      <c r="O36" s="511"/>
      <c r="P36" s="512"/>
      <c r="Q36" s="510"/>
      <c r="R36" s="513" t="str">
        <f>IFERROR(IF('Overview - Section A'!$AN$5="Funding Request",VLOOKUP(E36,'Overview - Section A'!$M$31:$P$32,4,FALSE),IF(Z36="","",Z36)),"")</f>
        <v/>
      </c>
      <c r="S36" s="513" t="b">
        <f t="shared" si="0"/>
        <v>0</v>
      </c>
      <c r="T36" s="513" t="s">
        <v>957</v>
      </c>
      <c r="U36" s="513" t="str">
        <f t="array" ref="U36">IFERROR(IF(INDEX('Overview - Section A'!$AB$120:$AB$174,MATCH(LEFT(C36,255),LEFT('Overview - Section A'!$W$120:$W$174,255),0))=0,"",INDEX('Overview - Section A'!$AB$120:$AB$174,MATCH(LEFT(C36,255),LEFT('Overview - Section A'!$W$120:$W$174,255),0))),"")</f>
        <v>a1M36000005E1ffEAC</v>
      </c>
      <c r="V36" s="514" t="str">
        <f>IFERROR(IF('Overview - Section A'!$AN$5="Funding Request",IF('Reference Records'!$B$343&lt;&gt;"",VLOOKUP(M36,'Reference Records'!$B$343:$C$344,2,FALSE),VLOOKUP(M36,'Reference Records'!$A$356:$C$687,3,FALSE)),VLOOKUP(M36,'Reference Records'!$A$690:$C$692,3,FALSE)),"")</f>
        <v/>
      </c>
      <c r="W36" s="515"/>
      <c r="X36" s="515"/>
      <c r="Y36" s="514"/>
      <c r="Z36" s="514"/>
      <c r="AA36" s="512"/>
      <c r="AB36" s="386"/>
      <c r="AC36" s="385"/>
    </row>
    <row r="37" spans="1:29" ht="47.1" customHeight="1" x14ac:dyDescent="0.25">
      <c r="A37" s="409">
        <v>29</v>
      </c>
      <c r="B37" s="505" t="str">
        <f>IFERROR(IF(D37="","",VLOOKUP(W37,'Reference records(soft deleted)'!$B$84:$D$127,3,FALSE)),"")</f>
        <v/>
      </c>
      <c r="C37" s="505" t="str">
        <f>IFERROR(IF(D37="","",VLOOKUP(X37,'Reference records(soft deleted)'!$B$235:$D$426,2,FALSE)),"")</f>
        <v/>
      </c>
      <c r="D37" s="506"/>
      <c r="E37" s="507" t="str">
        <f>IF('Overview - Section A'!$AN$5="Funding Request",IF(F37="Funding Request Place Holder","",F37),"")</f>
        <v/>
      </c>
      <c r="F37" s="508" t="str">
        <f>IFERROR(IF(Z37="","",VLOOKUP(Z37,'Overview - Section A'!$P$31:$Q$32,2,FALSE)),"")</f>
        <v/>
      </c>
      <c r="G37" s="509"/>
      <c r="H37" s="509"/>
      <c r="I37" s="509"/>
      <c r="J37" s="509"/>
      <c r="K37" s="509"/>
      <c r="L37" s="509"/>
      <c r="M37" s="507" t="str">
        <f t="shared" si="1"/>
        <v/>
      </c>
      <c r="N37" s="510"/>
      <c r="O37" s="511"/>
      <c r="P37" s="512"/>
      <c r="Q37" s="510"/>
      <c r="R37" s="513" t="str">
        <f>IFERROR(IF('Overview - Section A'!$AN$5="Funding Request",VLOOKUP(E37,'Overview - Section A'!$M$31:$P$32,4,FALSE),IF(Z37="","",Z37)),"")</f>
        <v/>
      </c>
      <c r="S37" s="513" t="b">
        <f t="shared" si="0"/>
        <v>0</v>
      </c>
      <c r="T37" s="513" t="s">
        <v>958</v>
      </c>
      <c r="U37" s="513" t="str">
        <f t="array" ref="U37">IFERROR(IF(INDEX('Overview - Section A'!$AB$120:$AB$174,MATCH(LEFT(C37,255),LEFT('Overview - Section A'!$W$120:$W$174,255),0))=0,"",INDEX('Overview - Section A'!$AB$120:$AB$174,MATCH(LEFT(C37,255),LEFT('Overview - Section A'!$W$120:$W$174,255),0))),"")</f>
        <v>a1M36000005E1ffEAC</v>
      </c>
      <c r="V37" s="514" t="str">
        <f>IFERROR(IF('Overview - Section A'!$AN$5="Funding Request",IF('Reference Records'!$B$343&lt;&gt;"",VLOOKUP(M37,'Reference Records'!$B$343:$C$344,2,FALSE),VLOOKUP(M37,'Reference Records'!$A$356:$C$687,3,FALSE)),VLOOKUP(M37,'Reference Records'!$A$690:$C$692,3,FALSE)),"")</f>
        <v/>
      </c>
      <c r="W37" s="515"/>
      <c r="X37" s="515"/>
      <c r="Y37" s="514"/>
      <c r="Z37" s="514"/>
      <c r="AA37" s="512"/>
      <c r="AB37" s="386"/>
      <c r="AC37" s="385"/>
    </row>
    <row r="38" spans="1:29" ht="47.1" customHeight="1" x14ac:dyDescent="0.25">
      <c r="A38" s="409">
        <v>30</v>
      </c>
      <c r="B38" s="505" t="str">
        <f>IFERROR(IF(D38="","",VLOOKUP(W38,'Reference records(soft deleted)'!$B$84:$D$127,3,FALSE)),"")</f>
        <v/>
      </c>
      <c r="C38" s="505" t="str">
        <f>IFERROR(IF(D38="","",VLOOKUP(X38,'Reference records(soft deleted)'!$B$235:$D$426,2,FALSE)),"")</f>
        <v/>
      </c>
      <c r="D38" s="506"/>
      <c r="E38" s="507" t="str">
        <f>IF('Overview - Section A'!$AN$5="Funding Request",IF(F38="Funding Request Place Holder","",F38),"")</f>
        <v/>
      </c>
      <c r="F38" s="508" t="str">
        <f>IFERROR(IF(Z38="","",VLOOKUP(Z38,'Overview - Section A'!$P$31:$Q$32,2,FALSE)),"")</f>
        <v/>
      </c>
      <c r="G38" s="509"/>
      <c r="H38" s="509"/>
      <c r="I38" s="509"/>
      <c r="J38" s="509"/>
      <c r="K38" s="509"/>
      <c r="L38" s="509"/>
      <c r="M38" s="507" t="str">
        <f t="shared" si="1"/>
        <v/>
      </c>
      <c r="N38" s="510"/>
      <c r="O38" s="511"/>
      <c r="P38" s="512"/>
      <c r="Q38" s="510"/>
      <c r="R38" s="513" t="str">
        <f>IFERROR(IF('Overview - Section A'!$AN$5="Funding Request",VLOOKUP(E38,'Overview - Section A'!$M$31:$P$32,4,FALSE),IF(Z38="","",Z38)),"")</f>
        <v/>
      </c>
      <c r="S38" s="513" t="b">
        <f t="shared" si="0"/>
        <v>0</v>
      </c>
      <c r="T38" s="513" t="s">
        <v>959</v>
      </c>
      <c r="U38" s="513" t="str">
        <f t="array" ref="U38">IFERROR(IF(INDEX('Overview - Section A'!$AB$120:$AB$174,MATCH(LEFT(C38,255),LEFT('Overview - Section A'!$W$120:$W$174,255),0))=0,"",INDEX('Overview - Section A'!$AB$120:$AB$174,MATCH(LEFT(C38,255),LEFT('Overview - Section A'!$W$120:$W$174,255),0))),"")</f>
        <v>a1M36000005E1ffEAC</v>
      </c>
      <c r="V38" s="514" t="str">
        <f>IFERROR(IF('Overview - Section A'!$AN$5="Funding Request",IF('Reference Records'!$B$343&lt;&gt;"",VLOOKUP(M38,'Reference Records'!$B$343:$C$344,2,FALSE),VLOOKUP(M38,'Reference Records'!$A$356:$C$687,3,FALSE)),VLOOKUP(M38,'Reference Records'!$A$690:$C$692,3,FALSE)),"")</f>
        <v/>
      </c>
      <c r="W38" s="515"/>
      <c r="X38" s="515"/>
      <c r="Y38" s="514"/>
      <c r="Z38" s="514"/>
      <c r="AA38" s="512"/>
      <c r="AB38" s="386"/>
      <c r="AC38" s="385"/>
    </row>
    <row r="39" spans="1:29" ht="47.1" customHeight="1" x14ac:dyDescent="0.25">
      <c r="A39" s="409">
        <v>31</v>
      </c>
      <c r="B39" s="505" t="str">
        <f>IFERROR(IF(D39="","",VLOOKUP(W39,'Reference records(soft deleted)'!$B$84:$D$127,3,FALSE)),"")</f>
        <v/>
      </c>
      <c r="C39" s="505" t="str">
        <f>IFERROR(IF(D39="","",VLOOKUP(X39,'Reference records(soft deleted)'!$B$235:$D$426,2,FALSE)),"")</f>
        <v/>
      </c>
      <c r="D39" s="506"/>
      <c r="E39" s="507" t="str">
        <f>IF('Overview - Section A'!$AN$5="Funding Request",IF(F39="Funding Request Place Holder","",F39),"")</f>
        <v/>
      </c>
      <c r="F39" s="508" t="str">
        <f>IFERROR(IF(Z39="","",VLOOKUP(Z39,'Overview - Section A'!$P$31:$Q$32,2,FALSE)),"")</f>
        <v/>
      </c>
      <c r="G39" s="509"/>
      <c r="H39" s="509"/>
      <c r="I39" s="509"/>
      <c r="J39" s="509"/>
      <c r="K39" s="509"/>
      <c r="L39" s="509"/>
      <c r="M39" s="507" t="str">
        <f t="shared" si="1"/>
        <v/>
      </c>
      <c r="N39" s="510"/>
      <c r="O39" s="511"/>
      <c r="P39" s="512"/>
      <c r="Q39" s="510"/>
      <c r="R39" s="513" t="str">
        <f>IFERROR(IF('Overview - Section A'!$AN$5="Funding Request",VLOOKUP(E39,'Overview - Section A'!$M$31:$P$32,4,FALSE),IF(Z39="","",Z39)),"")</f>
        <v/>
      </c>
      <c r="S39" s="513" t="b">
        <f t="shared" si="0"/>
        <v>0</v>
      </c>
      <c r="T39" s="513" t="s">
        <v>960</v>
      </c>
      <c r="U39" s="513" t="str">
        <f t="array" ref="U39">IFERROR(IF(INDEX('Overview - Section A'!$AB$120:$AB$174,MATCH(LEFT(C39,255),LEFT('Overview - Section A'!$W$120:$W$174,255),0))=0,"",INDEX('Overview - Section A'!$AB$120:$AB$174,MATCH(LEFT(C39,255),LEFT('Overview - Section A'!$W$120:$W$174,255),0))),"")</f>
        <v>a1M36000005E1ffEAC</v>
      </c>
      <c r="V39" s="514" t="str">
        <f>IFERROR(IF('Overview - Section A'!$AN$5="Funding Request",IF('Reference Records'!$B$343&lt;&gt;"",VLOOKUP(M39,'Reference Records'!$B$343:$C$344,2,FALSE),VLOOKUP(M39,'Reference Records'!$A$356:$C$687,3,FALSE)),VLOOKUP(M39,'Reference Records'!$A$690:$C$692,3,FALSE)),"")</f>
        <v/>
      </c>
      <c r="W39" s="515"/>
      <c r="X39" s="515"/>
      <c r="Y39" s="514"/>
      <c r="Z39" s="514"/>
      <c r="AA39" s="512"/>
      <c r="AB39" s="386"/>
      <c r="AC39" s="385"/>
    </row>
    <row r="40" spans="1:29" ht="47.1" customHeight="1" x14ac:dyDescent="0.25">
      <c r="A40" s="409">
        <v>32</v>
      </c>
      <c r="B40" s="505" t="str">
        <f>IFERROR(IF(D40="","",VLOOKUP(W40,'Reference records(soft deleted)'!$B$84:$D$127,3,FALSE)),"")</f>
        <v/>
      </c>
      <c r="C40" s="505" t="str">
        <f>IFERROR(IF(D40="","",VLOOKUP(X40,'Reference records(soft deleted)'!$B$235:$D$426,2,FALSE)),"")</f>
        <v/>
      </c>
      <c r="D40" s="506"/>
      <c r="E40" s="507" t="str">
        <f>IF('Overview - Section A'!$AN$5="Funding Request",IF(F40="Funding Request Place Holder","",F40),"")</f>
        <v/>
      </c>
      <c r="F40" s="508" t="str">
        <f>IFERROR(IF(Z40="","",VLOOKUP(Z40,'Overview - Section A'!$P$31:$Q$32,2,FALSE)),"")</f>
        <v/>
      </c>
      <c r="G40" s="509"/>
      <c r="H40" s="509"/>
      <c r="I40" s="509"/>
      <c r="J40" s="509"/>
      <c r="K40" s="509"/>
      <c r="L40" s="509"/>
      <c r="M40" s="507" t="str">
        <f t="shared" si="1"/>
        <v/>
      </c>
      <c r="N40" s="510"/>
      <c r="O40" s="511"/>
      <c r="P40" s="512"/>
      <c r="Q40" s="510"/>
      <c r="R40" s="513" t="str">
        <f>IFERROR(IF('Overview - Section A'!$AN$5="Funding Request",VLOOKUP(E40,'Overview - Section A'!$M$31:$P$32,4,FALSE),IF(Z40="","",Z40)),"")</f>
        <v/>
      </c>
      <c r="S40" s="513" t="b">
        <f t="shared" si="0"/>
        <v>0</v>
      </c>
      <c r="T40" s="513" t="s">
        <v>961</v>
      </c>
      <c r="U40" s="513" t="str">
        <f t="array" ref="U40">IFERROR(IF(INDEX('Overview - Section A'!$AB$120:$AB$174,MATCH(LEFT(C40,255),LEFT('Overview - Section A'!$W$120:$W$174,255),0))=0,"",INDEX('Overview - Section A'!$AB$120:$AB$174,MATCH(LEFT(C40,255),LEFT('Overview - Section A'!$W$120:$W$174,255),0))),"")</f>
        <v>a1M36000005E1ffEAC</v>
      </c>
      <c r="V40" s="514" t="str">
        <f>IFERROR(IF('Overview - Section A'!$AN$5="Funding Request",IF('Reference Records'!$B$343&lt;&gt;"",VLOOKUP(M40,'Reference Records'!$B$343:$C$344,2,FALSE),VLOOKUP(M40,'Reference Records'!$A$356:$C$687,3,FALSE)),VLOOKUP(M40,'Reference Records'!$A$690:$C$692,3,FALSE)),"")</f>
        <v/>
      </c>
      <c r="W40" s="515"/>
      <c r="X40" s="515"/>
      <c r="Y40" s="514"/>
      <c r="Z40" s="514"/>
      <c r="AA40" s="512"/>
      <c r="AB40" s="386"/>
      <c r="AC40" s="385"/>
    </row>
    <row r="41" spans="1:29" ht="47.1" customHeight="1" x14ac:dyDescent="0.25">
      <c r="A41" s="409">
        <v>33</v>
      </c>
      <c r="B41" s="505" t="str">
        <f>IFERROR(IF(D41="","",VLOOKUP(W41,'Reference records(soft deleted)'!$B$84:$D$127,3,FALSE)),"")</f>
        <v/>
      </c>
      <c r="C41" s="505" t="str">
        <f>IFERROR(IF(D41="","",VLOOKUP(X41,'Reference records(soft deleted)'!$B$235:$D$426,2,FALSE)),"")</f>
        <v/>
      </c>
      <c r="D41" s="506"/>
      <c r="E41" s="507" t="str">
        <f>IF('Overview - Section A'!$AN$5="Funding Request",IF(F41="Funding Request Place Holder","",F41),"")</f>
        <v/>
      </c>
      <c r="F41" s="508" t="str">
        <f>IFERROR(IF(Z41="","",VLOOKUP(Z41,'Overview - Section A'!$P$31:$Q$32,2,FALSE)),"")</f>
        <v/>
      </c>
      <c r="G41" s="509"/>
      <c r="H41" s="509"/>
      <c r="I41" s="509"/>
      <c r="J41" s="509"/>
      <c r="K41" s="509"/>
      <c r="L41" s="509"/>
      <c r="M41" s="507" t="str">
        <f t="shared" si="1"/>
        <v/>
      </c>
      <c r="N41" s="510"/>
      <c r="O41" s="511"/>
      <c r="P41" s="512"/>
      <c r="Q41" s="510"/>
      <c r="R41" s="513" t="str">
        <f>IFERROR(IF('Overview - Section A'!$AN$5="Funding Request",VLOOKUP(E41,'Overview - Section A'!$M$31:$P$32,4,FALSE),IF(Z41="","",Z41)),"")</f>
        <v/>
      </c>
      <c r="S41" s="513" t="b">
        <f t="shared" si="0"/>
        <v>0</v>
      </c>
      <c r="T41" s="513" t="s">
        <v>962</v>
      </c>
      <c r="U41" s="513" t="str">
        <f t="array" ref="U41">IFERROR(IF(INDEX('Overview - Section A'!$AB$120:$AB$174,MATCH(LEFT(C41,255),LEFT('Overview - Section A'!$W$120:$W$174,255),0))=0,"",INDEX('Overview - Section A'!$AB$120:$AB$174,MATCH(LEFT(C41,255),LEFT('Overview - Section A'!$W$120:$W$174,255),0))),"")</f>
        <v>a1M36000005E1ffEAC</v>
      </c>
      <c r="V41" s="514" t="str">
        <f>IFERROR(IF('Overview - Section A'!$AN$5="Funding Request",IF('Reference Records'!$B$343&lt;&gt;"",VLOOKUP(M41,'Reference Records'!$B$343:$C$344,2,FALSE),VLOOKUP(M41,'Reference Records'!$A$356:$C$687,3,FALSE)),VLOOKUP(M41,'Reference Records'!$A$690:$C$692,3,FALSE)),"")</f>
        <v/>
      </c>
      <c r="W41" s="515"/>
      <c r="X41" s="515"/>
      <c r="Y41" s="514"/>
      <c r="Z41" s="514"/>
      <c r="AA41" s="512"/>
      <c r="AB41" s="386"/>
      <c r="AC41" s="385"/>
    </row>
    <row r="42" spans="1:29" ht="47.1" customHeight="1" x14ac:dyDescent="0.25">
      <c r="A42" s="409">
        <v>34</v>
      </c>
      <c r="B42" s="505" t="str">
        <f>IFERROR(IF(D42="","",VLOOKUP(W42,'Reference records(soft deleted)'!$B$84:$D$127,3,FALSE)),"")</f>
        <v/>
      </c>
      <c r="C42" s="505" t="str">
        <f>IFERROR(IF(D42="","",VLOOKUP(X42,'Reference records(soft deleted)'!$B$235:$D$426,2,FALSE)),"")</f>
        <v/>
      </c>
      <c r="D42" s="506"/>
      <c r="E42" s="507" t="str">
        <f>IF('Overview - Section A'!$AN$5="Funding Request",IF(F42="Funding Request Place Holder","",F42),"")</f>
        <v/>
      </c>
      <c r="F42" s="508" t="str">
        <f>IFERROR(IF(Z42="","",VLOOKUP(Z42,'Overview - Section A'!$P$31:$Q$32,2,FALSE)),"")</f>
        <v/>
      </c>
      <c r="G42" s="509"/>
      <c r="H42" s="509"/>
      <c r="I42" s="509"/>
      <c r="J42" s="509"/>
      <c r="K42" s="509"/>
      <c r="L42" s="509"/>
      <c r="M42" s="507" t="str">
        <f t="shared" si="1"/>
        <v/>
      </c>
      <c r="N42" s="510"/>
      <c r="O42" s="511"/>
      <c r="P42" s="512"/>
      <c r="Q42" s="510"/>
      <c r="R42" s="513" t="str">
        <f>IFERROR(IF('Overview - Section A'!$AN$5="Funding Request",VLOOKUP(E42,'Overview - Section A'!$M$31:$P$32,4,FALSE),IF(Z42="","",Z42)),"")</f>
        <v/>
      </c>
      <c r="S42" s="513" t="b">
        <f t="shared" si="0"/>
        <v>0</v>
      </c>
      <c r="T42" s="513" t="s">
        <v>963</v>
      </c>
      <c r="U42" s="513" t="str">
        <f t="array" ref="U42">IFERROR(IF(INDEX('Overview - Section A'!$AB$120:$AB$174,MATCH(LEFT(C42,255),LEFT('Overview - Section A'!$W$120:$W$174,255),0))=0,"",INDEX('Overview - Section A'!$AB$120:$AB$174,MATCH(LEFT(C42,255),LEFT('Overview - Section A'!$W$120:$W$174,255),0))),"")</f>
        <v>a1M36000005E1ffEAC</v>
      </c>
      <c r="V42" s="514" t="str">
        <f>IFERROR(IF('Overview - Section A'!$AN$5="Funding Request",IF('Reference Records'!$B$343&lt;&gt;"",VLOOKUP(M42,'Reference Records'!$B$343:$C$344,2,FALSE),VLOOKUP(M42,'Reference Records'!$A$356:$C$687,3,FALSE)),VLOOKUP(M42,'Reference Records'!$A$690:$C$692,3,FALSE)),"")</f>
        <v/>
      </c>
      <c r="W42" s="515"/>
      <c r="X42" s="515"/>
      <c r="Y42" s="514"/>
      <c r="Z42" s="514"/>
      <c r="AA42" s="512"/>
      <c r="AB42" s="386"/>
      <c r="AC42" s="385"/>
    </row>
    <row r="43" spans="1:29" ht="47.1" customHeight="1" x14ac:dyDescent="0.25">
      <c r="A43" s="409">
        <v>35</v>
      </c>
      <c r="B43" s="505" t="str">
        <f>IFERROR(IF(D43="","",VLOOKUP(W43,'Reference records(soft deleted)'!$B$84:$D$127,3,FALSE)),"")</f>
        <v/>
      </c>
      <c r="C43" s="505" t="str">
        <f>IFERROR(IF(D43="","",VLOOKUP(X43,'Reference records(soft deleted)'!$B$235:$D$426,2,FALSE)),"")</f>
        <v/>
      </c>
      <c r="D43" s="506"/>
      <c r="E43" s="507" t="str">
        <f>IF('Overview - Section A'!$AN$5="Funding Request",IF(F43="Funding Request Place Holder","",F43),"")</f>
        <v/>
      </c>
      <c r="F43" s="508" t="str">
        <f>IFERROR(IF(Z43="","",VLOOKUP(Z43,'Overview - Section A'!$P$31:$Q$32,2,FALSE)),"")</f>
        <v/>
      </c>
      <c r="G43" s="509"/>
      <c r="H43" s="509"/>
      <c r="I43" s="509"/>
      <c r="J43" s="509"/>
      <c r="K43" s="509"/>
      <c r="L43" s="509"/>
      <c r="M43" s="507" t="str">
        <f t="shared" si="1"/>
        <v/>
      </c>
      <c r="N43" s="510"/>
      <c r="O43" s="511"/>
      <c r="P43" s="512"/>
      <c r="Q43" s="510"/>
      <c r="R43" s="513" t="str">
        <f>IFERROR(IF('Overview - Section A'!$AN$5="Funding Request",VLOOKUP(E43,'Overview - Section A'!$M$31:$P$32,4,FALSE),IF(Z43="","",Z43)),"")</f>
        <v/>
      </c>
      <c r="S43" s="513" t="b">
        <f t="shared" si="0"/>
        <v>0</v>
      </c>
      <c r="T43" s="513" t="s">
        <v>964</v>
      </c>
      <c r="U43" s="513" t="str">
        <f t="array" ref="U43">IFERROR(IF(INDEX('Overview - Section A'!$AB$120:$AB$174,MATCH(LEFT(C43,255),LEFT('Overview - Section A'!$W$120:$W$174,255),0))=0,"",INDEX('Overview - Section A'!$AB$120:$AB$174,MATCH(LEFT(C43,255),LEFT('Overview - Section A'!$W$120:$W$174,255),0))),"")</f>
        <v>a1M36000005E1ffEAC</v>
      </c>
      <c r="V43" s="514" t="str">
        <f>IFERROR(IF('Overview - Section A'!$AN$5="Funding Request",IF('Reference Records'!$B$343&lt;&gt;"",VLOOKUP(M43,'Reference Records'!$B$343:$C$344,2,FALSE),VLOOKUP(M43,'Reference Records'!$A$356:$C$687,3,FALSE)),VLOOKUP(M43,'Reference Records'!$A$690:$C$692,3,FALSE)),"")</f>
        <v/>
      </c>
      <c r="W43" s="515"/>
      <c r="X43" s="515"/>
      <c r="Y43" s="514"/>
      <c r="Z43" s="514"/>
      <c r="AA43" s="512"/>
      <c r="AB43" s="386"/>
      <c r="AC43" s="385"/>
    </row>
    <row r="44" spans="1:29" ht="47.1" customHeight="1" x14ac:dyDescent="0.25">
      <c r="A44" s="409">
        <v>36</v>
      </c>
      <c r="B44" s="505" t="str">
        <f>IFERROR(IF(D44="","",VLOOKUP(W44,'Reference records(soft deleted)'!$B$84:$D$127,3,FALSE)),"")</f>
        <v/>
      </c>
      <c r="C44" s="505" t="str">
        <f>IFERROR(IF(D44="","",VLOOKUP(X44,'Reference records(soft deleted)'!$B$235:$D$426,2,FALSE)),"")</f>
        <v/>
      </c>
      <c r="D44" s="506"/>
      <c r="E44" s="507" t="str">
        <f>IF('Overview - Section A'!$AN$5="Funding Request",IF(F44="Funding Request Place Holder","",F44),"")</f>
        <v/>
      </c>
      <c r="F44" s="508" t="str">
        <f>IFERROR(IF(Z44="","",VLOOKUP(Z44,'Overview - Section A'!$P$31:$Q$32,2,FALSE)),"")</f>
        <v/>
      </c>
      <c r="G44" s="509"/>
      <c r="H44" s="509"/>
      <c r="I44" s="509"/>
      <c r="J44" s="509"/>
      <c r="K44" s="509"/>
      <c r="L44" s="509"/>
      <c r="M44" s="507" t="str">
        <f t="shared" si="1"/>
        <v/>
      </c>
      <c r="N44" s="510"/>
      <c r="O44" s="511"/>
      <c r="P44" s="512"/>
      <c r="Q44" s="510"/>
      <c r="R44" s="513" t="str">
        <f>IFERROR(IF('Overview - Section A'!$AN$5="Funding Request",VLOOKUP(E44,'Overview - Section A'!$M$31:$P$32,4,FALSE),IF(Z44="","",Z44)),"")</f>
        <v/>
      </c>
      <c r="S44" s="513" t="b">
        <f t="shared" si="0"/>
        <v>0</v>
      </c>
      <c r="T44" s="513" t="s">
        <v>965</v>
      </c>
      <c r="U44" s="513" t="str">
        <f t="array" ref="U44">IFERROR(IF(INDEX('Overview - Section A'!$AB$120:$AB$174,MATCH(LEFT(C44,255),LEFT('Overview - Section A'!$W$120:$W$174,255),0))=0,"",INDEX('Overview - Section A'!$AB$120:$AB$174,MATCH(LEFT(C44,255),LEFT('Overview - Section A'!$W$120:$W$174,255),0))),"")</f>
        <v>a1M36000005E1ffEAC</v>
      </c>
      <c r="V44" s="514" t="str">
        <f>IFERROR(IF('Overview - Section A'!$AN$5="Funding Request",IF('Reference Records'!$B$343&lt;&gt;"",VLOOKUP(M44,'Reference Records'!$B$343:$C$344,2,FALSE),VLOOKUP(M44,'Reference Records'!$A$356:$C$687,3,FALSE)),VLOOKUP(M44,'Reference Records'!$A$690:$C$692,3,FALSE)),"")</f>
        <v/>
      </c>
      <c r="W44" s="515"/>
      <c r="X44" s="515"/>
      <c r="Y44" s="514"/>
      <c r="Z44" s="514"/>
      <c r="AA44" s="512"/>
      <c r="AB44" s="386"/>
      <c r="AC44" s="385"/>
    </row>
    <row r="45" spans="1:29" ht="47.1" customHeight="1" x14ac:dyDescent="0.25">
      <c r="A45" s="409">
        <v>37</v>
      </c>
      <c r="B45" s="505" t="str">
        <f>IFERROR(IF(D45="","",VLOOKUP(W45,'Reference records(soft deleted)'!$B$84:$D$127,3,FALSE)),"")</f>
        <v/>
      </c>
      <c r="C45" s="505" t="str">
        <f>IFERROR(IF(D45="","",VLOOKUP(X45,'Reference records(soft deleted)'!$B$235:$D$426,2,FALSE)),"")</f>
        <v/>
      </c>
      <c r="D45" s="506"/>
      <c r="E45" s="507" t="str">
        <f>IF('Overview - Section A'!$AN$5="Funding Request",IF(F45="Funding Request Place Holder","",F45),"")</f>
        <v/>
      </c>
      <c r="F45" s="508" t="str">
        <f>IFERROR(IF(Z45="","",VLOOKUP(Z45,'Overview - Section A'!$P$31:$Q$32,2,FALSE)),"")</f>
        <v/>
      </c>
      <c r="G45" s="509"/>
      <c r="H45" s="509"/>
      <c r="I45" s="509"/>
      <c r="J45" s="509"/>
      <c r="K45" s="509"/>
      <c r="L45" s="509"/>
      <c r="M45" s="507" t="str">
        <f t="shared" si="1"/>
        <v/>
      </c>
      <c r="N45" s="510"/>
      <c r="O45" s="511"/>
      <c r="P45" s="512"/>
      <c r="Q45" s="510"/>
      <c r="R45" s="513" t="str">
        <f>IFERROR(IF('Overview - Section A'!$AN$5="Funding Request",VLOOKUP(E45,'Overview - Section A'!$M$31:$P$32,4,FALSE),IF(Z45="","",Z45)),"")</f>
        <v/>
      </c>
      <c r="S45" s="513" t="b">
        <f t="shared" si="0"/>
        <v>0</v>
      </c>
      <c r="T45" s="513" t="s">
        <v>966</v>
      </c>
      <c r="U45" s="513" t="str">
        <f t="array" ref="U45">IFERROR(IF(INDEX('Overview - Section A'!$AB$120:$AB$174,MATCH(LEFT(C45,255),LEFT('Overview - Section A'!$W$120:$W$174,255),0))=0,"",INDEX('Overview - Section A'!$AB$120:$AB$174,MATCH(LEFT(C45,255),LEFT('Overview - Section A'!$W$120:$W$174,255),0))),"")</f>
        <v>a1M36000005E1ffEAC</v>
      </c>
      <c r="V45" s="514" t="str">
        <f>IFERROR(IF('Overview - Section A'!$AN$5="Funding Request",IF('Reference Records'!$B$343&lt;&gt;"",VLOOKUP(M45,'Reference Records'!$B$343:$C$344,2,FALSE),VLOOKUP(M45,'Reference Records'!$A$356:$C$687,3,FALSE)),VLOOKUP(M45,'Reference Records'!$A$690:$C$692,3,FALSE)),"")</f>
        <v/>
      </c>
      <c r="W45" s="515"/>
      <c r="X45" s="515"/>
      <c r="Y45" s="514"/>
      <c r="Z45" s="514"/>
      <c r="AA45" s="512"/>
      <c r="AB45" s="386"/>
      <c r="AC45" s="385"/>
    </row>
    <row r="46" spans="1:29" ht="47.1" customHeight="1" x14ac:dyDescent="0.25">
      <c r="A46" s="409">
        <v>38</v>
      </c>
      <c r="B46" s="505" t="str">
        <f>IFERROR(IF(D46="","",VLOOKUP(W46,'Reference records(soft deleted)'!$B$84:$D$127,3,FALSE)),"")</f>
        <v/>
      </c>
      <c r="C46" s="505" t="str">
        <f>IFERROR(IF(D46="","",VLOOKUP(X46,'Reference records(soft deleted)'!$B$235:$D$426,2,FALSE)),"")</f>
        <v/>
      </c>
      <c r="D46" s="506"/>
      <c r="E46" s="507" t="str">
        <f>IF('Overview - Section A'!$AN$5="Funding Request",IF(F46="Funding Request Place Holder","",F46),"")</f>
        <v/>
      </c>
      <c r="F46" s="508" t="str">
        <f>IFERROR(IF(Z46="","",VLOOKUP(Z46,'Overview - Section A'!$P$31:$Q$32,2,FALSE)),"")</f>
        <v/>
      </c>
      <c r="G46" s="509"/>
      <c r="H46" s="509"/>
      <c r="I46" s="509"/>
      <c r="J46" s="509"/>
      <c r="K46" s="509"/>
      <c r="L46" s="509"/>
      <c r="M46" s="507" t="str">
        <f t="shared" si="1"/>
        <v/>
      </c>
      <c r="N46" s="510"/>
      <c r="O46" s="511"/>
      <c r="P46" s="512"/>
      <c r="Q46" s="510"/>
      <c r="R46" s="513" t="str">
        <f>IFERROR(IF('Overview - Section A'!$AN$5="Funding Request",VLOOKUP(E46,'Overview - Section A'!$M$31:$P$32,4,FALSE),IF(Z46="","",Z46)),"")</f>
        <v/>
      </c>
      <c r="S46" s="513" t="b">
        <f t="shared" si="0"/>
        <v>0</v>
      </c>
      <c r="T46" s="513" t="s">
        <v>967</v>
      </c>
      <c r="U46" s="513" t="str">
        <f t="array" ref="U46">IFERROR(IF(INDEX('Overview - Section A'!$AB$120:$AB$174,MATCH(LEFT(C46,255),LEFT('Overview - Section A'!$W$120:$W$174,255),0))=0,"",INDEX('Overview - Section A'!$AB$120:$AB$174,MATCH(LEFT(C46,255),LEFT('Overview - Section A'!$W$120:$W$174,255),0))),"")</f>
        <v>a1M36000005E1ffEAC</v>
      </c>
      <c r="V46" s="514" t="str">
        <f>IFERROR(IF('Overview - Section A'!$AN$5="Funding Request",IF('Reference Records'!$B$343&lt;&gt;"",VLOOKUP(M46,'Reference Records'!$B$343:$C$344,2,FALSE),VLOOKUP(M46,'Reference Records'!$A$356:$C$687,3,FALSE)),VLOOKUP(M46,'Reference Records'!$A$690:$C$692,3,FALSE)),"")</f>
        <v/>
      </c>
      <c r="W46" s="515"/>
      <c r="X46" s="515"/>
      <c r="Y46" s="514"/>
      <c r="Z46" s="514"/>
      <c r="AA46" s="512"/>
      <c r="AB46" s="386"/>
      <c r="AC46" s="385"/>
    </row>
    <row r="47" spans="1:29" ht="47.1" customHeight="1" x14ac:dyDescent="0.25">
      <c r="A47" s="409">
        <v>39</v>
      </c>
      <c r="B47" s="505" t="str">
        <f>IFERROR(IF(D47="","",VLOOKUP(W47,'Reference records(soft deleted)'!$B$84:$D$127,3,FALSE)),"")</f>
        <v/>
      </c>
      <c r="C47" s="505" t="str">
        <f>IFERROR(IF(D47="","",VLOOKUP(X47,'Reference records(soft deleted)'!$B$235:$D$426,2,FALSE)),"")</f>
        <v/>
      </c>
      <c r="D47" s="506"/>
      <c r="E47" s="507" t="str">
        <f>IF('Overview - Section A'!$AN$5="Funding Request",IF(F47="Funding Request Place Holder","",F47),"")</f>
        <v/>
      </c>
      <c r="F47" s="508" t="str">
        <f>IFERROR(IF(Z47="","",VLOOKUP(Z47,'Overview - Section A'!$P$31:$Q$32,2,FALSE)),"")</f>
        <v/>
      </c>
      <c r="G47" s="509"/>
      <c r="H47" s="509"/>
      <c r="I47" s="509"/>
      <c r="J47" s="509"/>
      <c r="K47" s="509"/>
      <c r="L47" s="509"/>
      <c r="M47" s="507" t="str">
        <f t="shared" si="1"/>
        <v/>
      </c>
      <c r="N47" s="510"/>
      <c r="O47" s="511"/>
      <c r="P47" s="512"/>
      <c r="Q47" s="510"/>
      <c r="R47" s="513" t="str">
        <f>IFERROR(IF('Overview - Section A'!$AN$5="Funding Request",VLOOKUP(E47,'Overview - Section A'!$M$31:$P$32,4,FALSE),IF(Z47="","",Z47)),"")</f>
        <v/>
      </c>
      <c r="S47" s="513" t="b">
        <f t="shared" si="0"/>
        <v>0</v>
      </c>
      <c r="T47" s="513" t="s">
        <v>968</v>
      </c>
      <c r="U47" s="513" t="str">
        <f t="array" ref="U47">IFERROR(IF(INDEX('Overview - Section A'!$AB$120:$AB$174,MATCH(LEFT(C47,255),LEFT('Overview - Section A'!$W$120:$W$174,255),0))=0,"",INDEX('Overview - Section A'!$AB$120:$AB$174,MATCH(LEFT(C47,255),LEFT('Overview - Section A'!$W$120:$W$174,255),0))),"")</f>
        <v>a1M36000005E1ffEAC</v>
      </c>
      <c r="V47" s="514" t="str">
        <f>IFERROR(IF('Overview - Section A'!$AN$5="Funding Request",IF('Reference Records'!$B$343&lt;&gt;"",VLOOKUP(M47,'Reference Records'!$B$343:$C$344,2,FALSE),VLOOKUP(M47,'Reference Records'!$A$356:$C$687,3,FALSE)),VLOOKUP(M47,'Reference Records'!$A$690:$C$692,3,FALSE)),"")</f>
        <v/>
      </c>
      <c r="W47" s="515"/>
      <c r="X47" s="515"/>
      <c r="Y47" s="514"/>
      <c r="Z47" s="514"/>
      <c r="AA47" s="512"/>
      <c r="AB47" s="386"/>
      <c r="AC47" s="385"/>
    </row>
    <row r="48" spans="1:29" ht="47.1" customHeight="1" x14ac:dyDescent="0.25">
      <c r="A48" s="409">
        <v>40</v>
      </c>
      <c r="B48" s="505" t="str">
        <f>IFERROR(IF(D48="","",VLOOKUP(W48,'Reference records(soft deleted)'!$B$84:$D$127,3,FALSE)),"")</f>
        <v/>
      </c>
      <c r="C48" s="505" t="str">
        <f>IFERROR(IF(D48="","",VLOOKUP(X48,'Reference records(soft deleted)'!$B$235:$D$426,2,FALSE)),"")</f>
        <v/>
      </c>
      <c r="D48" s="506"/>
      <c r="E48" s="507" t="str">
        <f>IF('Overview - Section A'!$AN$5="Funding Request",IF(F48="Funding Request Place Holder","",F48),"")</f>
        <v/>
      </c>
      <c r="F48" s="508" t="str">
        <f>IFERROR(IF(Z48="","",VLOOKUP(Z48,'Overview - Section A'!$P$31:$Q$32,2,FALSE)),"")</f>
        <v/>
      </c>
      <c r="G48" s="509"/>
      <c r="H48" s="509"/>
      <c r="I48" s="509"/>
      <c r="J48" s="509"/>
      <c r="K48" s="509"/>
      <c r="L48" s="509"/>
      <c r="M48" s="507" t="str">
        <f t="shared" si="1"/>
        <v/>
      </c>
      <c r="N48" s="510"/>
      <c r="O48" s="511"/>
      <c r="P48" s="512"/>
      <c r="Q48" s="510"/>
      <c r="R48" s="513" t="str">
        <f>IFERROR(IF('Overview - Section A'!$AN$5="Funding Request",VLOOKUP(E48,'Overview - Section A'!$M$31:$P$32,4,FALSE),IF(Z48="","",Z48)),"")</f>
        <v/>
      </c>
      <c r="S48" s="513" t="b">
        <f t="shared" si="0"/>
        <v>0</v>
      </c>
      <c r="T48" s="513" t="s">
        <v>969</v>
      </c>
      <c r="U48" s="513" t="str">
        <f t="array" ref="U48">IFERROR(IF(INDEX('Overview - Section A'!$AB$120:$AB$174,MATCH(LEFT(C48,255),LEFT('Overview - Section A'!$W$120:$W$174,255),0))=0,"",INDEX('Overview - Section A'!$AB$120:$AB$174,MATCH(LEFT(C48,255),LEFT('Overview - Section A'!$W$120:$W$174,255),0))),"")</f>
        <v>a1M36000005E1ffEAC</v>
      </c>
      <c r="V48" s="514" t="str">
        <f>IFERROR(IF('Overview - Section A'!$AN$5="Funding Request",IF('Reference Records'!$B$343&lt;&gt;"",VLOOKUP(M48,'Reference Records'!$B$343:$C$344,2,FALSE),VLOOKUP(M48,'Reference Records'!$A$356:$C$687,3,FALSE)),VLOOKUP(M48,'Reference Records'!$A$690:$C$692,3,FALSE)),"")</f>
        <v/>
      </c>
      <c r="W48" s="515"/>
      <c r="X48" s="515"/>
      <c r="Y48" s="514"/>
      <c r="Z48" s="514"/>
      <c r="AA48" s="512"/>
      <c r="AB48" s="386"/>
      <c r="AC48" s="385"/>
    </row>
    <row r="49" spans="1:29" ht="47.1" customHeight="1" x14ac:dyDescent="0.25">
      <c r="A49" s="409">
        <v>41</v>
      </c>
      <c r="B49" s="505" t="str">
        <f>IFERROR(IF(D49="","",VLOOKUP(W49,'Reference records(soft deleted)'!$B$84:$D$127,3,FALSE)),"")</f>
        <v/>
      </c>
      <c r="C49" s="505" t="str">
        <f>IFERROR(IF(D49="","",VLOOKUP(X49,'Reference records(soft deleted)'!$B$235:$D$426,2,FALSE)),"")</f>
        <v/>
      </c>
      <c r="D49" s="506"/>
      <c r="E49" s="507" t="str">
        <f>IF('Overview - Section A'!$AN$5="Funding Request",IF(F49="Funding Request Place Holder","",F49),"")</f>
        <v/>
      </c>
      <c r="F49" s="508" t="str">
        <f>IFERROR(IF(Z49="","",VLOOKUP(Z49,'Overview - Section A'!$P$31:$Q$32,2,FALSE)),"")</f>
        <v/>
      </c>
      <c r="G49" s="509"/>
      <c r="H49" s="509"/>
      <c r="I49" s="509"/>
      <c r="J49" s="509"/>
      <c r="K49" s="509"/>
      <c r="L49" s="509"/>
      <c r="M49" s="507" t="str">
        <f t="shared" si="1"/>
        <v/>
      </c>
      <c r="N49" s="510"/>
      <c r="O49" s="511"/>
      <c r="P49" s="512"/>
      <c r="Q49" s="510"/>
      <c r="R49" s="513" t="str">
        <f>IFERROR(IF('Overview - Section A'!$AN$5="Funding Request",VLOOKUP(E49,'Overview - Section A'!$M$31:$P$32,4,FALSE),IF(Z49="","",Z49)),"")</f>
        <v/>
      </c>
      <c r="S49" s="513" t="b">
        <f t="shared" si="0"/>
        <v>0</v>
      </c>
      <c r="T49" s="513" t="s">
        <v>970</v>
      </c>
      <c r="U49" s="513" t="str">
        <f t="array" ref="U49">IFERROR(IF(INDEX('Overview - Section A'!$AB$120:$AB$174,MATCH(LEFT(C49,255),LEFT('Overview - Section A'!$W$120:$W$174,255),0))=0,"",INDEX('Overview - Section A'!$AB$120:$AB$174,MATCH(LEFT(C49,255),LEFT('Overview - Section A'!$W$120:$W$174,255),0))),"")</f>
        <v>a1M36000005E1ffEAC</v>
      </c>
      <c r="V49" s="514" t="str">
        <f>IFERROR(IF('Overview - Section A'!$AN$5="Funding Request",IF('Reference Records'!$B$343&lt;&gt;"",VLOOKUP(M49,'Reference Records'!$B$343:$C$344,2,FALSE),VLOOKUP(M49,'Reference Records'!$A$356:$C$687,3,FALSE)),VLOOKUP(M49,'Reference Records'!$A$690:$C$692,3,FALSE)),"")</f>
        <v/>
      </c>
      <c r="W49" s="515"/>
      <c r="X49" s="515"/>
      <c r="Y49" s="514"/>
      <c r="Z49" s="514"/>
      <c r="AA49" s="512"/>
      <c r="AB49" s="386"/>
      <c r="AC49" s="385"/>
    </row>
    <row r="50" spans="1:29" ht="47.1" customHeight="1" x14ac:dyDescent="0.25">
      <c r="A50" s="409">
        <v>42</v>
      </c>
      <c r="B50" s="505" t="str">
        <f>IFERROR(IF(D50="","",VLOOKUP(W50,'Reference records(soft deleted)'!$B$84:$D$127,3,FALSE)),"")</f>
        <v/>
      </c>
      <c r="C50" s="505" t="str">
        <f>IFERROR(IF(D50="","",VLOOKUP(X50,'Reference records(soft deleted)'!$B$235:$D$426,2,FALSE)),"")</f>
        <v/>
      </c>
      <c r="D50" s="506"/>
      <c r="E50" s="507" t="str">
        <f>IF('Overview - Section A'!$AN$5="Funding Request",IF(F50="Funding Request Place Holder","",F50),"")</f>
        <v/>
      </c>
      <c r="F50" s="508" t="str">
        <f>IFERROR(IF(Z50="","",VLOOKUP(Z50,'Overview - Section A'!$P$31:$Q$32,2,FALSE)),"")</f>
        <v/>
      </c>
      <c r="G50" s="509"/>
      <c r="H50" s="509"/>
      <c r="I50" s="509"/>
      <c r="J50" s="509"/>
      <c r="K50" s="509"/>
      <c r="L50" s="509"/>
      <c r="M50" s="507" t="str">
        <f t="shared" si="1"/>
        <v/>
      </c>
      <c r="N50" s="510"/>
      <c r="O50" s="511"/>
      <c r="P50" s="512"/>
      <c r="Q50" s="510"/>
      <c r="R50" s="513" t="str">
        <f>IFERROR(IF('Overview - Section A'!$AN$5="Funding Request",VLOOKUP(E50,'Overview - Section A'!$M$31:$P$32,4,FALSE),IF(Z50="","",Z50)),"")</f>
        <v/>
      </c>
      <c r="S50" s="513" t="b">
        <f t="shared" si="0"/>
        <v>0</v>
      </c>
      <c r="T50" s="513" t="s">
        <v>971</v>
      </c>
      <c r="U50" s="513" t="str">
        <f t="array" ref="U50">IFERROR(IF(INDEX('Overview - Section A'!$AB$120:$AB$174,MATCH(LEFT(C50,255),LEFT('Overview - Section A'!$W$120:$W$174,255),0))=0,"",INDEX('Overview - Section A'!$AB$120:$AB$174,MATCH(LEFT(C50,255),LEFT('Overview - Section A'!$W$120:$W$174,255),0))),"")</f>
        <v>a1M36000005E1ffEAC</v>
      </c>
      <c r="V50" s="514" t="str">
        <f>IFERROR(IF('Overview - Section A'!$AN$5="Funding Request",IF('Reference Records'!$B$343&lt;&gt;"",VLOOKUP(M50,'Reference Records'!$B$343:$C$344,2,FALSE),VLOOKUP(M50,'Reference Records'!$A$356:$C$687,3,FALSE)),VLOOKUP(M50,'Reference Records'!$A$690:$C$692,3,FALSE)),"")</f>
        <v/>
      </c>
      <c r="W50" s="515"/>
      <c r="X50" s="515"/>
      <c r="Y50" s="514"/>
      <c r="Z50" s="514"/>
      <c r="AA50" s="512"/>
      <c r="AB50" s="386"/>
      <c r="AC50" s="385"/>
    </row>
    <row r="51" spans="1:29" ht="47.1" customHeight="1" x14ac:dyDescent="0.25">
      <c r="A51" s="409">
        <v>43</v>
      </c>
      <c r="B51" s="505" t="str">
        <f>IFERROR(IF(D51="","",VLOOKUP(W51,'Reference records(soft deleted)'!$B$84:$D$127,3,FALSE)),"")</f>
        <v/>
      </c>
      <c r="C51" s="505" t="str">
        <f>IFERROR(IF(D51="","",VLOOKUP(X51,'Reference records(soft deleted)'!$B$235:$D$426,2,FALSE)),"")</f>
        <v/>
      </c>
      <c r="D51" s="506"/>
      <c r="E51" s="507" t="str">
        <f>IF('Overview - Section A'!$AN$5="Funding Request",IF(F51="Funding Request Place Holder","",F51),"")</f>
        <v/>
      </c>
      <c r="F51" s="508" t="str">
        <f>IFERROR(IF(Z51="","",VLOOKUP(Z51,'Overview - Section A'!$P$31:$Q$32,2,FALSE)),"")</f>
        <v/>
      </c>
      <c r="G51" s="509"/>
      <c r="H51" s="509"/>
      <c r="I51" s="509"/>
      <c r="J51" s="509"/>
      <c r="K51" s="509"/>
      <c r="L51" s="509"/>
      <c r="M51" s="507" t="str">
        <f t="shared" si="1"/>
        <v/>
      </c>
      <c r="N51" s="510"/>
      <c r="O51" s="511"/>
      <c r="P51" s="512"/>
      <c r="Q51" s="510"/>
      <c r="R51" s="513" t="str">
        <f>IFERROR(IF('Overview - Section A'!$AN$5="Funding Request",VLOOKUP(E51,'Overview - Section A'!$M$31:$P$32,4,FALSE),IF(Z51="","",Z51)),"")</f>
        <v/>
      </c>
      <c r="S51" s="513" t="b">
        <f t="shared" si="0"/>
        <v>0</v>
      </c>
      <c r="T51" s="513" t="s">
        <v>972</v>
      </c>
      <c r="U51" s="513" t="str">
        <f t="array" ref="U51">IFERROR(IF(INDEX('Overview - Section A'!$AB$120:$AB$174,MATCH(LEFT(C51,255),LEFT('Overview - Section A'!$W$120:$W$174,255),0))=0,"",INDEX('Overview - Section A'!$AB$120:$AB$174,MATCH(LEFT(C51,255),LEFT('Overview - Section A'!$W$120:$W$174,255),0))),"")</f>
        <v>a1M36000005E1ffEAC</v>
      </c>
      <c r="V51" s="514" t="str">
        <f>IFERROR(IF('Overview - Section A'!$AN$5="Funding Request",IF('Reference Records'!$B$343&lt;&gt;"",VLOOKUP(M51,'Reference Records'!$B$343:$C$344,2,FALSE),VLOOKUP(M51,'Reference Records'!$A$356:$C$687,3,FALSE)),VLOOKUP(M51,'Reference Records'!$A$690:$C$692,3,FALSE)),"")</f>
        <v/>
      </c>
      <c r="W51" s="515"/>
      <c r="X51" s="515"/>
      <c r="Y51" s="514"/>
      <c r="Z51" s="514"/>
      <c r="AA51" s="512"/>
      <c r="AB51" s="386"/>
      <c r="AC51" s="385"/>
    </row>
    <row r="52" spans="1:29" ht="47.1" customHeight="1" x14ac:dyDescent="0.25">
      <c r="A52" s="409">
        <v>44</v>
      </c>
      <c r="B52" s="505" t="str">
        <f>IFERROR(IF(D52="","",VLOOKUP(W52,'Reference records(soft deleted)'!$B$84:$D$127,3,FALSE)),"")</f>
        <v/>
      </c>
      <c r="C52" s="505" t="str">
        <f>IFERROR(IF(D52="","",VLOOKUP(X52,'Reference records(soft deleted)'!$B$235:$D$426,2,FALSE)),"")</f>
        <v/>
      </c>
      <c r="D52" s="506"/>
      <c r="E52" s="507" t="str">
        <f>IF('Overview - Section A'!$AN$5="Funding Request",IF(F52="Funding Request Place Holder","",F52),"")</f>
        <v/>
      </c>
      <c r="F52" s="508" t="str">
        <f>IFERROR(IF(Z52="","",VLOOKUP(Z52,'Overview - Section A'!$P$31:$Q$32,2,FALSE)),"")</f>
        <v/>
      </c>
      <c r="G52" s="509"/>
      <c r="H52" s="509"/>
      <c r="I52" s="509"/>
      <c r="J52" s="509"/>
      <c r="K52" s="509"/>
      <c r="L52" s="509"/>
      <c r="M52" s="507" t="str">
        <f t="shared" si="1"/>
        <v/>
      </c>
      <c r="N52" s="510"/>
      <c r="O52" s="511"/>
      <c r="P52" s="512"/>
      <c r="Q52" s="510"/>
      <c r="R52" s="513" t="str">
        <f>IFERROR(IF('Overview - Section A'!$AN$5="Funding Request",VLOOKUP(E52,'Overview - Section A'!$M$31:$P$32,4,FALSE),IF(Z52="","",Z52)),"")</f>
        <v/>
      </c>
      <c r="S52" s="513" t="b">
        <f t="shared" si="0"/>
        <v>0</v>
      </c>
      <c r="T52" s="513" t="s">
        <v>973</v>
      </c>
      <c r="U52" s="513" t="str">
        <f t="array" ref="U52">IFERROR(IF(INDEX('Overview - Section A'!$AB$120:$AB$174,MATCH(LEFT(C52,255),LEFT('Overview - Section A'!$W$120:$W$174,255),0))=0,"",INDEX('Overview - Section A'!$AB$120:$AB$174,MATCH(LEFT(C52,255),LEFT('Overview - Section A'!$W$120:$W$174,255),0))),"")</f>
        <v>a1M36000005E1ffEAC</v>
      </c>
      <c r="V52" s="514" t="str">
        <f>IFERROR(IF('Overview - Section A'!$AN$5="Funding Request",IF('Reference Records'!$B$343&lt;&gt;"",VLOOKUP(M52,'Reference Records'!$B$343:$C$344,2,FALSE),VLOOKUP(M52,'Reference Records'!$A$356:$C$687,3,FALSE)),VLOOKUP(M52,'Reference Records'!$A$690:$C$692,3,FALSE)),"")</f>
        <v/>
      </c>
      <c r="W52" s="515"/>
      <c r="X52" s="515"/>
      <c r="Y52" s="514"/>
      <c r="Z52" s="514"/>
      <c r="AA52" s="512"/>
      <c r="AB52" s="386"/>
      <c r="AC52" s="385"/>
    </row>
    <row r="53" spans="1:29" ht="47.1" customHeight="1" x14ac:dyDescent="0.25">
      <c r="A53" s="409">
        <v>45</v>
      </c>
      <c r="B53" s="505" t="str">
        <f>IFERROR(IF(D53="","",VLOOKUP(W53,'Reference records(soft deleted)'!$B$84:$D$127,3,FALSE)),"")</f>
        <v/>
      </c>
      <c r="C53" s="505" t="str">
        <f>IFERROR(IF(D53="","",VLOOKUP(X53,'Reference records(soft deleted)'!$B$235:$D$426,2,FALSE)),"")</f>
        <v/>
      </c>
      <c r="D53" s="506"/>
      <c r="E53" s="507" t="str">
        <f>IF('Overview - Section A'!$AN$5="Funding Request",IF(F53="Funding Request Place Holder","",F53),"")</f>
        <v/>
      </c>
      <c r="F53" s="508" t="str">
        <f>IFERROR(IF(Z53="","",VLOOKUP(Z53,'Overview - Section A'!$P$31:$Q$32,2,FALSE)),"")</f>
        <v/>
      </c>
      <c r="G53" s="509"/>
      <c r="H53" s="509"/>
      <c r="I53" s="509"/>
      <c r="J53" s="509"/>
      <c r="K53" s="509"/>
      <c r="L53" s="509"/>
      <c r="M53" s="507" t="str">
        <f t="shared" si="1"/>
        <v/>
      </c>
      <c r="N53" s="510"/>
      <c r="O53" s="511"/>
      <c r="P53" s="512"/>
      <c r="Q53" s="510"/>
      <c r="R53" s="513" t="str">
        <f>IFERROR(IF('Overview - Section A'!$AN$5="Funding Request",VLOOKUP(E53,'Overview - Section A'!$M$31:$P$32,4,FALSE),IF(Z53="","",Z53)),"")</f>
        <v/>
      </c>
      <c r="S53" s="513" t="b">
        <f t="shared" si="0"/>
        <v>0</v>
      </c>
      <c r="T53" s="513" t="s">
        <v>974</v>
      </c>
      <c r="U53" s="513" t="str">
        <f t="array" ref="U53">IFERROR(IF(INDEX('Overview - Section A'!$AB$120:$AB$174,MATCH(LEFT(C53,255),LEFT('Overview - Section A'!$W$120:$W$174,255),0))=0,"",INDEX('Overview - Section A'!$AB$120:$AB$174,MATCH(LEFT(C53,255),LEFT('Overview - Section A'!$W$120:$W$174,255),0))),"")</f>
        <v>a1M36000005E1ffEAC</v>
      </c>
      <c r="V53" s="514" t="str">
        <f>IFERROR(IF('Overview - Section A'!$AN$5="Funding Request",IF('Reference Records'!$B$343&lt;&gt;"",VLOOKUP(M53,'Reference Records'!$B$343:$C$344,2,FALSE),VLOOKUP(M53,'Reference Records'!$A$356:$C$687,3,FALSE)),VLOOKUP(M53,'Reference Records'!$A$690:$C$692,3,FALSE)),"")</f>
        <v/>
      </c>
      <c r="W53" s="515"/>
      <c r="X53" s="515"/>
      <c r="Y53" s="514"/>
      <c r="Z53" s="514"/>
      <c r="AA53" s="512"/>
      <c r="AB53" s="386"/>
      <c r="AC53" s="385"/>
    </row>
    <row r="54" spans="1:29" ht="47.1" customHeight="1" x14ac:dyDescent="0.25">
      <c r="A54" s="409">
        <v>46</v>
      </c>
      <c r="B54" s="505" t="str">
        <f>IFERROR(IF(D54="","",VLOOKUP(W54,'Reference records(soft deleted)'!$B$84:$D$127,3,FALSE)),"")</f>
        <v/>
      </c>
      <c r="C54" s="505" t="str">
        <f>IFERROR(IF(D54="","",VLOOKUP(X54,'Reference records(soft deleted)'!$B$235:$D$426,2,FALSE)),"")</f>
        <v/>
      </c>
      <c r="D54" s="506"/>
      <c r="E54" s="507" t="str">
        <f>IF('Overview - Section A'!$AN$5="Funding Request",IF(F54="Funding Request Place Holder","",F54),"")</f>
        <v/>
      </c>
      <c r="F54" s="508" t="str">
        <f>IFERROR(IF(Z54="","",VLOOKUP(Z54,'Overview - Section A'!$P$31:$Q$32,2,FALSE)),"")</f>
        <v/>
      </c>
      <c r="G54" s="509"/>
      <c r="H54" s="509"/>
      <c r="I54" s="509"/>
      <c r="J54" s="509"/>
      <c r="K54" s="509"/>
      <c r="L54" s="509"/>
      <c r="M54" s="507" t="str">
        <f t="shared" si="1"/>
        <v/>
      </c>
      <c r="N54" s="510"/>
      <c r="O54" s="511"/>
      <c r="P54" s="512"/>
      <c r="Q54" s="510"/>
      <c r="R54" s="513" t="str">
        <f>IFERROR(IF('Overview - Section A'!$AN$5="Funding Request",VLOOKUP(E54,'Overview - Section A'!$M$31:$P$32,4,FALSE),IF(Z54="","",Z54)),"")</f>
        <v/>
      </c>
      <c r="S54" s="513" t="b">
        <f t="shared" si="0"/>
        <v>0</v>
      </c>
      <c r="T54" s="513" t="s">
        <v>975</v>
      </c>
      <c r="U54" s="513" t="str">
        <f t="array" ref="U54">IFERROR(IF(INDEX('Overview - Section A'!$AB$120:$AB$174,MATCH(LEFT(C54,255),LEFT('Overview - Section A'!$W$120:$W$174,255),0))=0,"",INDEX('Overview - Section A'!$AB$120:$AB$174,MATCH(LEFT(C54,255),LEFT('Overview - Section A'!$W$120:$W$174,255),0))),"")</f>
        <v>a1M36000005E1ffEAC</v>
      </c>
      <c r="V54" s="514" t="str">
        <f>IFERROR(IF('Overview - Section A'!$AN$5="Funding Request",IF('Reference Records'!$B$343&lt;&gt;"",VLOOKUP(M54,'Reference Records'!$B$343:$C$344,2,FALSE),VLOOKUP(M54,'Reference Records'!$A$356:$C$687,3,FALSE)),VLOOKUP(M54,'Reference Records'!$A$690:$C$692,3,FALSE)),"")</f>
        <v/>
      </c>
      <c r="W54" s="515"/>
      <c r="X54" s="515"/>
      <c r="Y54" s="514"/>
      <c r="Z54" s="514"/>
      <c r="AA54" s="512"/>
      <c r="AB54" s="386"/>
      <c r="AC54" s="385"/>
    </row>
    <row r="55" spans="1:29" ht="47.1" customHeight="1" x14ac:dyDescent="0.25">
      <c r="A55" s="409">
        <v>47</v>
      </c>
      <c r="B55" s="505" t="str">
        <f>IFERROR(IF(D55="","",VLOOKUP(W55,'Reference records(soft deleted)'!$B$84:$D$127,3,FALSE)),"")</f>
        <v/>
      </c>
      <c r="C55" s="505" t="str">
        <f>IFERROR(IF(D55="","",VLOOKUP(X55,'Reference records(soft deleted)'!$B$235:$D$426,2,FALSE)),"")</f>
        <v/>
      </c>
      <c r="D55" s="506"/>
      <c r="E55" s="507" t="str">
        <f>IF('Overview - Section A'!$AN$5="Funding Request",IF(F55="Funding Request Place Holder","",F55),"")</f>
        <v/>
      </c>
      <c r="F55" s="508" t="str">
        <f>IFERROR(IF(Z55="","",VLOOKUP(Z55,'Overview - Section A'!$P$31:$Q$32,2,FALSE)),"")</f>
        <v/>
      </c>
      <c r="G55" s="509"/>
      <c r="H55" s="509"/>
      <c r="I55" s="509"/>
      <c r="J55" s="509"/>
      <c r="K55" s="509"/>
      <c r="L55" s="509"/>
      <c r="M55" s="507" t="str">
        <f t="shared" si="1"/>
        <v/>
      </c>
      <c r="N55" s="510"/>
      <c r="O55" s="511"/>
      <c r="P55" s="512"/>
      <c r="Q55" s="510"/>
      <c r="R55" s="513" t="str">
        <f>IFERROR(IF('Overview - Section A'!$AN$5="Funding Request",VLOOKUP(E55,'Overview - Section A'!$M$31:$P$32,4,FALSE),IF(Z55="","",Z55)),"")</f>
        <v/>
      </c>
      <c r="S55" s="513" t="b">
        <f t="shared" si="0"/>
        <v>0</v>
      </c>
      <c r="T55" s="513" t="s">
        <v>976</v>
      </c>
      <c r="U55" s="513" t="str">
        <f t="array" ref="U55">IFERROR(IF(INDEX('Overview - Section A'!$AB$120:$AB$174,MATCH(LEFT(C55,255),LEFT('Overview - Section A'!$W$120:$W$174,255),0))=0,"",INDEX('Overview - Section A'!$AB$120:$AB$174,MATCH(LEFT(C55,255),LEFT('Overview - Section A'!$W$120:$W$174,255),0))),"")</f>
        <v>a1M36000005E1ffEAC</v>
      </c>
      <c r="V55" s="514" t="str">
        <f>IFERROR(IF('Overview - Section A'!$AN$5="Funding Request",IF('Reference Records'!$B$343&lt;&gt;"",VLOOKUP(M55,'Reference Records'!$B$343:$C$344,2,FALSE),VLOOKUP(M55,'Reference Records'!$A$356:$C$687,3,FALSE)),VLOOKUP(M55,'Reference Records'!$A$690:$C$692,3,FALSE)),"")</f>
        <v/>
      </c>
      <c r="W55" s="515"/>
      <c r="X55" s="515"/>
      <c r="Y55" s="514"/>
      <c r="Z55" s="514"/>
      <c r="AA55" s="512"/>
      <c r="AB55" s="386"/>
      <c r="AC55" s="385"/>
    </row>
    <row r="56" spans="1:29" ht="47.1" customHeight="1" x14ac:dyDescent="0.25">
      <c r="A56" s="409">
        <v>48</v>
      </c>
      <c r="B56" s="505" t="str">
        <f>IFERROR(IF(D56="","",VLOOKUP(W56,'Reference records(soft deleted)'!$B$84:$D$127,3,FALSE)),"")</f>
        <v/>
      </c>
      <c r="C56" s="505" t="str">
        <f>IFERROR(IF(D56="","",VLOOKUP(X56,'Reference records(soft deleted)'!$B$235:$D$426,2,FALSE)),"")</f>
        <v/>
      </c>
      <c r="D56" s="506"/>
      <c r="E56" s="507" t="str">
        <f>IF('Overview - Section A'!$AN$5="Funding Request",IF(F56="Funding Request Place Holder","",F56),"")</f>
        <v/>
      </c>
      <c r="F56" s="508" t="str">
        <f>IFERROR(IF(Z56="","",VLOOKUP(Z56,'Overview - Section A'!$P$31:$Q$32,2,FALSE)),"")</f>
        <v/>
      </c>
      <c r="G56" s="509"/>
      <c r="H56" s="509"/>
      <c r="I56" s="509"/>
      <c r="J56" s="509"/>
      <c r="K56" s="509"/>
      <c r="L56" s="509"/>
      <c r="M56" s="507" t="str">
        <f t="shared" si="1"/>
        <v/>
      </c>
      <c r="N56" s="510"/>
      <c r="O56" s="511"/>
      <c r="P56" s="512"/>
      <c r="Q56" s="510"/>
      <c r="R56" s="513" t="str">
        <f>IFERROR(IF('Overview - Section A'!$AN$5="Funding Request",VLOOKUP(E56,'Overview - Section A'!$M$31:$P$32,4,FALSE),IF(Z56="","",Z56)),"")</f>
        <v/>
      </c>
      <c r="S56" s="513" t="b">
        <f t="shared" si="0"/>
        <v>0</v>
      </c>
      <c r="T56" s="513" t="s">
        <v>977</v>
      </c>
      <c r="U56" s="513" t="str">
        <f t="array" ref="U56">IFERROR(IF(INDEX('Overview - Section A'!$AB$120:$AB$174,MATCH(LEFT(C56,255),LEFT('Overview - Section A'!$W$120:$W$174,255),0))=0,"",INDEX('Overview - Section A'!$AB$120:$AB$174,MATCH(LEFT(C56,255),LEFT('Overview - Section A'!$W$120:$W$174,255),0))),"")</f>
        <v>a1M36000005E1ffEAC</v>
      </c>
      <c r="V56" s="514" t="str">
        <f>IFERROR(IF('Overview - Section A'!$AN$5="Funding Request",IF('Reference Records'!$B$343&lt;&gt;"",VLOOKUP(M56,'Reference Records'!$B$343:$C$344,2,FALSE),VLOOKUP(M56,'Reference Records'!$A$356:$C$687,3,FALSE)),VLOOKUP(M56,'Reference Records'!$A$690:$C$692,3,FALSE)),"")</f>
        <v/>
      </c>
      <c r="W56" s="515"/>
      <c r="X56" s="515"/>
      <c r="Y56" s="514"/>
      <c r="Z56" s="514"/>
      <c r="AA56" s="512"/>
      <c r="AB56" s="386"/>
      <c r="AC56" s="385"/>
    </row>
    <row r="57" spans="1:29" ht="47.1" customHeight="1" x14ac:dyDescent="0.25">
      <c r="A57" s="409">
        <v>49</v>
      </c>
      <c r="B57" s="505" t="str">
        <f>IFERROR(IF(D57="","",VLOOKUP(W57,'Reference records(soft deleted)'!$B$84:$D$127,3,FALSE)),"")</f>
        <v/>
      </c>
      <c r="C57" s="505" t="str">
        <f>IFERROR(IF(D57="","",VLOOKUP(X57,'Reference records(soft deleted)'!$B$235:$D$426,2,FALSE)),"")</f>
        <v/>
      </c>
      <c r="D57" s="506"/>
      <c r="E57" s="507" t="str">
        <f>IF('Overview - Section A'!$AN$5="Funding Request",IF(F57="Funding Request Place Holder","",F57),"")</f>
        <v/>
      </c>
      <c r="F57" s="508" t="str">
        <f>IFERROR(IF(Z57="","",VLOOKUP(Z57,'Overview - Section A'!$P$31:$Q$32,2,FALSE)),"")</f>
        <v/>
      </c>
      <c r="G57" s="509"/>
      <c r="H57" s="509"/>
      <c r="I57" s="509"/>
      <c r="J57" s="509"/>
      <c r="K57" s="509"/>
      <c r="L57" s="509"/>
      <c r="M57" s="507" t="str">
        <f t="shared" si="1"/>
        <v/>
      </c>
      <c r="N57" s="510"/>
      <c r="O57" s="511"/>
      <c r="P57" s="512"/>
      <c r="Q57" s="510"/>
      <c r="R57" s="513" t="str">
        <f>IFERROR(IF('Overview - Section A'!$AN$5="Funding Request",VLOOKUP(E57,'Overview - Section A'!$M$31:$P$32,4,FALSE),IF(Z57="","",Z57)),"")</f>
        <v/>
      </c>
      <c r="S57" s="513" t="b">
        <f t="shared" si="0"/>
        <v>0</v>
      </c>
      <c r="T57" s="513" t="s">
        <v>978</v>
      </c>
      <c r="U57" s="513" t="str">
        <f t="array" ref="U57">IFERROR(IF(INDEX('Overview - Section A'!$AB$120:$AB$174,MATCH(LEFT(C57,255),LEFT('Overview - Section A'!$W$120:$W$174,255),0))=0,"",INDEX('Overview - Section A'!$AB$120:$AB$174,MATCH(LEFT(C57,255),LEFT('Overview - Section A'!$W$120:$W$174,255),0))),"")</f>
        <v>a1M36000005E1ffEAC</v>
      </c>
      <c r="V57" s="514" t="str">
        <f>IFERROR(IF('Overview - Section A'!$AN$5="Funding Request",IF('Reference Records'!$B$343&lt;&gt;"",VLOOKUP(M57,'Reference Records'!$B$343:$C$344,2,FALSE),VLOOKUP(M57,'Reference Records'!$A$356:$C$687,3,FALSE)),VLOOKUP(M57,'Reference Records'!$A$690:$C$692,3,FALSE)),"")</f>
        <v/>
      </c>
      <c r="W57" s="515"/>
      <c r="X57" s="515"/>
      <c r="Y57" s="514"/>
      <c r="Z57" s="514"/>
      <c r="AA57" s="512"/>
      <c r="AB57" s="386"/>
      <c r="AC57" s="385"/>
    </row>
    <row r="58" spans="1:29" ht="47.1" customHeight="1" x14ac:dyDescent="0.25">
      <c r="A58" s="409">
        <v>50</v>
      </c>
      <c r="B58" s="505" t="str">
        <f>IFERROR(IF(D58="","",VLOOKUP(W58,'Reference records(soft deleted)'!$B$84:$D$127,3,FALSE)),"")</f>
        <v/>
      </c>
      <c r="C58" s="505" t="str">
        <f>IFERROR(IF(D58="","",VLOOKUP(X58,'Reference records(soft deleted)'!$B$235:$D$426,2,FALSE)),"")</f>
        <v/>
      </c>
      <c r="D58" s="506"/>
      <c r="E58" s="507" t="str">
        <f>IF('Overview - Section A'!$AN$5="Funding Request",IF(F58="Funding Request Place Holder","",F58),"")</f>
        <v/>
      </c>
      <c r="F58" s="508" t="str">
        <f>IFERROR(IF(Z58="","",VLOOKUP(Z58,'Overview - Section A'!$P$31:$Q$32,2,FALSE)),"")</f>
        <v/>
      </c>
      <c r="G58" s="509"/>
      <c r="H58" s="509"/>
      <c r="I58" s="509"/>
      <c r="J58" s="509"/>
      <c r="K58" s="509"/>
      <c r="L58" s="509"/>
      <c r="M58" s="507" t="str">
        <f t="shared" si="1"/>
        <v/>
      </c>
      <c r="N58" s="510"/>
      <c r="O58" s="511"/>
      <c r="P58" s="512"/>
      <c r="Q58" s="510"/>
      <c r="R58" s="513" t="str">
        <f>IFERROR(IF('Overview - Section A'!$AN$5="Funding Request",VLOOKUP(E58,'Overview - Section A'!$M$31:$P$32,4,FALSE),IF(Z58="","",Z58)),"")</f>
        <v/>
      </c>
      <c r="S58" s="513" t="b">
        <f t="shared" si="0"/>
        <v>0</v>
      </c>
      <c r="T58" s="513" t="s">
        <v>979</v>
      </c>
      <c r="U58" s="513" t="str">
        <f t="array" ref="U58">IFERROR(IF(INDEX('Overview - Section A'!$AB$120:$AB$174,MATCH(LEFT(C58,255),LEFT('Overview - Section A'!$W$120:$W$174,255),0))=0,"",INDEX('Overview - Section A'!$AB$120:$AB$174,MATCH(LEFT(C58,255),LEFT('Overview - Section A'!$W$120:$W$174,255),0))),"")</f>
        <v>a1M36000005E1ffEAC</v>
      </c>
      <c r="V58" s="514" t="str">
        <f>IFERROR(IF('Overview - Section A'!$AN$5="Funding Request",IF('Reference Records'!$B$343&lt;&gt;"",VLOOKUP(M58,'Reference Records'!$B$343:$C$344,2,FALSE),VLOOKUP(M58,'Reference Records'!$A$356:$C$687,3,FALSE)),VLOOKUP(M58,'Reference Records'!$A$690:$C$692,3,FALSE)),"")</f>
        <v/>
      </c>
      <c r="W58" s="515"/>
      <c r="X58" s="515"/>
      <c r="Y58" s="514"/>
      <c r="Z58" s="514"/>
      <c r="AA58" s="512"/>
      <c r="AB58" s="386"/>
      <c r="AC58" s="385"/>
    </row>
    <row r="59" spans="1:29" ht="47.1" customHeight="1" x14ac:dyDescent="0.25">
      <c r="A59" s="409">
        <v>51</v>
      </c>
      <c r="B59" s="505" t="str">
        <f>IFERROR(IF(D59="","",VLOOKUP(W59,'Reference records(soft deleted)'!$B$84:$D$127,3,FALSE)),"")</f>
        <v/>
      </c>
      <c r="C59" s="505" t="str">
        <f>IFERROR(IF(D59="","",VLOOKUP(X59,'Reference records(soft deleted)'!$B$235:$D$426,2,FALSE)),"")</f>
        <v/>
      </c>
      <c r="D59" s="506"/>
      <c r="E59" s="507" t="str">
        <f>IF('Overview - Section A'!$AN$5="Funding Request",IF(F59="Funding Request Place Holder","",F59),"")</f>
        <v/>
      </c>
      <c r="F59" s="508" t="str">
        <f>IFERROR(IF(Z59="","",VLOOKUP(Z59,'Overview - Section A'!$P$31:$Q$32,2,FALSE)),"")</f>
        <v/>
      </c>
      <c r="G59" s="509"/>
      <c r="H59" s="509"/>
      <c r="I59" s="509"/>
      <c r="J59" s="509"/>
      <c r="K59" s="509"/>
      <c r="L59" s="509"/>
      <c r="M59" s="507" t="str">
        <f t="shared" si="1"/>
        <v/>
      </c>
      <c r="N59" s="510"/>
      <c r="O59" s="511"/>
      <c r="P59" s="512"/>
      <c r="Q59" s="510"/>
      <c r="R59" s="513" t="str">
        <f>IFERROR(IF('Overview - Section A'!$AN$5="Funding Request",VLOOKUP(E59,'Overview - Section A'!$M$31:$P$32,4,FALSE),IF(Z59="","",Z59)),"")</f>
        <v/>
      </c>
      <c r="S59" s="513" t="b">
        <f t="shared" si="0"/>
        <v>0</v>
      </c>
      <c r="T59" s="513" t="s">
        <v>980</v>
      </c>
      <c r="U59" s="513" t="str">
        <f t="array" ref="U59">IFERROR(IF(INDEX('Overview - Section A'!$AB$120:$AB$174,MATCH(LEFT(C59,255),LEFT('Overview - Section A'!$W$120:$W$174,255),0))=0,"",INDEX('Overview - Section A'!$AB$120:$AB$174,MATCH(LEFT(C59,255),LEFT('Overview - Section A'!$W$120:$W$174,255),0))),"")</f>
        <v>a1M36000005E1ffEAC</v>
      </c>
      <c r="V59" s="514" t="str">
        <f>IFERROR(IF('Overview - Section A'!$AN$5="Funding Request",IF('Reference Records'!$B$343&lt;&gt;"",VLOOKUP(M59,'Reference Records'!$B$343:$C$344,2,FALSE),VLOOKUP(M59,'Reference Records'!$A$356:$C$687,3,FALSE)),VLOOKUP(M59,'Reference Records'!$A$690:$C$692,3,FALSE)),"")</f>
        <v/>
      </c>
      <c r="W59" s="515"/>
      <c r="X59" s="515"/>
      <c r="Y59" s="514"/>
      <c r="Z59" s="514"/>
      <c r="AA59" s="512"/>
      <c r="AB59" s="386"/>
      <c r="AC59" s="385"/>
    </row>
    <row r="60" spans="1:29" ht="47.1" customHeight="1" x14ac:dyDescent="0.25">
      <c r="A60" s="409">
        <v>52</v>
      </c>
      <c r="B60" s="505" t="str">
        <f>IFERROR(IF(D60="","",VLOOKUP(W60,'Reference records(soft deleted)'!$B$84:$D$127,3,FALSE)),"")</f>
        <v/>
      </c>
      <c r="C60" s="505" t="str">
        <f>IFERROR(IF(D60="","",VLOOKUP(X60,'Reference records(soft deleted)'!$B$235:$D$426,2,FALSE)),"")</f>
        <v/>
      </c>
      <c r="D60" s="506"/>
      <c r="E60" s="507" t="str">
        <f>IF('Overview - Section A'!$AN$5="Funding Request",IF(F60="Funding Request Place Holder","",F60),"")</f>
        <v/>
      </c>
      <c r="F60" s="508" t="str">
        <f>IFERROR(IF(Z60="","",VLOOKUP(Z60,'Overview - Section A'!$P$31:$Q$32,2,FALSE)),"")</f>
        <v/>
      </c>
      <c r="G60" s="509"/>
      <c r="H60" s="509"/>
      <c r="I60" s="509"/>
      <c r="J60" s="509"/>
      <c r="K60" s="509"/>
      <c r="L60" s="509"/>
      <c r="M60" s="507" t="str">
        <f t="shared" si="1"/>
        <v/>
      </c>
      <c r="N60" s="510"/>
      <c r="O60" s="511"/>
      <c r="P60" s="512"/>
      <c r="Q60" s="510"/>
      <c r="R60" s="513" t="str">
        <f>IFERROR(IF('Overview - Section A'!$AN$5="Funding Request",VLOOKUP(E60,'Overview - Section A'!$M$31:$P$32,4,FALSE),IF(Z60="","",Z60)),"")</f>
        <v/>
      </c>
      <c r="S60" s="513" t="b">
        <f t="shared" si="0"/>
        <v>0</v>
      </c>
      <c r="T60" s="513" t="s">
        <v>981</v>
      </c>
      <c r="U60" s="513" t="str">
        <f t="array" ref="U60">IFERROR(IF(INDEX('Overview - Section A'!$AB$120:$AB$174,MATCH(LEFT(C60,255),LEFT('Overview - Section A'!$W$120:$W$174,255),0))=0,"",INDEX('Overview - Section A'!$AB$120:$AB$174,MATCH(LEFT(C60,255),LEFT('Overview - Section A'!$W$120:$W$174,255),0))),"")</f>
        <v>a1M36000005E1ffEAC</v>
      </c>
      <c r="V60" s="514" t="str">
        <f>IFERROR(IF('Overview - Section A'!$AN$5="Funding Request",IF('Reference Records'!$B$343&lt;&gt;"",VLOOKUP(M60,'Reference Records'!$B$343:$C$344,2,FALSE),VLOOKUP(M60,'Reference Records'!$A$356:$C$687,3,FALSE)),VLOOKUP(M60,'Reference Records'!$A$690:$C$692,3,FALSE)),"")</f>
        <v/>
      </c>
      <c r="W60" s="515"/>
      <c r="X60" s="515"/>
      <c r="Y60" s="514"/>
      <c r="Z60" s="514"/>
      <c r="AA60" s="512"/>
      <c r="AB60" s="386"/>
      <c r="AC60" s="385"/>
    </row>
    <row r="61" spans="1:29" ht="47.1" customHeight="1" x14ac:dyDescent="0.25">
      <c r="A61" s="409">
        <v>53</v>
      </c>
      <c r="B61" s="505" t="str">
        <f>IFERROR(IF(D61="","",VLOOKUP(W61,'Reference records(soft deleted)'!$B$84:$D$127,3,FALSE)),"")</f>
        <v/>
      </c>
      <c r="C61" s="505" t="str">
        <f>IFERROR(IF(D61="","",VLOOKUP(X61,'Reference records(soft deleted)'!$B$235:$D$426,2,FALSE)),"")</f>
        <v/>
      </c>
      <c r="D61" s="506"/>
      <c r="E61" s="507" t="str">
        <f>IF('Overview - Section A'!$AN$5="Funding Request",IF(F61="Funding Request Place Holder","",F61),"")</f>
        <v/>
      </c>
      <c r="F61" s="508" t="str">
        <f>IFERROR(IF(Z61="","",VLOOKUP(Z61,'Overview - Section A'!$P$31:$Q$32,2,FALSE)),"")</f>
        <v/>
      </c>
      <c r="G61" s="509"/>
      <c r="H61" s="509"/>
      <c r="I61" s="509"/>
      <c r="J61" s="509"/>
      <c r="K61" s="509"/>
      <c r="L61" s="509"/>
      <c r="M61" s="507" t="str">
        <f t="shared" si="1"/>
        <v/>
      </c>
      <c r="N61" s="510"/>
      <c r="O61" s="511"/>
      <c r="P61" s="512"/>
      <c r="Q61" s="510"/>
      <c r="R61" s="513" t="str">
        <f>IFERROR(IF('Overview - Section A'!$AN$5="Funding Request",VLOOKUP(E61,'Overview - Section A'!$M$31:$P$32,4,FALSE),IF(Z61="","",Z61)),"")</f>
        <v/>
      </c>
      <c r="S61" s="513" t="b">
        <f t="shared" si="0"/>
        <v>0</v>
      </c>
      <c r="T61" s="513" t="s">
        <v>982</v>
      </c>
      <c r="U61" s="513" t="str">
        <f t="array" ref="U61">IFERROR(IF(INDEX('Overview - Section A'!$AB$120:$AB$174,MATCH(LEFT(C61,255),LEFT('Overview - Section A'!$W$120:$W$174,255),0))=0,"",INDEX('Overview - Section A'!$AB$120:$AB$174,MATCH(LEFT(C61,255),LEFT('Overview - Section A'!$W$120:$W$174,255),0))),"")</f>
        <v>a1M36000005E1ffEAC</v>
      </c>
      <c r="V61" s="514" t="str">
        <f>IFERROR(IF('Overview - Section A'!$AN$5="Funding Request",IF('Reference Records'!$B$343&lt;&gt;"",VLOOKUP(M61,'Reference Records'!$B$343:$C$344,2,FALSE),VLOOKUP(M61,'Reference Records'!$A$356:$C$687,3,FALSE)),VLOOKUP(M61,'Reference Records'!$A$690:$C$692,3,FALSE)),"")</f>
        <v/>
      </c>
      <c r="W61" s="515"/>
      <c r="X61" s="515"/>
      <c r="Y61" s="514"/>
      <c r="Z61" s="514"/>
      <c r="AA61" s="512"/>
      <c r="AB61" s="386"/>
      <c r="AC61" s="385"/>
    </row>
    <row r="62" spans="1:29" ht="47.1" customHeight="1" x14ac:dyDescent="0.25">
      <c r="A62" s="409">
        <v>54</v>
      </c>
      <c r="B62" s="505" t="str">
        <f>IFERROR(IF(D62="","",VLOOKUP(W62,'Reference records(soft deleted)'!$B$84:$D$127,3,FALSE)),"")</f>
        <v/>
      </c>
      <c r="C62" s="505" t="str">
        <f>IFERROR(IF(D62="","",VLOOKUP(X62,'Reference records(soft deleted)'!$B$235:$D$426,2,FALSE)),"")</f>
        <v/>
      </c>
      <c r="D62" s="506"/>
      <c r="E62" s="507" t="str">
        <f>IF('Overview - Section A'!$AN$5="Funding Request",IF(F62="Funding Request Place Holder","",F62),"")</f>
        <v/>
      </c>
      <c r="F62" s="508" t="str">
        <f>IFERROR(IF(Z62="","",VLOOKUP(Z62,'Overview - Section A'!$P$31:$Q$32,2,FALSE)),"")</f>
        <v/>
      </c>
      <c r="G62" s="509"/>
      <c r="H62" s="509"/>
      <c r="I62" s="509"/>
      <c r="J62" s="509"/>
      <c r="K62" s="509"/>
      <c r="L62" s="509"/>
      <c r="M62" s="507" t="str">
        <f t="shared" si="1"/>
        <v/>
      </c>
      <c r="N62" s="510"/>
      <c r="O62" s="511"/>
      <c r="P62" s="512"/>
      <c r="Q62" s="510"/>
      <c r="R62" s="513" t="str">
        <f>IFERROR(IF('Overview - Section A'!$AN$5="Funding Request",VLOOKUP(E62,'Overview - Section A'!$M$31:$P$32,4,FALSE),IF(Z62="","",Z62)),"")</f>
        <v/>
      </c>
      <c r="S62" s="513" t="b">
        <f t="shared" si="0"/>
        <v>0</v>
      </c>
      <c r="T62" s="513" t="s">
        <v>983</v>
      </c>
      <c r="U62" s="513" t="str">
        <f t="array" ref="U62">IFERROR(IF(INDEX('Overview - Section A'!$AB$120:$AB$174,MATCH(LEFT(C62,255),LEFT('Overview - Section A'!$W$120:$W$174,255),0))=0,"",INDEX('Overview - Section A'!$AB$120:$AB$174,MATCH(LEFT(C62,255),LEFT('Overview - Section A'!$W$120:$W$174,255),0))),"")</f>
        <v>a1M36000005E1ffEAC</v>
      </c>
      <c r="V62" s="514" t="str">
        <f>IFERROR(IF('Overview - Section A'!$AN$5="Funding Request",IF('Reference Records'!$B$343&lt;&gt;"",VLOOKUP(M62,'Reference Records'!$B$343:$C$344,2,FALSE),VLOOKUP(M62,'Reference Records'!$A$356:$C$687,3,FALSE)),VLOOKUP(M62,'Reference Records'!$A$690:$C$692,3,FALSE)),"")</f>
        <v/>
      </c>
      <c r="W62" s="515"/>
      <c r="X62" s="515"/>
      <c r="Y62" s="514"/>
      <c r="Z62" s="514"/>
      <c r="AA62" s="512"/>
      <c r="AB62" s="386"/>
      <c r="AC62" s="385"/>
    </row>
    <row r="63" spans="1:29" ht="47.1" customHeight="1" x14ac:dyDescent="0.25">
      <c r="A63" s="409">
        <v>55</v>
      </c>
      <c r="B63" s="505" t="str">
        <f>IFERROR(IF(D63="","",VLOOKUP(W63,'Reference records(soft deleted)'!$B$84:$D$127,3,FALSE)),"")</f>
        <v/>
      </c>
      <c r="C63" s="505" t="str">
        <f>IFERROR(IF(D63="","",VLOOKUP(X63,'Reference records(soft deleted)'!$B$235:$D$426,2,FALSE)),"")</f>
        <v/>
      </c>
      <c r="D63" s="506"/>
      <c r="E63" s="507" t="str">
        <f>IF('Overview - Section A'!$AN$5="Funding Request",IF(F63="Funding Request Place Holder","",F63),"")</f>
        <v/>
      </c>
      <c r="F63" s="508" t="str">
        <f>IFERROR(IF(Z63="","",VLOOKUP(Z63,'Overview - Section A'!$P$31:$Q$32,2,FALSE)),"")</f>
        <v/>
      </c>
      <c r="G63" s="509"/>
      <c r="H63" s="509"/>
      <c r="I63" s="509"/>
      <c r="J63" s="509"/>
      <c r="K63" s="509"/>
      <c r="L63" s="509"/>
      <c r="M63" s="507" t="str">
        <f t="shared" si="1"/>
        <v/>
      </c>
      <c r="N63" s="510"/>
      <c r="O63" s="511"/>
      <c r="P63" s="512"/>
      <c r="Q63" s="510"/>
      <c r="R63" s="513" t="str">
        <f>IFERROR(IF('Overview - Section A'!$AN$5="Funding Request",VLOOKUP(E63,'Overview - Section A'!$M$31:$P$32,4,FALSE),IF(Z63="","",Z63)),"")</f>
        <v/>
      </c>
      <c r="S63" s="513" t="b">
        <f t="shared" si="0"/>
        <v>0</v>
      </c>
      <c r="T63" s="513" t="s">
        <v>984</v>
      </c>
      <c r="U63" s="513" t="str">
        <f t="array" ref="U63">IFERROR(IF(INDEX('Overview - Section A'!$AB$120:$AB$174,MATCH(LEFT(C63,255),LEFT('Overview - Section A'!$W$120:$W$174,255),0))=0,"",INDEX('Overview - Section A'!$AB$120:$AB$174,MATCH(LEFT(C63,255),LEFT('Overview - Section A'!$W$120:$W$174,255),0))),"")</f>
        <v>a1M36000005E1ffEAC</v>
      </c>
      <c r="V63" s="514" t="str">
        <f>IFERROR(IF('Overview - Section A'!$AN$5="Funding Request",IF('Reference Records'!$B$343&lt;&gt;"",VLOOKUP(M63,'Reference Records'!$B$343:$C$344,2,FALSE),VLOOKUP(M63,'Reference Records'!$A$356:$C$687,3,FALSE)),VLOOKUP(M63,'Reference Records'!$A$690:$C$692,3,FALSE)),"")</f>
        <v/>
      </c>
      <c r="W63" s="515"/>
      <c r="X63" s="515"/>
      <c r="Y63" s="514"/>
      <c r="Z63" s="514"/>
      <c r="AA63" s="512"/>
      <c r="AB63" s="386"/>
      <c r="AC63" s="385"/>
    </row>
    <row r="64" spans="1:29" ht="47.1" customHeight="1" x14ac:dyDescent="0.25">
      <c r="A64" s="409">
        <v>56</v>
      </c>
      <c r="B64" s="505" t="str">
        <f>IFERROR(IF(D64="","",VLOOKUP(W64,'Reference records(soft deleted)'!$B$84:$D$127,3,FALSE)),"")</f>
        <v/>
      </c>
      <c r="C64" s="505" t="str">
        <f>IFERROR(IF(D64="","",VLOOKUP(X64,'Reference records(soft deleted)'!$B$235:$D$426,2,FALSE)),"")</f>
        <v/>
      </c>
      <c r="D64" s="506"/>
      <c r="E64" s="507" t="str">
        <f>IF('Overview - Section A'!$AN$5="Funding Request",IF(F64="Funding Request Place Holder","",F64),"")</f>
        <v/>
      </c>
      <c r="F64" s="508" t="str">
        <f>IFERROR(IF(Z64="","",VLOOKUP(Z64,'Overview - Section A'!$P$31:$Q$32,2,FALSE)),"")</f>
        <v/>
      </c>
      <c r="G64" s="509"/>
      <c r="H64" s="509"/>
      <c r="I64" s="509"/>
      <c r="J64" s="509"/>
      <c r="K64" s="509"/>
      <c r="L64" s="509"/>
      <c r="M64" s="507" t="str">
        <f t="shared" si="1"/>
        <v/>
      </c>
      <c r="N64" s="510"/>
      <c r="O64" s="511"/>
      <c r="P64" s="512"/>
      <c r="Q64" s="510"/>
      <c r="R64" s="513" t="str">
        <f>IFERROR(IF('Overview - Section A'!$AN$5="Funding Request",VLOOKUP(E64,'Overview - Section A'!$M$31:$P$32,4,FALSE),IF(Z64="","",Z64)),"")</f>
        <v/>
      </c>
      <c r="S64" s="513" t="b">
        <f t="shared" si="0"/>
        <v>0</v>
      </c>
      <c r="T64" s="513" t="s">
        <v>985</v>
      </c>
      <c r="U64" s="513" t="str">
        <f t="array" ref="U64">IFERROR(IF(INDEX('Overview - Section A'!$AB$120:$AB$174,MATCH(LEFT(C64,255),LEFT('Overview - Section A'!$W$120:$W$174,255),0))=0,"",INDEX('Overview - Section A'!$AB$120:$AB$174,MATCH(LEFT(C64,255),LEFT('Overview - Section A'!$W$120:$W$174,255),0))),"")</f>
        <v>a1M36000005E1ffEAC</v>
      </c>
      <c r="V64" s="514" t="str">
        <f>IFERROR(IF('Overview - Section A'!$AN$5="Funding Request",IF('Reference Records'!$B$343&lt;&gt;"",VLOOKUP(M64,'Reference Records'!$B$343:$C$344,2,FALSE),VLOOKUP(M64,'Reference Records'!$A$356:$C$687,3,FALSE)),VLOOKUP(M64,'Reference Records'!$A$690:$C$692,3,FALSE)),"")</f>
        <v/>
      </c>
      <c r="W64" s="515"/>
      <c r="X64" s="515"/>
      <c r="Y64" s="514"/>
      <c r="Z64" s="514"/>
      <c r="AA64" s="512"/>
      <c r="AB64" s="386"/>
      <c r="AC64" s="385"/>
    </row>
    <row r="65" spans="1:29" ht="47.1" customHeight="1" x14ac:dyDescent="0.25">
      <c r="A65" s="409">
        <v>57</v>
      </c>
      <c r="B65" s="505" t="str">
        <f>IFERROR(IF(D65="","",VLOOKUP(W65,'Reference records(soft deleted)'!$B$84:$D$127,3,FALSE)),"")</f>
        <v/>
      </c>
      <c r="C65" s="505" t="str">
        <f>IFERROR(IF(D65="","",VLOOKUP(X65,'Reference records(soft deleted)'!$B$235:$D$426,2,FALSE)),"")</f>
        <v/>
      </c>
      <c r="D65" s="506"/>
      <c r="E65" s="507" t="str">
        <f>IF('Overview - Section A'!$AN$5="Funding Request",IF(F65="Funding Request Place Holder","",F65),"")</f>
        <v/>
      </c>
      <c r="F65" s="508" t="str">
        <f>IFERROR(IF(Z65="","",VLOOKUP(Z65,'Overview - Section A'!$P$31:$Q$32,2,FALSE)),"")</f>
        <v/>
      </c>
      <c r="G65" s="509"/>
      <c r="H65" s="509"/>
      <c r="I65" s="509"/>
      <c r="J65" s="509"/>
      <c r="K65" s="509"/>
      <c r="L65" s="509"/>
      <c r="M65" s="507" t="str">
        <f t="shared" si="1"/>
        <v/>
      </c>
      <c r="N65" s="510"/>
      <c r="O65" s="511"/>
      <c r="P65" s="512"/>
      <c r="Q65" s="510"/>
      <c r="R65" s="513" t="str">
        <f>IFERROR(IF('Overview - Section A'!$AN$5="Funding Request",VLOOKUP(E65,'Overview - Section A'!$M$31:$P$32,4,FALSE),IF(Z65="","",Z65)),"")</f>
        <v/>
      </c>
      <c r="S65" s="513" t="b">
        <f t="shared" si="0"/>
        <v>0</v>
      </c>
      <c r="T65" s="513" t="s">
        <v>986</v>
      </c>
      <c r="U65" s="513" t="str">
        <f t="array" ref="U65">IFERROR(IF(INDEX('Overview - Section A'!$AB$120:$AB$174,MATCH(LEFT(C65,255),LEFT('Overview - Section A'!$W$120:$W$174,255),0))=0,"",INDEX('Overview - Section A'!$AB$120:$AB$174,MATCH(LEFT(C65,255),LEFT('Overview - Section A'!$W$120:$W$174,255),0))),"")</f>
        <v>a1M36000005E1ffEAC</v>
      </c>
      <c r="V65" s="514" t="str">
        <f>IFERROR(IF('Overview - Section A'!$AN$5="Funding Request",IF('Reference Records'!$B$343&lt;&gt;"",VLOOKUP(M65,'Reference Records'!$B$343:$C$344,2,FALSE),VLOOKUP(M65,'Reference Records'!$A$356:$C$687,3,FALSE)),VLOOKUP(M65,'Reference Records'!$A$690:$C$692,3,FALSE)),"")</f>
        <v/>
      </c>
      <c r="W65" s="515"/>
      <c r="X65" s="515"/>
      <c r="Y65" s="514"/>
      <c r="Z65" s="514"/>
      <c r="AA65" s="512"/>
      <c r="AB65" s="386"/>
      <c r="AC65" s="385"/>
    </row>
    <row r="66" spans="1:29" ht="47.1" customHeight="1" x14ac:dyDescent="0.25">
      <c r="A66" s="409">
        <v>58</v>
      </c>
      <c r="B66" s="505" t="str">
        <f>IFERROR(IF(D66="","",VLOOKUP(W66,'Reference records(soft deleted)'!$B$84:$D$127,3,FALSE)),"")</f>
        <v/>
      </c>
      <c r="C66" s="505" t="str">
        <f>IFERROR(IF(D66="","",VLOOKUP(X66,'Reference records(soft deleted)'!$B$235:$D$426,2,FALSE)),"")</f>
        <v/>
      </c>
      <c r="D66" s="506"/>
      <c r="E66" s="507" t="str">
        <f>IF('Overview - Section A'!$AN$5="Funding Request",IF(F66="Funding Request Place Holder","",F66),"")</f>
        <v/>
      </c>
      <c r="F66" s="508" t="str">
        <f>IFERROR(IF(Z66="","",VLOOKUP(Z66,'Overview - Section A'!$P$31:$Q$32,2,FALSE)),"")</f>
        <v/>
      </c>
      <c r="G66" s="509"/>
      <c r="H66" s="509"/>
      <c r="I66" s="509"/>
      <c r="J66" s="509"/>
      <c r="K66" s="509"/>
      <c r="L66" s="509"/>
      <c r="M66" s="507" t="str">
        <f t="shared" si="1"/>
        <v/>
      </c>
      <c r="N66" s="510"/>
      <c r="O66" s="511"/>
      <c r="P66" s="512"/>
      <c r="Q66" s="510"/>
      <c r="R66" s="513" t="str">
        <f>IFERROR(IF('Overview - Section A'!$AN$5="Funding Request",VLOOKUP(E66,'Overview - Section A'!$M$31:$P$32,4,FALSE),IF(Z66="","",Z66)),"")</f>
        <v/>
      </c>
      <c r="S66" s="513" t="b">
        <f t="shared" si="0"/>
        <v>0</v>
      </c>
      <c r="T66" s="513" t="s">
        <v>987</v>
      </c>
      <c r="U66" s="513" t="str">
        <f t="array" ref="U66">IFERROR(IF(INDEX('Overview - Section A'!$AB$120:$AB$174,MATCH(LEFT(C66,255),LEFT('Overview - Section A'!$W$120:$W$174,255),0))=0,"",INDEX('Overview - Section A'!$AB$120:$AB$174,MATCH(LEFT(C66,255),LEFT('Overview - Section A'!$W$120:$W$174,255),0))),"")</f>
        <v>a1M36000005E1ffEAC</v>
      </c>
      <c r="V66" s="514" t="str">
        <f>IFERROR(IF('Overview - Section A'!$AN$5="Funding Request",IF('Reference Records'!$B$343&lt;&gt;"",VLOOKUP(M66,'Reference Records'!$B$343:$C$344,2,FALSE),VLOOKUP(M66,'Reference Records'!$A$356:$C$687,3,FALSE)),VLOOKUP(M66,'Reference Records'!$A$690:$C$692,3,FALSE)),"")</f>
        <v/>
      </c>
      <c r="W66" s="515"/>
      <c r="X66" s="515"/>
      <c r="Y66" s="514"/>
      <c r="Z66" s="514"/>
      <c r="AA66" s="512"/>
      <c r="AB66" s="386"/>
      <c r="AC66" s="385"/>
    </row>
    <row r="67" spans="1:29" ht="47.1" customHeight="1" x14ac:dyDescent="0.25">
      <c r="A67" s="409">
        <v>59</v>
      </c>
      <c r="B67" s="505" t="str">
        <f>IFERROR(IF(D67="","",VLOOKUP(W67,'Reference records(soft deleted)'!$B$84:$D$127,3,FALSE)),"")</f>
        <v/>
      </c>
      <c r="C67" s="505" t="str">
        <f>IFERROR(IF(D67="","",VLOOKUP(X67,'Reference records(soft deleted)'!$B$235:$D$426,2,FALSE)),"")</f>
        <v/>
      </c>
      <c r="D67" s="506"/>
      <c r="E67" s="507" t="str">
        <f>IF('Overview - Section A'!$AN$5="Funding Request",IF(F67="Funding Request Place Holder","",F67),"")</f>
        <v/>
      </c>
      <c r="F67" s="508" t="str">
        <f>IFERROR(IF(Z67="","",VLOOKUP(Z67,'Overview - Section A'!$P$31:$Q$32,2,FALSE)),"")</f>
        <v/>
      </c>
      <c r="G67" s="509"/>
      <c r="H67" s="509"/>
      <c r="I67" s="509"/>
      <c r="J67" s="509"/>
      <c r="K67" s="509"/>
      <c r="L67" s="509"/>
      <c r="M67" s="507" t="str">
        <f t="shared" si="1"/>
        <v/>
      </c>
      <c r="N67" s="510"/>
      <c r="O67" s="511"/>
      <c r="P67" s="512"/>
      <c r="Q67" s="510"/>
      <c r="R67" s="513" t="str">
        <f>IFERROR(IF('Overview - Section A'!$AN$5="Funding Request",VLOOKUP(E67,'Overview - Section A'!$M$31:$P$32,4,FALSE),IF(Z67="","",Z67)),"")</f>
        <v/>
      </c>
      <c r="S67" s="513" t="b">
        <f t="shared" si="0"/>
        <v>0</v>
      </c>
      <c r="T67" s="513" t="s">
        <v>988</v>
      </c>
      <c r="U67" s="513" t="str">
        <f t="array" ref="U67">IFERROR(IF(INDEX('Overview - Section A'!$AB$120:$AB$174,MATCH(LEFT(C67,255),LEFT('Overview - Section A'!$W$120:$W$174,255),0))=0,"",INDEX('Overview - Section A'!$AB$120:$AB$174,MATCH(LEFT(C67,255),LEFT('Overview - Section A'!$W$120:$W$174,255),0))),"")</f>
        <v>a1M36000005E1ffEAC</v>
      </c>
      <c r="V67" s="514" t="str">
        <f>IFERROR(IF('Overview - Section A'!$AN$5="Funding Request",IF('Reference Records'!$B$343&lt;&gt;"",VLOOKUP(M67,'Reference Records'!$B$343:$C$344,2,FALSE),VLOOKUP(M67,'Reference Records'!$A$356:$C$687,3,FALSE)),VLOOKUP(M67,'Reference Records'!$A$690:$C$692,3,FALSE)),"")</f>
        <v/>
      </c>
      <c r="W67" s="515"/>
      <c r="X67" s="515"/>
      <c r="Y67" s="514"/>
      <c r="Z67" s="514"/>
      <c r="AA67" s="512"/>
      <c r="AB67" s="386"/>
      <c r="AC67" s="385"/>
    </row>
    <row r="68" spans="1:29" ht="47.1" customHeight="1" x14ac:dyDescent="0.25">
      <c r="A68" s="409">
        <v>60</v>
      </c>
      <c r="B68" s="505" t="str">
        <f>IFERROR(IF(D68="","",VLOOKUP(W68,'Reference records(soft deleted)'!$B$84:$D$127,3,FALSE)),"")</f>
        <v/>
      </c>
      <c r="C68" s="505" t="str">
        <f>IFERROR(IF(D68="","",VLOOKUP(X68,'Reference records(soft deleted)'!$B$235:$D$426,2,FALSE)),"")</f>
        <v/>
      </c>
      <c r="D68" s="506"/>
      <c r="E68" s="507" t="str">
        <f>IF('Overview - Section A'!$AN$5="Funding Request",IF(F68="Funding Request Place Holder","",F68),"")</f>
        <v/>
      </c>
      <c r="F68" s="508" t="str">
        <f>IFERROR(IF(Z68="","",VLOOKUP(Z68,'Overview - Section A'!$P$31:$Q$32,2,FALSE)),"")</f>
        <v/>
      </c>
      <c r="G68" s="509"/>
      <c r="H68" s="509"/>
      <c r="I68" s="509"/>
      <c r="J68" s="509"/>
      <c r="K68" s="509"/>
      <c r="L68" s="509"/>
      <c r="M68" s="507" t="str">
        <f t="shared" si="1"/>
        <v/>
      </c>
      <c r="N68" s="510"/>
      <c r="O68" s="511"/>
      <c r="P68" s="512"/>
      <c r="Q68" s="510"/>
      <c r="R68" s="513" t="str">
        <f>IFERROR(IF('Overview - Section A'!$AN$5="Funding Request",VLOOKUP(E68,'Overview - Section A'!$M$31:$P$32,4,FALSE),IF(Z68="","",Z68)),"")</f>
        <v/>
      </c>
      <c r="S68" s="513" t="b">
        <f t="shared" si="0"/>
        <v>0</v>
      </c>
      <c r="T68" s="513" t="s">
        <v>989</v>
      </c>
      <c r="U68" s="513" t="str">
        <f t="array" ref="U68">IFERROR(IF(INDEX('Overview - Section A'!$AB$120:$AB$174,MATCH(LEFT(C68,255),LEFT('Overview - Section A'!$W$120:$W$174,255),0))=0,"",INDEX('Overview - Section A'!$AB$120:$AB$174,MATCH(LEFT(C68,255),LEFT('Overview - Section A'!$W$120:$W$174,255),0))),"")</f>
        <v>a1M36000005E1ffEAC</v>
      </c>
      <c r="V68" s="514" t="str">
        <f>IFERROR(IF('Overview - Section A'!$AN$5="Funding Request",IF('Reference Records'!$B$343&lt;&gt;"",VLOOKUP(M68,'Reference Records'!$B$343:$C$344,2,FALSE),VLOOKUP(M68,'Reference Records'!$A$356:$C$687,3,FALSE)),VLOOKUP(M68,'Reference Records'!$A$690:$C$692,3,FALSE)),"")</f>
        <v/>
      </c>
      <c r="W68" s="515"/>
      <c r="X68" s="515"/>
      <c r="Y68" s="514"/>
      <c r="Z68" s="514"/>
      <c r="AA68" s="512"/>
      <c r="AB68" s="386"/>
      <c r="AC68" s="385"/>
    </row>
    <row r="69" spans="1:29" ht="47.1" customHeight="1" x14ac:dyDescent="0.25">
      <c r="A69" s="409">
        <v>61</v>
      </c>
      <c r="B69" s="505" t="str">
        <f>IFERROR(IF(D69="","",VLOOKUP(W69,'Reference records(soft deleted)'!$B$84:$D$127,3,FALSE)),"")</f>
        <v/>
      </c>
      <c r="C69" s="505" t="str">
        <f>IFERROR(IF(D69="","",VLOOKUP(X69,'Reference records(soft deleted)'!$B$235:$D$426,2,FALSE)),"")</f>
        <v/>
      </c>
      <c r="D69" s="506"/>
      <c r="E69" s="507" t="str">
        <f>IF('Overview - Section A'!$AN$5="Funding Request",IF(F69="Funding Request Place Holder","",F69),"")</f>
        <v/>
      </c>
      <c r="F69" s="508" t="str">
        <f>IFERROR(IF(Z69="","",VLOOKUP(Z69,'Overview - Section A'!$P$31:$Q$32,2,FALSE)),"")</f>
        <v/>
      </c>
      <c r="G69" s="509"/>
      <c r="H69" s="509"/>
      <c r="I69" s="509"/>
      <c r="J69" s="509"/>
      <c r="K69" s="509"/>
      <c r="L69" s="509"/>
      <c r="M69" s="507" t="str">
        <f t="shared" si="1"/>
        <v/>
      </c>
      <c r="N69" s="510"/>
      <c r="O69" s="511"/>
      <c r="P69" s="512"/>
      <c r="Q69" s="510"/>
      <c r="R69" s="513" t="str">
        <f>IFERROR(IF('Overview - Section A'!$AN$5="Funding Request",VLOOKUP(E69,'Overview - Section A'!$M$31:$P$32,4,FALSE),IF(Z69="","",Z69)),"")</f>
        <v/>
      </c>
      <c r="S69" s="513" t="b">
        <f t="shared" si="0"/>
        <v>0</v>
      </c>
      <c r="T69" s="513" t="s">
        <v>990</v>
      </c>
      <c r="U69" s="513" t="str">
        <f t="array" ref="U69">IFERROR(IF(INDEX('Overview - Section A'!$AB$120:$AB$174,MATCH(LEFT(C69,255),LEFT('Overview - Section A'!$W$120:$W$174,255),0))=0,"",INDEX('Overview - Section A'!$AB$120:$AB$174,MATCH(LEFT(C69,255),LEFT('Overview - Section A'!$W$120:$W$174,255),0))),"")</f>
        <v>a1M36000005E1ffEAC</v>
      </c>
      <c r="V69" s="514" t="str">
        <f>IFERROR(IF('Overview - Section A'!$AN$5="Funding Request",IF('Reference Records'!$B$343&lt;&gt;"",VLOOKUP(M69,'Reference Records'!$B$343:$C$344,2,FALSE),VLOOKUP(M69,'Reference Records'!$A$356:$C$687,3,FALSE)),VLOOKUP(M69,'Reference Records'!$A$690:$C$692,3,FALSE)),"")</f>
        <v/>
      </c>
      <c r="W69" s="515"/>
      <c r="X69" s="515"/>
      <c r="Y69" s="514"/>
      <c r="Z69" s="514"/>
      <c r="AA69" s="512"/>
      <c r="AB69" s="386"/>
      <c r="AC69" s="385"/>
    </row>
    <row r="70" spans="1:29" ht="47.1" customHeight="1" x14ac:dyDescent="0.25">
      <c r="A70" s="409">
        <v>62</v>
      </c>
      <c r="B70" s="505" t="str">
        <f>IFERROR(IF(D70="","",VLOOKUP(W70,'Reference records(soft deleted)'!$B$84:$D$127,3,FALSE)),"")</f>
        <v/>
      </c>
      <c r="C70" s="505" t="str">
        <f>IFERROR(IF(D70="","",VLOOKUP(X70,'Reference records(soft deleted)'!$B$235:$D$426,2,FALSE)),"")</f>
        <v/>
      </c>
      <c r="D70" s="506"/>
      <c r="E70" s="507" t="str">
        <f>IF('Overview - Section A'!$AN$5="Funding Request",IF(F70="Funding Request Place Holder","",F70),"")</f>
        <v/>
      </c>
      <c r="F70" s="508" t="str">
        <f>IFERROR(IF(Z70="","",VLOOKUP(Z70,'Overview - Section A'!$P$31:$Q$32,2,FALSE)),"")</f>
        <v/>
      </c>
      <c r="G70" s="509"/>
      <c r="H70" s="509"/>
      <c r="I70" s="509"/>
      <c r="J70" s="509"/>
      <c r="K70" s="509"/>
      <c r="L70" s="509"/>
      <c r="M70" s="507" t="str">
        <f t="shared" si="1"/>
        <v/>
      </c>
      <c r="N70" s="510"/>
      <c r="O70" s="511"/>
      <c r="P70" s="512"/>
      <c r="Q70" s="510"/>
      <c r="R70" s="513" t="str">
        <f>IFERROR(IF('Overview - Section A'!$AN$5="Funding Request",VLOOKUP(E70,'Overview - Section A'!$M$31:$P$32,4,FALSE),IF(Z70="","",Z70)),"")</f>
        <v/>
      </c>
      <c r="S70" s="513" t="b">
        <f t="shared" si="0"/>
        <v>0</v>
      </c>
      <c r="T70" s="513" t="s">
        <v>991</v>
      </c>
      <c r="U70" s="513" t="str">
        <f t="array" ref="U70">IFERROR(IF(INDEX('Overview - Section A'!$AB$120:$AB$174,MATCH(LEFT(C70,255),LEFT('Overview - Section A'!$W$120:$W$174,255),0))=0,"",INDEX('Overview - Section A'!$AB$120:$AB$174,MATCH(LEFT(C70,255),LEFT('Overview - Section A'!$W$120:$W$174,255),0))),"")</f>
        <v>a1M36000005E1ffEAC</v>
      </c>
      <c r="V70" s="514" t="str">
        <f>IFERROR(IF('Overview - Section A'!$AN$5="Funding Request",IF('Reference Records'!$B$343&lt;&gt;"",VLOOKUP(M70,'Reference Records'!$B$343:$C$344,2,FALSE),VLOOKUP(M70,'Reference Records'!$A$356:$C$687,3,FALSE)),VLOOKUP(M70,'Reference Records'!$A$690:$C$692,3,FALSE)),"")</f>
        <v/>
      </c>
      <c r="W70" s="515"/>
      <c r="X70" s="515"/>
      <c r="Y70" s="514"/>
      <c r="Z70" s="514"/>
      <c r="AA70" s="512"/>
      <c r="AB70" s="386"/>
      <c r="AC70" s="385"/>
    </row>
    <row r="71" spans="1:29" ht="47.1" customHeight="1" x14ac:dyDescent="0.25">
      <c r="A71" s="409">
        <v>63</v>
      </c>
      <c r="B71" s="505" t="str">
        <f>IFERROR(IF(D71="","",VLOOKUP(W71,'Reference records(soft deleted)'!$B$84:$D$127,3,FALSE)),"")</f>
        <v/>
      </c>
      <c r="C71" s="505" t="str">
        <f>IFERROR(IF(D71="","",VLOOKUP(X71,'Reference records(soft deleted)'!$B$235:$D$426,2,FALSE)),"")</f>
        <v/>
      </c>
      <c r="D71" s="506"/>
      <c r="E71" s="507" t="str">
        <f>IF('Overview - Section A'!$AN$5="Funding Request",IF(F71="Funding Request Place Holder","",F71),"")</f>
        <v/>
      </c>
      <c r="F71" s="508" t="str">
        <f>IFERROR(IF(Z71="","",VLOOKUP(Z71,'Overview - Section A'!$P$31:$Q$32,2,FALSE)),"")</f>
        <v/>
      </c>
      <c r="G71" s="509"/>
      <c r="H71" s="509"/>
      <c r="I71" s="509"/>
      <c r="J71" s="509"/>
      <c r="K71" s="509"/>
      <c r="L71" s="509"/>
      <c r="M71" s="507" t="str">
        <f t="shared" si="1"/>
        <v/>
      </c>
      <c r="N71" s="510"/>
      <c r="O71" s="511"/>
      <c r="P71" s="512"/>
      <c r="Q71" s="510"/>
      <c r="R71" s="513" t="str">
        <f>IFERROR(IF('Overview - Section A'!$AN$5="Funding Request",VLOOKUP(E71,'Overview - Section A'!$M$31:$P$32,4,FALSE),IF(Z71="","",Z71)),"")</f>
        <v/>
      </c>
      <c r="S71" s="513" t="b">
        <f t="shared" si="0"/>
        <v>0</v>
      </c>
      <c r="T71" s="513" t="s">
        <v>992</v>
      </c>
      <c r="U71" s="513" t="str">
        <f t="array" ref="U71">IFERROR(IF(INDEX('Overview - Section A'!$AB$120:$AB$174,MATCH(LEFT(C71,255),LEFT('Overview - Section A'!$W$120:$W$174,255),0))=0,"",INDEX('Overview - Section A'!$AB$120:$AB$174,MATCH(LEFT(C71,255),LEFT('Overview - Section A'!$W$120:$W$174,255),0))),"")</f>
        <v>a1M36000005E1ffEAC</v>
      </c>
      <c r="V71" s="514" t="str">
        <f>IFERROR(IF('Overview - Section A'!$AN$5="Funding Request",IF('Reference Records'!$B$343&lt;&gt;"",VLOOKUP(M71,'Reference Records'!$B$343:$C$344,2,FALSE),VLOOKUP(M71,'Reference Records'!$A$356:$C$687,3,FALSE)),VLOOKUP(M71,'Reference Records'!$A$690:$C$692,3,FALSE)),"")</f>
        <v/>
      </c>
      <c r="W71" s="515"/>
      <c r="X71" s="515"/>
      <c r="Y71" s="514"/>
      <c r="Z71" s="514"/>
      <c r="AA71" s="512"/>
      <c r="AB71" s="386"/>
      <c r="AC71" s="385"/>
    </row>
    <row r="72" spans="1:29" ht="47.1" customHeight="1" x14ac:dyDescent="0.25">
      <c r="A72" s="409">
        <v>64</v>
      </c>
      <c r="B72" s="505" t="str">
        <f>IFERROR(IF(D72="","",VLOOKUP(W72,'Reference records(soft deleted)'!$B$84:$D$127,3,FALSE)),"")</f>
        <v/>
      </c>
      <c r="C72" s="505" t="str">
        <f>IFERROR(IF(D72="","",VLOOKUP(X72,'Reference records(soft deleted)'!$B$235:$D$426,2,FALSE)),"")</f>
        <v/>
      </c>
      <c r="D72" s="506"/>
      <c r="E72" s="507" t="str">
        <f>IF('Overview - Section A'!$AN$5="Funding Request",IF(F72="Funding Request Place Holder","",F72),"")</f>
        <v/>
      </c>
      <c r="F72" s="508" t="str">
        <f>IFERROR(IF(Z72="","",VLOOKUP(Z72,'Overview - Section A'!$P$31:$Q$32,2,FALSE)),"")</f>
        <v/>
      </c>
      <c r="G72" s="509"/>
      <c r="H72" s="509"/>
      <c r="I72" s="509"/>
      <c r="J72" s="509"/>
      <c r="K72" s="509"/>
      <c r="L72" s="509"/>
      <c r="M72" s="507" t="str">
        <f t="shared" si="1"/>
        <v/>
      </c>
      <c r="N72" s="510"/>
      <c r="O72" s="511"/>
      <c r="P72" s="512"/>
      <c r="Q72" s="510"/>
      <c r="R72" s="513" t="str">
        <f>IFERROR(IF('Overview - Section A'!$AN$5="Funding Request",VLOOKUP(E72,'Overview - Section A'!$M$31:$P$32,4,FALSE),IF(Z72="","",Z72)),"")</f>
        <v/>
      </c>
      <c r="S72" s="513" t="b">
        <f t="shared" si="0"/>
        <v>0</v>
      </c>
      <c r="T72" s="513" t="s">
        <v>993</v>
      </c>
      <c r="U72" s="513" t="str">
        <f t="array" ref="U72">IFERROR(IF(INDEX('Overview - Section A'!$AB$120:$AB$174,MATCH(LEFT(C72,255),LEFT('Overview - Section A'!$W$120:$W$174,255),0))=0,"",INDEX('Overview - Section A'!$AB$120:$AB$174,MATCH(LEFT(C72,255),LEFT('Overview - Section A'!$W$120:$W$174,255),0))),"")</f>
        <v>a1M36000005E1ffEAC</v>
      </c>
      <c r="V72" s="514" t="str">
        <f>IFERROR(IF('Overview - Section A'!$AN$5="Funding Request",IF('Reference Records'!$B$343&lt;&gt;"",VLOOKUP(M72,'Reference Records'!$B$343:$C$344,2,FALSE),VLOOKUP(M72,'Reference Records'!$A$356:$C$687,3,FALSE)),VLOOKUP(M72,'Reference Records'!$A$690:$C$692,3,FALSE)),"")</f>
        <v/>
      </c>
      <c r="W72" s="515"/>
      <c r="X72" s="515"/>
      <c r="Y72" s="514"/>
      <c r="Z72" s="514"/>
      <c r="AA72" s="512"/>
      <c r="AB72" s="386"/>
      <c r="AC72" s="385"/>
    </row>
    <row r="73" spans="1:29" ht="47.1" customHeight="1" x14ac:dyDescent="0.25">
      <c r="A73" s="409">
        <v>65</v>
      </c>
      <c r="B73" s="505" t="str">
        <f>IFERROR(IF(D73="","",VLOOKUP(W73,'Reference records(soft deleted)'!$B$84:$D$127,3,FALSE)),"")</f>
        <v/>
      </c>
      <c r="C73" s="505" t="str">
        <f>IFERROR(IF(D73="","",VLOOKUP(X73,'Reference records(soft deleted)'!$B$235:$D$426,2,FALSE)),"")</f>
        <v/>
      </c>
      <c r="D73" s="506"/>
      <c r="E73" s="507" t="str">
        <f>IF('Overview - Section A'!$AN$5="Funding Request",IF(F73="Funding Request Place Holder","",F73),"")</f>
        <v/>
      </c>
      <c r="F73" s="508" t="str">
        <f>IFERROR(IF(Z73="","",VLOOKUP(Z73,'Overview - Section A'!$P$31:$Q$32,2,FALSE)),"")</f>
        <v/>
      </c>
      <c r="G73" s="509"/>
      <c r="H73" s="509"/>
      <c r="I73" s="509"/>
      <c r="J73" s="509"/>
      <c r="K73" s="509"/>
      <c r="L73" s="509"/>
      <c r="M73" s="507" t="str">
        <f t="shared" ref="M73:M88" si="2">IFERROR(IF(Y73="","",Y73),"")</f>
        <v/>
      </c>
      <c r="N73" s="510"/>
      <c r="O73" s="511"/>
      <c r="P73" s="512"/>
      <c r="Q73" s="510"/>
      <c r="R73" s="513" t="str">
        <f>IFERROR(IF('Overview - Section A'!$AN$5="Funding Request",VLOOKUP(E73,'Overview - Section A'!$M$31:$P$32,4,FALSE),IF(Z73="","",Z73)),"")</f>
        <v/>
      </c>
      <c r="S73" s="513" t="b">
        <f t="shared" ref="S73:S88" si="3">IFERROR(IF(D73&lt;&gt;"",TRUE,FALSE),FALSE)</f>
        <v>0</v>
      </c>
      <c r="T73" s="513" t="s">
        <v>994</v>
      </c>
      <c r="U73" s="513" t="str">
        <f t="array" ref="U73">IFERROR(IF(INDEX('Overview - Section A'!$AB$120:$AB$174,MATCH(LEFT(C73,255),LEFT('Overview - Section A'!$W$120:$W$174,255),0))=0,"",INDEX('Overview - Section A'!$AB$120:$AB$174,MATCH(LEFT(C73,255),LEFT('Overview - Section A'!$W$120:$W$174,255),0))),"")</f>
        <v>a1M36000005E1ffEAC</v>
      </c>
      <c r="V73" s="514" t="str">
        <f>IFERROR(IF('Overview - Section A'!$AN$5="Funding Request",IF('Reference Records'!$B$343&lt;&gt;"",VLOOKUP(M73,'Reference Records'!$B$343:$C$344,2,FALSE),VLOOKUP(M73,'Reference Records'!$A$356:$C$687,3,FALSE)),VLOOKUP(M73,'Reference Records'!$A$690:$C$692,3,FALSE)),"")</f>
        <v/>
      </c>
      <c r="W73" s="515"/>
      <c r="X73" s="515"/>
      <c r="Y73" s="514"/>
      <c r="Z73" s="514"/>
      <c r="AA73" s="512"/>
      <c r="AB73" s="386"/>
      <c r="AC73" s="385"/>
    </row>
    <row r="74" spans="1:29" ht="47.1" customHeight="1" x14ac:dyDescent="0.25">
      <c r="A74" s="409">
        <v>66</v>
      </c>
      <c r="B74" s="505" t="str">
        <f>IFERROR(IF(D74="","",VLOOKUP(W74,'Reference records(soft deleted)'!$B$84:$D$127,3,FALSE)),"")</f>
        <v/>
      </c>
      <c r="C74" s="505" t="str">
        <f>IFERROR(IF(D74="","",VLOOKUP(X74,'Reference records(soft deleted)'!$B$235:$D$426,2,FALSE)),"")</f>
        <v/>
      </c>
      <c r="D74" s="506"/>
      <c r="E74" s="507" t="str">
        <f>IF('Overview - Section A'!$AN$5="Funding Request",IF(F74="Funding Request Place Holder","",F74),"")</f>
        <v/>
      </c>
      <c r="F74" s="508" t="str">
        <f>IFERROR(IF(Z74="","",VLOOKUP(Z74,'Overview - Section A'!$P$31:$Q$32,2,FALSE)),"")</f>
        <v/>
      </c>
      <c r="G74" s="509"/>
      <c r="H74" s="509"/>
      <c r="I74" s="509"/>
      <c r="J74" s="509"/>
      <c r="K74" s="509"/>
      <c r="L74" s="509"/>
      <c r="M74" s="507" t="str">
        <f t="shared" si="2"/>
        <v/>
      </c>
      <c r="N74" s="510"/>
      <c r="O74" s="511"/>
      <c r="P74" s="512"/>
      <c r="Q74" s="510"/>
      <c r="R74" s="513" t="str">
        <f>IFERROR(IF('Overview - Section A'!$AN$5="Funding Request",VLOOKUP(E74,'Overview - Section A'!$M$31:$P$32,4,FALSE),IF(Z74="","",Z74)),"")</f>
        <v/>
      </c>
      <c r="S74" s="513" t="b">
        <f t="shared" si="3"/>
        <v>0</v>
      </c>
      <c r="T74" s="513" t="s">
        <v>995</v>
      </c>
      <c r="U74" s="513" t="str">
        <f t="array" ref="U74">IFERROR(IF(INDEX('Overview - Section A'!$AB$120:$AB$174,MATCH(LEFT(C74,255),LEFT('Overview - Section A'!$W$120:$W$174,255),0))=0,"",INDEX('Overview - Section A'!$AB$120:$AB$174,MATCH(LEFT(C74,255),LEFT('Overview - Section A'!$W$120:$W$174,255),0))),"")</f>
        <v>a1M36000005E1ffEAC</v>
      </c>
      <c r="V74" s="514" t="str">
        <f>IFERROR(IF('Overview - Section A'!$AN$5="Funding Request",IF('Reference Records'!$B$343&lt;&gt;"",VLOOKUP(M74,'Reference Records'!$B$343:$C$344,2,FALSE),VLOOKUP(M74,'Reference Records'!$A$356:$C$687,3,FALSE)),VLOOKUP(M74,'Reference Records'!$A$690:$C$692,3,FALSE)),"")</f>
        <v/>
      </c>
      <c r="W74" s="515"/>
      <c r="X74" s="515"/>
      <c r="Y74" s="514"/>
      <c r="Z74" s="514"/>
      <c r="AA74" s="512"/>
      <c r="AB74" s="386"/>
      <c r="AC74" s="385"/>
    </row>
    <row r="75" spans="1:29" ht="47.1" customHeight="1" x14ac:dyDescent="0.25">
      <c r="A75" s="409">
        <v>67</v>
      </c>
      <c r="B75" s="505" t="str">
        <f>IFERROR(IF(D75="","",VLOOKUP(W75,'Reference records(soft deleted)'!$B$84:$D$127,3,FALSE)),"")</f>
        <v/>
      </c>
      <c r="C75" s="505" t="str">
        <f>IFERROR(IF(D75="","",VLOOKUP(X75,'Reference records(soft deleted)'!$B$235:$D$426,2,FALSE)),"")</f>
        <v/>
      </c>
      <c r="D75" s="506"/>
      <c r="E75" s="507" t="str">
        <f>IF('Overview - Section A'!$AN$5="Funding Request",IF(F75="Funding Request Place Holder","",F75),"")</f>
        <v/>
      </c>
      <c r="F75" s="508" t="str">
        <f>IFERROR(IF(Z75="","",VLOOKUP(Z75,'Overview - Section A'!$P$31:$Q$32,2,FALSE)),"")</f>
        <v/>
      </c>
      <c r="G75" s="509"/>
      <c r="H75" s="509"/>
      <c r="I75" s="509"/>
      <c r="J75" s="509"/>
      <c r="K75" s="509"/>
      <c r="L75" s="509"/>
      <c r="M75" s="507" t="str">
        <f t="shared" si="2"/>
        <v/>
      </c>
      <c r="N75" s="510"/>
      <c r="O75" s="511"/>
      <c r="P75" s="512"/>
      <c r="Q75" s="510"/>
      <c r="R75" s="513" t="str">
        <f>IFERROR(IF('Overview - Section A'!$AN$5="Funding Request",VLOOKUP(E75,'Overview - Section A'!$M$31:$P$32,4,FALSE),IF(Z75="","",Z75)),"")</f>
        <v/>
      </c>
      <c r="S75" s="513" t="b">
        <f t="shared" si="3"/>
        <v>0</v>
      </c>
      <c r="T75" s="513" t="s">
        <v>996</v>
      </c>
      <c r="U75" s="513" t="str">
        <f t="array" ref="U75">IFERROR(IF(INDEX('Overview - Section A'!$AB$120:$AB$174,MATCH(LEFT(C75,255),LEFT('Overview - Section A'!$W$120:$W$174,255),0))=0,"",INDEX('Overview - Section A'!$AB$120:$AB$174,MATCH(LEFT(C75,255),LEFT('Overview - Section A'!$W$120:$W$174,255),0))),"")</f>
        <v>a1M36000005E1ffEAC</v>
      </c>
      <c r="V75" s="514" t="str">
        <f>IFERROR(IF('Overview - Section A'!$AN$5="Funding Request",IF('Reference Records'!$B$343&lt;&gt;"",VLOOKUP(M75,'Reference Records'!$B$343:$C$344,2,FALSE),VLOOKUP(M75,'Reference Records'!$A$356:$C$687,3,FALSE)),VLOOKUP(M75,'Reference Records'!$A$690:$C$692,3,FALSE)),"")</f>
        <v/>
      </c>
      <c r="W75" s="515"/>
      <c r="X75" s="515"/>
      <c r="Y75" s="514"/>
      <c r="Z75" s="514"/>
      <c r="AA75" s="512"/>
      <c r="AB75" s="386"/>
      <c r="AC75" s="385"/>
    </row>
    <row r="76" spans="1:29" ht="47.1" customHeight="1" x14ac:dyDescent="0.25">
      <c r="A76" s="409">
        <v>68</v>
      </c>
      <c r="B76" s="505" t="str">
        <f>IFERROR(IF(D76="","",VLOOKUP(W76,'Reference records(soft deleted)'!$B$84:$D$127,3,FALSE)),"")</f>
        <v/>
      </c>
      <c r="C76" s="505" t="str">
        <f>IFERROR(IF(D76="","",VLOOKUP(X76,'Reference records(soft deleted)'!$B$235:$D$426,2,FALSE)),"")</f>
        <v/>
      </c>
      <c r="D76" s="506"/>
      <c r="E76" s="507" t="str">
        <f>IF('Overview - Section A'!$AN$5="Funding Request",IF(F76="Funding Request Place Holder","",F76),"")</f>
        <v/>
      </c>
      <c r="F76" s="508" t="str">
        <f>IFERROR(IF(Z76="","",VLOOKUP(Z76,'Overview - Section A'!$P$31:$Q$32,2,FALSE)),"")</f>
        <v/>
      </c>
      <c r="G76" s="509"/>
      <c r="H76" s="509"/>
      <c r="I76" s="509"/>
      <c r="J76" s="509"/>
      <c r="K76" s="509"/>
      <c r="L76" s="509"/>
      <c r="M76" s="507" t="str">
        <f t="shared" si="2"/>
        <v/>
      </c>
      <c r="N76" s="510"/>
      <c r="O76" s="511"/>
      <c r="P76" s="512"/>
      <c r="Q76" s="510"/>
      <c r="R76" s="513" t="str">
        <f>IFERROR(IF('Overview - Section A'!$AN$5="Funding Request",VLOOKUP(E76,'Overview - Section A'!$M$31:$P$32,4,FALSE),IF(Z76="","",Z76)),"")</f>
        <v/>
      </c>
      <c r="S76" s="513" t="b">
        <f t="shared" si="3"/>
        <v>0</v>
      </c>
      <c r="T76" s="513" t="s">
        <v>997</v>
      </c>
      <c r="U76" s="513" t="str">
        <f t="array" ref="U76">IFERROR(IF(INDEX('Overview - Section A'!$AB$120:$AB$174,MATCH(LEFT(C76,255),LEFT('Overview - Section A'!$W$120:$W$174,255),0))=0,"",INDEX('Overview - Section A'!$AB$120:$AB$174,MATCH(LEFT(C76,255),LEFT('Overview - Section A'!$W$120:$W$174,255),0))),"")</f>
        <v>a1M36000005E1ffEAC</v>
      </c>
      <c r="V76" s="514" t="str">
        <f>IFERROR(IF('Overview - Section A'!$AN$5="Funding Request",IF('Reference Records'!$B$343&lt;&gt;"",VLOOKUP(M76,'Reference Records'!$B$343:$C$344,2,FALSE),VLOOKUP(M76,'Reference Records'!$A$356:$C$687,3,FALSE)),VLOOKUP(M76,'Reference Records'!$A$690:$C$692,3,FALSE)),"")</f>
        <v/>
      </c>
      <c r="W76" s="515"/>
      <c r="X76" s="515"/>
      <c r="Y76" s="514"/>
      <c r="Z76" s="514"/>
      <c r="AA76" s="512"/>
      <c r="AB76" s="386"/>
      <c r="AC76" s="385"/>
    </row>
    <row r="77" spans="1:29" ht="47.1" customHeight="1" x14ac:dyDescent="0.25">
      <c r="A77" s="409">
        <v>69</v>
      </c>
      <c r="B77" s="505" t="str">
        <f>IFERROR(IF(D77="","",VLOOKUP(W77,'Reference records(soft deleted)'!$B$84:$D$127,3,FALSE)),"")</f>
        <v/>
      </c>
      <c r="C77" s="505" t="str">
        <f>IFERROR(IF(D77="","",VLOOKUP(X77,'Reference records(soft deleted)'!$B$235:$D$426,2,FALSE)),"")</f>
        <v/>
      </c>
      <c r="D77" s="506"/>
      <c r="E77" s="507" t="str">
        <f>IF('Overview - Section A'!$AN$5="Funding Request",IF(F77="Funding Request Place Holder","",F77),"")</f>
        <v/>
      </c>
      <c r="F77" s="508" t="str">
        <f>IFERROR(IF(Z77="","",VLOOKUP(Z77,'Overview - Section A'!$P$31:$Q$32,2,FALSE)),"")</f>
        <v/>
      </c>
      <c r="G77" s="509"/>
      <c r="H77" s="509"/>
      <c r="I77" s="509"/>
      <c r="J77" s="509"/>
      <c r="K77" s="509"/>
      <c r="L77" s="509"/>
      <c r="M77" s="507" t="str">
        <f t="shared" si="2"/>
        <v/>
      </c>
      <c r="N77" s="510"/>
      <c r="O77" s="511"/>
      <c r="P77" s="512"/>
      <c r="Q77" s="510"/>
      <c r="R77" s="513" t="str">
        <f>IFERROR(IF('Overview - Section A'!$AN$5="Funding Request",VLOOKUP(E77,'Overview - Section A'!$M$31:$P$32,4,FALSE),IF(Z77="","",Z77)),"")</f>
        <v/>
      </c>
      <c r="S77" s="513" t="b">
        <f t="shared" si="3"/>
        <v>0</v>
      </c>
      <c r="T77" s="513" t="s">
        <v>998</v>
      </c>
      <c r="U77" s="513" t="str">
        <f t="array" ref="U77">IFERROR(IF(INDEX('Overview - Section A'!$AB$120:$AB$174,MATCH(LEFT(C77,255),LEFT('Overview - Section A'!$W$120:$W$174,255),0))=0,"",INDEX('Overview - Section A'!$AB$120:$AB$174,MATCH(LEFT(C77,255),LEFT('Overview - Section A'!$W$120:$W$174,255),0))),"")</f>
        <v>a1M36000005E1ffEAC</v>
      </c>
      <c r="V77" s="514" t="str">
        <f>IFERROR(IF('Overview - Section A'!$AN$5="Funding Request",IF('Reference Records'!$B$343&lt;&gt;"",VLOOKUP(M77,'Reference Records'!$B$343:$C$344,2,FALSE),VLOOKUP(M77,'Reference Records'!$A$356:$C$687,3,FALSE)),VLOOKUP(M77,'Reference Records'!$A$690:$C$692,3,FALSE)),"")</f>
        <v/>
      </c>
      <c r="W77" s="515"/>
      <c r="X77" s="515"/>
      <c r="Y77" s="514"/>
      <c r="Z77" s="514"/>
      <c r="AA77" s="512"/>
      <c r="AB77" s="386"/>
      <c r="AC77" s="385"/>
    </row>
    <row r="78" spans="1:29" ht="47.1" customHeight="1" x14ac:dyDescent="0.25">
      <c r="A78" s="409">
        <v>70</v>
      </c>
      <c r="B78" s="505" t="str">
        <f>IFERROR(IF(D78="","",VLOOKUP(W78,'Reference records(soft deleted)'!$B$84:$D$127,3,FALSE)),"")</f>
        <v/>
      </c>
      <c r="C78" s="505" t="str">
        <f>IFERROR(IF(D78="","",VLOOKUP(X78,'Reference records(soft deleted)'!$B$235:$D$426,2,FALSE)),"")</f>
        <v/>
      </c>
      <c r="D78" s="506"/>
      <c r="E78" s="507" t="str">
        <f>IF('Overview - Section A'!$AN$5="Funding Request",IF(F78="Funding Request Place Holder","",F78),"")</f>
        <v/>
      </c>
      <c r="F78" s="508" t="str">
        <f>IFERROR(IF(Z78="","",VLOOKUP(Z78,'Overview - Section A'!$P$31:$Q$32,2,FALSE)),"")</f>
        <v/>
      </c>
      <c r="G78" s="509"/>
      <c r="H78" s="509"/>
      <c r="I78" s="509"/>
      <c r="J78" s="509"/>
      <c r="K78" s="509"/>
      <c r="L78" s="509"/>
      <c r="M78" s="507" t="str">
        <f t="shared" si="2"/>
        <v/>
      </c>
      <c r="N78" s="510"/>
      <c r="O78" s="511"/>
      <c r="P78" s="512"/>
      <c r="Q78" s="510"/>
      <c r="R78" s="513" t="str">
        <f>IFERROR(IF('Overview - Section A'!$AN$5="Funding Request",VLOOKUP(E78,'Overview - Section A'!$M$31:$P$32,4,FALSE),IF(Z78="","",Z78)),"")</f>
        <v/>
      </c>
      <c r="S78" s="513" t="b">
        <f t="shared" si="3"/>
        <v>0</v>
      </c>
      <c r="T78" s="513" t="s">
        <v>999</v>
      </c>
      <c r="U78" s="513" t="str">
        <f t="array" ref="U78">IFERROR(IF(INDEX('Overview - Section A'!$AB$120:$AB$174,MATCH(LEFT(C78,255),LEFT('Overview - Section A'!$W$120:$W$174,255),0))=0,"",INDEX('Overview - Section A'!$AB$120:$AB$174,MATCH(LEFT(C78,255),LEFT('Overview - Section A'!$W$120:$W$174,255),0))),"")</f>
        <v>a1M36000005E1ffEAC</v>
      </c>
      <c r="V78" s="514" t="str">
        <f>IFERROR(IF('Overview - Section A'!$AN$5="Funding Request",IF('Reference Records'!$B$343&lt;&gt;"",VLOOKUP(M78,'Reference Records'!$B$343:$C$344,2,FALSE),VLOOKUP(M78,'Reference Records'!$A$356:$C$687,3,FALSE)),VLOOKUP(M78,'Reference Records'!$A$690:$C$692,3,FALSE)),"")</f>
        <v/>
      </c>
      <c r="W78" s="515"/>
      <c r="X78" s="515"/>
      <c r="Y78" s="514"/>
      <c r="Z78" s="514"/>
      <c r="AA78" s="512"/>
      <c r="AB78" s="386"/>
      <c r="AC78" s="385"/>
    </row>
    <row r="79" spans="1:29" ht="47.1" customHeight="1" x14ac:dyDescent="0.25">
      <c r="A79" s="409">
        <v>71</v>
      </c>
      <c r="B79" s="505" t="str">
        <f>IFERROR(IF(D79="","",VLOOKUP(W79,'Reference records(soft deleted)'!$B$84:$D$127,3,FALSE)),"")</f>
        <v/>
      </c>
      <c r="C79" s="505" t="str">
        <f>IFERROR(IF(D79="","",VLOOKUP(X79,'Reference records(soft deleted)'!$B$235:$D$426,2,FALSE)),"")</f>
        <v/>
      </c>
      <c r="D79" s="506"/>
      <c r="E79" s="507" t="str">
        <f>IF('Overview - Section A'!$AN$5="Funding Request",IF(F79="Funding Request Place Holder","",F79),"")</f>
        <v/>
      </c>
      <c r="F79" s="508" t="str">
        <f>IFERROR(IF(Z79="","",VLOOKUP(Z79,'Overview - Section A'!$P$31:$Q$32,2,FALSE)),"")</f>
        <v/>
      </c>
      <c r="G79" s="509"/>
      <c r="H79" s="509"/>
      <c r="I79" s="509"/>
      <c r="J79" s="509"/>
      <c r="K79" s="509"/>
      <c r="L79" s="509"/>
      <c r="M79" s="507" t="str">
        <f t="shared" si="2"/>
        <v/>
      </c>
      <c r="N79" s="510"/>
      <c r="O79" s="511"/>
      <c r="P79" s="512"/>
      <c r="Q79" s="510"/>
      <c r="R79" s="513" t="str">
        <f>IFERROR(IF('Overview - Section A'!$AN$5="Funding Request",VLOOKUP(E79,'Overview - Section A'!$M$31:$P$32,4,FALSE),IF(Z79="","",Z79)),"")</f>
        <v/>
      </c>
      <c r="S79" s="513" t="b">
        <f t="shared" si="3"/>
        <v>0</v>
      </c>
      <c r="T79" s="513" t="s">
        <v>1000</v>
      </c>
      <c r="U79" s="513" t="str">
        <f t="array" ref="U79">IFERROR(IF(INDEX('Overview - Section A'!$AB$120:$AB$174,MATCH(LEFT(C79,255),LEFT('Overview - Section A'!$W$120:$W$174,255),0))=0,"",INDEX('Overview - Section A'!$AB$120:$AB$174,MATCH(LEFT(C79,255),LEFT('Overview - Section A'!$W$120:$W$174,255),0))),"")</f>
        <v>a1M36000005E1ffEAC</v>
      </c>
      <c r="V79" s="514" t="str">
        <f>IFERROR(IF('Overview - Section A'!$AN$5="Funding Request",IF('Reference Records'!$B$343&lt;&gt;"",VLOOKUP(M79,'Reference Records'!$B$343:$C$344,2,FALSE),VLOOKUP(M79,'Reference Records'!$A$356:$C$687,3,FALSE)),VLOOKUP(M79,'Reference Records'!$A$690:$C$692,3,FALSE)),"")</f>
        <v/>
      </c>
      <c r="W79" s="515"/>
      <c r="X79" s="515"/>
      <c r="Y79" s="514"/>
      <c r="Z79" s="514"/>
      <c r="AA79" s="512"/>
      <c r="AB79" s="386"/>
      <c r="AC79" s="385"/>
    </row>
    <row r="80" spans="1:29" ht="47.1" customHeight="1" x14ac:dyDescent="0.25">
      <c r="A80" s="409">
        <v>72</v>
      </c>
      <c r="B80" s="505" t="str">
        <f>IFERROR(IF(D80="","",VLOOKUP(W80,'Reference records(soft deleted)'!$B$84:$D$127,3,FALSE)),"")</f>
        <v/>
      </c>
      <c r="C80" s="505" t="str">
        <f>IFERROR(IF(D80="","",VLOOKUP(X80,'Reference records(soft deleted)'!$B$235:$D$426,2,FALSE)),"")</f>
        <v/>
      </c>
      <c r="D80" s="506"/>
      <c r="E80" s="507" t="str">
        <f>IF('Overview - Section A'!$AN$5="Funding Request",IF(F80="Funding Request Place Holder","",F80),"")</f>
        <v/>
      </c>
      <c r="F80" s="508" t="str">
        <f>IFERROR(IF(Z80="","",VLOOKUP(Z80,'Overview - Section A'!$P$31:$Q$32,2,FALSE)),"")</f>
        <v/>
      </c>
      <c r="G80" s="509"/>
      <c r="H80" s="509"/>
      <c r="I80" s="509"/>
      <c r="J80" s="509"/>
      <c r="K80" s="509"/>
      <c r="L80" s="509"/>
      <c r="M80" s="507" t="str">
        <f t="shared" si="2"/>
        <v/>
      </c>
      <c r="N80" s="510"/>
      <c r="O80" s="511"/>
      <c r="P80" s="512"/>
      <c r="Q80" s="510"/>
      <c r="R80" s="513" t="str">
        <f>IFERROR(IF('Overview - Section A'!$AN$5="Funding Request",VLOOKUP(E80,'Overview - Section A'!$M$31:$P$32,4,FALSE),IF(Z80="","",Z80)),"")</f>
        <v/>
      </c>
      <c r="S80" s="513" t="b">
        <f t="shared" si="3"/>
        <v>0</v>
      </c>
      <c r="T80" s="513" t="s">
        <v>1001</v>
      </c>
      <c r="U80" s="513" t="str">
        <f t="array" ref="U80">IFERROR(IF(INDEX('Overview - Section A'!$AB$120:$AB$174,MATCH(LEFT(C80,255),LEFT('Overview - Section A'!$W$120:$W$174,255),0))=0,"",INDEX('Overview - Section A'!$AB$120:$AB$174,MATCH(LEFT(C80,255),LEFT('Overview - Section A'!$W$120:$W$174,255),0))),"")</f>
        <v>a1M36000005E1ffEAC</v>
      </c>
      <c r="V80" s="514" t="str">
        <f>IFERROR(IF('Overview - Section A'!$AN$5="Funding Request",IF('Reference Records'!$B$343&lt;&gt;"",VLOOKUP(M80,'Reference Records'!$B$343:$C$344,2,FALSE),VLOOKUP(M80,'Reference Records'!$A$356:$C$687,3,FALSE)),VLOOKUP(M80,'Reference Records'!$A$690:$C$692,3,FALSE)),"")</f>
        <v/>
      </c>
      <c r="W80" s="515"/>
      <c r="X80" s="515"/>
      <c r="Y80" s="514"/>
      <c r="Z80" s="514"/>
      <c r="AA80" s="512"/>
      <c r="AB80" s="386"/>
      <c r="AC80" s="385"/>
    </row>
    <row r="81" spans="1:40" ht="47.1" customHeight="1" x14ac:dyDescent="0.25">
      <c r="A81" s="409">
        <v>73</v>
      </c>
      <c r="B81" s="505" t="str">
        <f>IFERROR(IF(D81="","",VLOOKUP(W81,'Reference records(soft deleted)'!$B$84:$D$127,3,FALSE)),"")</f>
        <v/>
      </c>
      <c r="C81" s="505" t="str">
        <f>IFERROR(IF(D81="","",VLOOKUP(X81,'Reference records(soft deleted)'!$B$235:$D$426,2,FALSE)),"")</f>
        <v/>
      </c>
      <c r="D81" s="506"/>
      <c r="E81" s="507" t="str">
        <f>IF('Overview - Section A'!$AN$5="Funding Request",IF(F81="Funding Request Place Holder","",F81),"")</f>
        <v/>
      </c>
      <c r="F81" s="508" t="str">
        <f>IFERROR(IF(Z81="","",VLOOKUP(Z81,'Overview - Section A'!$P$31:$Q$32,2,FALSE)),"")</f>
        <v/>
      </c>
      <c r="G81" s="509"/>
      <c r="H81" s="509"/>
      <c r="I81" s="509"/>
      <c r="J81" s="509"/>
      <c r="K81" s="509"/>
      <c r="L81" s="509"/>
      <c r="M81" s="507" t="str">
        <f t="shared" si="2"/>
        <v/>
      </c>
      <c r="N81" s="510"/>
      <c r="O81" s="511"/>
      <c r="P81" s="512"/>
      <c r="Q81" s="510"/>
      <c r="R81" s="513" t="str">
        <f>IFERROR(IF('Overview - Section A'!$AN$5="Funding Request",VLOOKUP(E81,'Overview - Section A'!$M$31:$P$32,4,FALSE),IF(Z81="","",Z81)),"")</f>
        <v/>
      </c>
      <c r="S81" s="513" t="b">
        <f t="shared" si="3"/>
        <v>0</v>
      </c>
      <c r="T81" s="513" t="s">
        <v>1002</v>
      </c>
      <c r="U81" s="513" t="str">
        <f t="array" ref="U81">IFERROR(IF(INDEX('Overview - Section A'!$AB$120:$AB$174,MATCH(LEFT(C81,255),LEFT('Overview - Section A'!$W$120:$W$174,255),0))=0,"",INDEX('Overview - Section A'!$AB$120:$AB$174,MATCH(LEFT(C81,255),LEFT('Overview - Section A'!$W$120:$W$174,255),0))),"")</f>
        <v>a1M36000005E1ffEAC</v>
      </c>
      <c r="V81" s="514" t="str">
        <f>IFERROR(IF('Overview - Section A'!$AN$5="Funding Request",IF('Reference Records'!$B$343&lt;&gt;"",VLOOKUP(M81,'Reference Records'!$B$343:$C$344,2,FALSE),VLOOKUP(M81,'Reference Records'!$A$356:$C$687,3,FALSE)),VLOOKUP(M81,'Reference Records'!$A$690:$C$692,3,FALSE)),"")</f>
        <v/>
      </c>
      <c r="W81" s="515"/>
      <c r="X81" s="515"/>
      <c r="Y81" s="514"/>
      <c r="Z81" s="514"/>
      <c r="AA81" s="512"/>
      <c r="AB81" s="386"/>
      <c r="AC81" s="385"/>
    </row>
    <row r="82" spans="1:40" ht="47.1" customHeight="1" x14ac:dyDescent="0.25">
      <c r="A82" s="409">
        <v>74</v>
      </c>
      <c r="B82" s="505" t="str">
        <f>IFERROR(IF(D82="","",VLOOKUP(W82,'Reference records(soft deleted)'!$B$84:$D$127,3,FALSE)),"")</f>
        <v/>
      </c>
      <c r="C82" s="505" t="str">
        <f>IFERROR(IF(D82="","",VLOOKUP(X82,'Reference records(soft deleted)'!$B$235:$D$426,2,FALSE)),"")</f>
        <v/>
      </c>
      <c r="D82" s="506"/>
      <c r="E82" s="507" t="str">
        <f>IF('Overview - Section A'!$AN$5="Funding Request",IF(F82="Funding Request Place Holder","",F82),"")</f>
        <v/>
      </c>
      <c r="F82" s="508" t="str">
        <f>IFERROR(IF(Z82="","",VLOOKUP(Z82,'Overview - Section A'!$P$31:$Q$32,2,FALSE)),"")</f>
        <v/>
      </c>
      <c r="G82" s="509"/>
      <c r="H82" s="509"/>
      <c r="I82" s="509"/>
      <c r="J82" s="509"/>
      <c r="K82" s="509"/>
      <c r="L82" s="509"/>
      <c r="M82" s="507" t="str">
        <f t="shared" si="2"/>
        <v/>
      </c>
      <c r="N82" s="510"/>
      <c r="O82" s="511"/>
      <c r="P82" s="512"/>
      <c r="Q82" s="510"/>
      <c r="R82" s="513" t="str">
        <f>IFERROR(IF('Overview - Section A'!$AN$5="Funding Request",VLOOKUP(E82,'Overview - Section A'!$M$31:$P$32,4,FALSE),IF(Z82="","",Z82)),"")</f>
        <v/>
      </c>
      <c r="S82" s="513" t="b">
        <f t="shared" si="3"/>
        <v>0</v>
      </c>
      <c r="T82" s="513" t="s">
        <v>1003</v>
      </c>
      <c r="U82" s="513" t="str">
        <f t="array" ref="U82">IFERROR(IF(INDEX('Overview - Section A'!$AB$120:$AB$174,MATCH(LEFT(C82,255),LEFT('Overview - Section A'!$W$120:$W$174,255),0))=0,"",INDEX('Overview - Section A'!$AB$120:$AB$174,MATCH(LEFT(C82,255),LEFT('Overview - Section A'!$W$120:$W$174,255),0))),"")</f>
        <v>a1M36000005E1ffEAC</v>
      </c>
      <c r="V82" s="514" t="str">
        <f>IFERROR(IF('Overview - Section A'!$AN$5="Funding Request",IF('Reference Records'!$B$343&lt;&gt;"",VLOOKUP(M82,'Reference Records'!$B$343:$C$344,2,FALSE),VLOOKUP(M82,'Reference Records'!$A$356:$C$687,3,FALSE)),VLOOKUP(M82,'Reference Records'!$A$690:$C$692,3,FALSE)),"")</f>
        <v/>
      </c>
      <c r="W82" s="515"/>
      <c r="X82" s="515"/>
      <c r="Y82" s="514"/>
      <c r="Z82" s="514"/>
      <c r="AA82" s="512"/>
      <c r="AB82" s="386"/>
      <c r="AC82" s="385"/>
    </row>
    <row r="83" spans="1:40" ht="47.1" customHeight="1" x14ac:dyDescent="0.25">
      <c r="A83" s="409">
        <v>75</v>
      </c>
      <c r="B83" s="505" t="str">
        <f>IFERROR(IF(D83="","",VLOOKUP(W83,'Reference records(soft deleted)'!$B$84:$D$127,3,FALSE)),"")</f>
        <v/>
      </c>
      <c r="C83" s="505" t="str">
        <f>IFERROR(IF(D83="","",VLOOKUP(X83,'Reference records(soft deleted)'!$B$235:$D$426,2,FALSE)),"")</f>
        <v/>
      </c>
      <c r="D83" s="506"/>
      <c r="E83" s="507" t="str">
        <f>IF('Overview - Section A'!$AN$5="Funding Request",IF(F83="Funding Request Place Holder","",F83),"")</f>
        <v/>
      </c>
      <c r="F83" s="508" t="str">
        <f>IFERROR(IF(Z83="","",VLOOKUP(Z83,'Overview - Section A'!$P$31:$Q$32,2,FALSE)),"")</f>
        <v/>
      </c>
      <c r="G83" s="509"/>
      <c r="H83" s="509"/>
      <c r="I83" s="509"/>
      <c r="J83" s="509"/>
      <c r="K83" s="509"/>
      <c r="L83" s="509"/>
      <c r="M83" s="507" t="str">
        <f t="shared" si="2"/>
        <v/>
      </c>
      <c r="N83" s="510"/>
      <c r="O83" s="511"/>
      <c r="P83" s="512"/>
      <c r="Q83" s="510"/>
      <c r="R83" s="513" t="str">
        <f>IFERROR(IF('Overview - Section A'!$AN$5="Funding Request",VLOOKUP(E83,'Overview - Section A'!$M$31:$P$32,4,FALSE),IF(Z83="","",Z83)),"")</f>
        <v/>
      </c>
      <c r="S83" s="513" t="b">
        <f t="shared" si="3"/>
        <v>0</v>
      </c>
      <c r="T83" s="513" t="s">
        <v>1004</v>
      </c>
      <c r="U83" s="513" t="str">
        <f t="array" ref="U83">IFERROR(IF(INDEX('Overview - Section A'!$AB$120:$AB$174,MATCH(LEFT(C83,255),LEFT('Overview - Section A'!$W$120:$W$174,255),0))=0,"",INDEX('Overview - Section A'!$AB$120:$AB$174,MATCH(LEFT(C83,255),LEFT('Overview - Section A'!$W$120:$W$174,255),0))),"")</f>
        <v>a1M36000005E1ffEAC</v>
      </c>
      <c r="V83" s="514" t="str">
        <f>IFERROR(IF('Overview - Section A'!$AN$5="Funding Request",IF('Reference Records'!$B$343&lt;&gt;"",VLOOKUP(M83,'Reference Records'!$B$343:$C$344,2,FALSE),VLOOKUP(M83,'Reference Records'!$A$356:$C$687,3,FALSE)),VLOOKUP(M83,'Reference Records'!$A$690:$C$692,3,FALSE)),"")</f>
        <v/>
      </c>
      <c r="W83" s="515"/>
      <c r="X83" s="515"/>
      <c r="Y83" s="514"/>
      <c r="Z83" s="514"/>
      <c r="AA83" s="512"/>
      <c r="AB83" s="386"/>
      <c r="AC83" s="385"/>
    </row>
    <row r="84" spans="1:40" ht="47.1" customHeight="1" x14ac:dyDescent="0.25">
      <c r="A84" s="409">
        <v>76</v>
      </c>
      <c r="B84" s="505" t="str">
        <f>IFERROR(IF(D84="","",VLOOKUP(W84,'Reference records(soft deleted)'!$B$84:$D$127,3,FALSE)),"")</f>
        <v/>
      </c>
      <c r="C84" s="505" t="str">
        <f>IFERROR(IF(D84="","",VLOOKUP(X84,'Reference records(soft deleted)'!$B$235:$D$426,2,FALSE)),"")</f>
        <v/>
      </c>
      <c r="D84" s="506"/>
      <c r="E84" s="507" t="str">
        <f>IF('Overview - Section A'!$AN$5="Funding Request",IF(F84="Funding Request Place Holder","",F84),"")</f>
        <v/>
      </c>
      <c r="F84" s="508" t="str">
        <f>IFERROR(IF(Z84="","",VLOOKUP(Z84,'Overview - Section A'!$P$31:$Q$32,2,FALSE)),"")</f>
        <v/>
      </c>
      <c r="G84" s="509"/>
      <c r="H84" s="509"/>
      <c r="I84" s="509"/>
      <c r="J84" s="509"/>
      <c r="K84" s="509"/>
      <c r="L84" s="509"/>
      <c r="M84" s="507" t="str">
        <f t="shared" si="2"/>
        <v/>
      </c>
      <c r="N84" s="510"/>
      <c r="O84" s="511"/>
      <c r="P84" s="512"/>
      <c r="Q84" s="510"/>
      <c r="R84" s="513" t="str">
        <f>IFERROR(IF('Overview - Section A'!$AN$5="Funding Request",VLOOKUP(E84,'Overview - Section A'!$M$31:$P$32,4,FALSE),IF(Z84="","",Z84)),"")</f>
        <v/>
      </c>
      <c r="S84" s="513" t="b">
        <f t="shared" si="3"/>
        <v>0</v>
      </c>
      <c r="T84" s="513" t="s">
        <v>1005</v>
      </c>
      <c r="U84" s="513" t="str">
        <f t="array" ref="U84">IFERROR(IF(INDEX('Overview - Section A'!$AB$120:$AB$174,MATCH(LEFT(C84,255),LEFT('Overview - Section A'!$W$120:$W$174,255),0))=0,"",INDEX('Overview - Section A'!$AB$120:$AB$174,MATCH(LEFT(C84,255),LEFT('Overview - Section A'!$W$120:$W$174,255),0))),"")</f>
        <v>a1M36000005E1ffEAC</v>
      </c>
      <c r="V84" s="514" t="str">
        <f>IFERROR(IF('Overview - Section A'!$AN$5="Funding Request",IF('Reference Records'!$B$343&lt;&gt;"",VLOOKUP(M84,'Reference Records'!$B$343:$C$344,2,FALSE),VLOOKUP(M84,'Reference Records'!$A$356:$C$687,3,FALSE)),VLOOKUP(M84,'Reference Records'!$A$690:$C$692,3,FALSE)),"")</f>
        <v/>
      </c>
      <c r="W84" s="515"/>
      <c r="X84" s="515"/>
      <c r="Y84" s="514"/>
      <c r="Z84" s="514"/>
      <c r="AA84" s="512"/>
      <c r="AB84" s="386"/>
      <c r="AC84" s="385"/>
    </row>
    <row r="85" spans="1:40" ht="47.1" customHeight="1" x14ac:dyDescent="0.25">
      <c r="A85" s="409">
        <v>77</v>
      </c>
      <c r="B85" s="505" t="str">
        <f>IFERROR(IF(D85="","",VLOOKUP(W85,'Reference records(soft deleted)'!$B$84:$D$127,3,FALSE)),"")</f>
        <v/>
      </c>
      <c r="C85" s="505" t="str">
        <f>IFERROR(IF(D85="","",VLOOKUP(X85,'Reference records(soft deleted)'!$B$235:$D$426,2,FALSE)),"")</f>
        <v/>
      </c>
      <c r="D85" s="506"/>
      <c r="E85" s="507" t="str">
        <f>IF('Overview - Section A'!$AN$5="Funding Request",IF(F85="Funding Request Place Holder","",F85),"")</f>
        <v/>
      </c>
      <c r="F85" s="508" t="str">
        <f>IFERROR(IF(Z85="","",VLOOKUP(Z85,'Overview - Section A'!$P$31:$Q$32,2,FALSE)),"")</f>
        <v/>
      </c>
      <c r="G85" s="509"/>
      <c r="H85" s="509"/>
      <c r="I85" s="509"/>
      <c r="J85" s="509"/>
      <c r="K85" s="509"/>
      <c r="L85" s="509"/>
      <c r="M85" s="507" t="str">
        <f t="shared" si="2"/>
        <v/>
      </c>
      <c r="N85" s="510"/>
      <c r="O85" s="511"/>
      <c r="P85" s="512"/>
      <c r="Q85" s="510"/>
      <c r="R85" s="513" t="str">
        <f>IFERROR(IF('Overview - Section A'!$AN$5="Funding Request",VLOOKUP(E85,'Overview - Section A'!$M$31:$P$32,4,FALSE),IF(Z85="","",Z85)),"")</f>
        <v/>
      </c>
      <c r="S85" s="513" t="b">
        <f t="shared" si="3"/>
        <v>0</v>
      </c>
      <c r="T85" s="513" t="s">
        <v>1006</v>
      </c>
      <c r="U85" s="513" t="str">
        <f t="array" ref="U85">IFERROR(IF(INDEX('Overview - Section A'!$AB$120:$AB$174,MATCH(LEFT(C85,255),LEFT('Overview - Section A'!$W$120:$W$174,255),0))=0,"",INDEX('Overview - Section A'!$AB$120:$AB$174,MATCH(LEFT(C85,255),LEFT('Overview - Section A'!$W$120:$W$174,255),0))),"")</f>
        <v>a1M36000005E1ffEAC</v>
      </c>
      <c r="V85" s="514" t="str">
        <f>IFERROR(IF('Overview - Section A'!$AN$5="Funding Request",IF('Reference Records'!$B$343&lt;&gt;"",VLOOKUP(M85,'Reference Records'!$B$343:$C$344,2,FALSE),VLOOKUP(M85,'Reference Records'!$A$356:$C$687,3,FALSE)),VLOOKUP(M85,'Reference Records'!$A$690:$C$692,3,FALSE)),"")</f>
        <v/>
      </c>
      <c r="W85" s="515"/>
      <c r="X85" s="515"/>
      <c r="Y85" s="514"/>
      <c r="Z85" s="514"/>
      <c r="AA85" s="512"/>
      <c r="AB85" s="386"/>
      <c r="AC85" s="385"/>
    </row>
    <row r="86" spans="1:40" ht="47.1" customHeight="1" x14ac:dyDescent="0.25">
      <c r="A86" s="409">
        <v>78</v>
      </c>
      <c r="B86" s="505" t="str">
        <f>IFERROR(IF(D86="","",VLOOKUP(W86,'Reference records(soft deleted)'!$B$84:$D$127,3,FALSE)),"")</f>
        <v/>
      </c>
      <c r="C86" s="505" t="str">
        <f>IFERROR(IF(D86="","",VLOOKUP(X86,'Reference records(soft deleted)'!$B$235:$D$426,2,FALSE)),"")</f>
        <v/>
      </c>
      <c r="D86" s="506"/>
      <c r="E86" s="507" t="str">
        <f>IF('Overview - Section A'!$AN$5="Funding Request",IF(F86="Funding Request Place Holder","",F86),"")</f>
        <v/>
      </c>
      <c r="F86" s="508" t="str">
        <f>IFERROR(IF(Z86="","",VLOOKUP(Z86,'Overview - Section A'!$P$31:$Q$32,2,FALSE)),"")</f>
        <v/>
      </c>
      <c r="G86" s="509"/>
      <c r="H86" s="509"/>
      <c r="I86" s="509"/>
      <c r="J86" s="509"/>
      <c r="K86" s="509"/>
      <c r="L86" s="509"/>
      <c r="M86" s="507" t="str">
        <f t="shared" si="2"/>
        <v/>
      </c>
      <c r="N86" s="510"/>
      <c r="O86" s="511"/>
      <c r="P86" s="512"/>
      <c r="Q86" s="510"/>
      <c r="R86" s="513" t="str">
        <f>IFERROR(IF('Overview - Section A'!$AN$5="Funding Request",VLOOKUP(E86,'Overview - Section A'!$M$31:$P$32,4,FALSE),IF(Z86="","",Z86)),"")</f>
        <v/>
      </c>
      <c r="S86" s="513" t="b">
        <f t="shared" si="3"/>
        <v>0</v>
      </c>
      <c r="T86" s="513" t="s">
        <v>1007</v>
      </c>
      <c r="U86" s="513" t="str">
        <f t="array" ref="U86">IFERROR(IF(INDEX('Overview - Section A'!$AB$120:$AB$174,MATCH(LEFT(C86,255),LEFT('Overview - Section A'!$W$120:$W$174,255),0))=0,"",INDEX('Overview - Section A'!$AB$120:$AB$174,MATCH(LEFT(C86,255),LEFT('Overview - Section A'!$W$120:$W$174,255),0))),"")</f>
        <v>a1M36000005E1ffEAC</v>
      </c>
      <c r="V86" s="514" t="str">
        <f>IFERROR(IF('Overview - Section A'!$AN$5="Funding Request",IF('Reference Records'!$B$343&lt;&gt;"",VLOOKUP(M86,'Reference Records'!$B$343:$C$344,2,FALSE),VLOOKUP(M86,'Reference Records'!$A$356:$C$687,3,FALSE)),VLOOKUP(M86,'Reference Records'!$A$690:$C$692,3,FALSE)),"")</f>
        <v/>
      </c>
      <c r="W86" s="515"/>
      <c r="X86" s="515"/>
      <c r="Y86" s="514"/>
      <c r="Z86" s="514"/>
      <c r="AA86" s="512"/>
      <c r="AB86" s="386"/>
      <c r="AC86" s="385"/>
    </row>
    <row r="87" spans="1:40" ht="47.1" customHeight="1" x14ac:dyDescent="0.25">
      <c r="A87" s="409">
        <v>79</v>
      </c>
      <c r="B87" s="505" t="str">
        <f>IFERROR(IF(D87="","",VLOOKUP(W87,'Reference records(soft deleted)'!$B$84:$D$127,3,FALSE)),"")</f>
        <v/>
      </c>
      <c r="C87" s="505" t="str">
        <f>IFERROR(IF(D87="","",VLOOKUP(X87,'Reference records(soft deleted)'!$B$235:$D$426,2,FALSE)),"")</f>
        <v/>
      </c>
      <c r="D87" s="506"/>
      <c r="E87" s="507" t="str">
        <f>IF('Overview - Section A'!$AN$5="Funding Request",IF(F87="Funding Request Place Holder","",F87),"")</f>
        <v/>
      </c>
      <c r="F87" s="508" t="str">
        <f>IFERROR(IF(Z87="","",VLOOKUP(Z87,'Overview - Section A'!$P$31:$Q$32,2,FALSE)),"")</f>
        <v/>
      </c>
      <c r="G87" s="509"/>
      <c r="H87" s="509"/>
      <c r="I87" s="509"/>
      <c r="J87" s="509"/>
      <c r="K87" s="509"/>
      <c r="L87" s="509"/>
      <c r="M87" s="507" t="str">
        <f t="shared" si="2"/>
        <v/>
      </c>
      <c r="N87" s="510"/>
      <c r="O87" s="511"/>
      <c r="P87" s="512"/>
      <c r="Q87" s="510"/>
      <c r="R87" s="513" t="str">
        <f>IFERROR(IF('Overview - Section A'!$AN$5="Funding Request",VLOOKUP(E87,'Overview - Section A'!$M$31:$P$32,4,FALSE),IF(Z87="","",Z87)),"")</f>
        <v/>
      </c>
      <c r="S87" s="513" t="b">
        <f t="shared" si="3"/>
        <v>0</v>
      </c>
      <c r="T87" s="513" t="s">
        <v>1008</v>
      </c>
      <c r="U87" s="513" t="str">
        <f t="array" ref="U87">IFERROR(IF(INDEX('Overview - Section A'!$AB$120:$AB$174,MATCH(LEFT(C87,255),LEFT('Overview - Section A'!$W$120:$W$174,255),0))=0,"",INDEX('Overview - Section A'!$AB$120:$AB$174,MATCH(LEFT(C87,255),LEFT('Overview - Section A'!$W$120:$W$174,255),0))),"")</f>
        <v>a1M36000005E1ffEAC</v>
      </c>
      <c r="V87" s="514" t="str">
        <f>IFERROR(IF('Overview - Section A'!$AN$5="Funding Request",IF('Reference Records'!$B$343&lt;&gt;"",VLOOKUP(M87,'Reference Records'!$B$343:$C$344,2,FALSE),VLOOKUP(M87,'Reference Records'!$A$356:$C$687,3,FALSE)),VLOOKUP(M87,'Reference Records'!$A$690:$C$692,3,FALSE)),"")</f>
        <v/>
      </c>
      <c r="W87" s="515"/>
      <c r="X87" s="515"/>
      <c r="Y87" s="514"/>
      <c r="Z87" s="514"/>
      <c r="AA87" s="512"/>
      <c r="AB87" s="386"/>
      <c r="AC87" s="385"/>
    </row>
    <row r="88" spans="1:40" ht="47.1" customHeight="1" x14ac:dyDescent="0.25">
      <c r="A88" s="409">
        <v>80</v>
      </c>
      <c r="B88" s="505" t="str">
        <f>IFERROR(IF(D88="","",VLOOKUP(W88,'Reference records(soft deleted)'!$B$84:$D$127,3,FALSE)),"")</f>
        <v/>
      </c>
      <c r="C88" s="505" t="str">
        <f>IFERROR(IF(D88="","",VLOOKUP(X88,'Reference records(soft deleted)'!$B$235:$D$426,2,FALSE)),"")</f>
        <v/>
      </c>
      <c r="D88" s="506"/>
      <c r="E88" s="507" t="str">
        <f>IF('Overview - Section A'!$AN$5="Funding Request",IF(F88="Funding Request Place Holder","",F88),"")</f>
        <v/>
      </c>
      <c r="F88" s="508" t="str">
        <f>IFERROR(IF(Z88="","",VLOOKUP(Z88,'Overview - Section A'!$P$31:$Q$32,2,FALSE)),"")</f>
        <v/>
      </c>
      <c r="G88" s="509"/>
      <c r="H88" s="509"/>
      <c r="I88" s="509"/>
      <c r="J88" s="509"/>
      <c r="K88" s="509"/>
      <c r="L88" s="509"/>
      <c r="M88" s="507" t="str">
        <f t="shared" si="2"/>
        <v/>
      </c>
      <c r="N88" s="510"/>
      <c r="O88" s="511"/>
      <c r="P88" s="512"/>
      <c r="Q88" s="510"/>
      <c r="R88" s="513" t="str">
        <f>IFERROR(IF('Overview - Section A'!$AN$5="Funding Request",VLOOKUP(E88,'Overview - Section A'!$M$31:$P$32,4,FALSE),IF(Z88="","",Z88)),"")</f>
        <v/>
      </c>
      <c r="S88" s="513" t="b">
        <f t="shared" si="3"/>
        <v>0</v>
      </c>
      <c r="T88" s="513" t="s">
        <v>1009</v>
      </c>
      <c r="U88" s="513" t="str">
        <f t="array" ref="U88">IFERROR(IF(INDEX('Overview - Section A'!$AB$120:$AB$174,MATCH(LEFT(C88,255),LEFT('Overview - Section A'!$W$120:$W$174,255),0))=0,"",INDEX('Overview - Section A'!$AB$120:$AB$174,MATCH(LEFT(C88,255),LEFT('Overview - Section A'!$W$120:$W$174,255),0))),"")</f>
        <v>a1M36000005E1ffEAC</v>
      </c>
      <c r="V88" s="514" t="str">
        <f>IFERROR(IF('Overview - Section A'!$AN$5="Funding Request",IF('Reference Records'!$B$343&lt;&gt;"",VLOOKUP(M88,'Reference Records'!$B$343:$C$344,2,FALSE),VLOOKUP(M88,'Reference Records'!$A$356:$C$687,3,FALSE)),VLOOKUP(M88,'Reference Records'!$A$690:$C$692,3,FALSE)),"")</f>
        <v/>
      </c>
      <c r="W88" s="515"/>
      <c r="X88" s="515"/>
      <c r="Y88" s="514"/>
      <c r="Z88" s="514"/>
      <c r="AA88" s="512"/>
      <c r="AB88" s="386"/>
      <c r="AC88" s="385"/>
    </row>
    <row r="89" spans="1:40" ht="1.5" customHeight="1" thickBot="1" x14ac:dyDescent="0.3">
      <c r="A89" s="63"/>
      <c r="B89" s="64"/>
      <c r="C89" s="64"/>
      <c r="D89" s="64"/>
      <c r="E89" s="64"/>
      <c r="F89" s="64"/>
      <c r="G89" s="64"/>
      <c r="H89" s="64"/>
      <c r="I89" s="64"/>
      <c r="J89" s="64"/>
      <c r="K89" s="64"/>
      <c r="L89" s="64"/>
      <c r="M89" s="64"/>
      <c r="N89" s="64"/>
      <c r="O89" s="64"/>
      <c r="P89" s="64"/>
      <c r="Q89" s="64"/>
      <c r="R89" s="64"/>
      <c r="S89" s="64"/>
      <c r="T89" s="64"/>
      <c r="U89" s="64"/>
      <c r="V89" s="59"/>
      <c r="AC89" s="59"/>
    </row>
    <row r="90" spans="1:40" ht="35.65" customHeight="1" thickBot="1" x14ac:dyDescent="0.3">
      <c r="E90" s="66"/>
      <c r="F90" s="66"/>
      <c r="G90" s="66"/>
      <c r="H90" s="66"/>
      <c r="I90" s="66"/>
      <c r="J90" s="66"/>
      <c r="K90" s="66"/>
      <c r="L90" s="66"/>
      <c r="M90" s="66"/>
      <c r="N90" s="66"/>
      <c r="W90" s="47"/>
      <c r="X90" s="47"/>
      <c r="Y90" s="47"/>
      <c r="Z90" s="47"/>
      <c r="AA90" s="47"/>
      <c r="AB90" s="47"/>
      <c r="AC90" s="47"/>
    </row>
    <row r="91" spans="1:40" ht="45.75" customHeight="1" thickBot="1" x14ac:dyDescent="0.3">
      <c r="A91" s="583" t="s">
        <v>308</v>
      </c>
      <c r="B91" s="584"/>
      <c r="C91" s="584"/>
      <c r="D91" s="584"/>
      <c r="E91" s="584"/>
      <c r="F91" s="584"/>
      <c r="G91" s="584"/>
      <c r="H91" s="584"/>
      <c r="I91" s="584"/>
      <c r="J91" s="584"/>
      <c r="K91" s="584"/>
      <c r="L91" s="584"/>
      <c r="M91" s="584"/>
      <c r="N91" s="584"/>
      <c r="O91" s="48"/>
    </row>
    <row r="92" spans="1:40" ht="45.75" customHeight="1" x14ac:dyDescent="0.25">
      <c r="A92" s="422" t="s">
        <v>306</v>
      </c>
      <c r="B92" s="422" t="s">
        <v>307</v>
      </c>
      <c r="C92" s="422" t="s">
        <v>241</v>
      </c>
      <c r="D92" s="422" t="s">
        <v>309</v>
      </c>
      <c r="E92" s="422" t="s">
        <v>310</v>
      </c>
      <c r="F92" s="439"/>
      <c r="G92" s="426" t="s">
        <v>30</v>
      </c>
      <c r="H92" s="426" t="s">
        <v>0</v>
      </c>
      <c r="I92" s="426" t="s">
        <v>61</v>
      </c>
      <c r="J92" s="426" t="s">
        <v>28</v>
      </c>
      <c r="K92" s="426" t="s">
        <v>62</v>
      </c>
      <c r="L92" s="516" t="s">
        <v>30</v>
      </c>
      <c r="M92" s="422" t="s">
        <v>234</v>
      </c>
      <c r="N92" s="423" t="s">
        <v>235</v>
      </c>
      <c r="O92" s="49"/>
    </row>
    <row r="93" spans="1:40" ht="157.5" hidden="1" x14ac:dyDescent="0.25">
      <c r="A93" s="409" t="s">
        <v>58</v>
      </c>
      <c r="B93" s="427" t="str">
        <f>IF(A93=A92,"",IF(VLOOKUP(A93,$A$8:$D$90,4,FALSE)=0,"",VLOOKUP(A93,$A$8:$D$90,4,FALSE)))</f>
        <v>[Key Activity Local]</v>
      </c>
      <c r="C93" s="501" t="str">
        <f ca="1">TEXT(IFERROR(INDEX('Overview - Section A'!$A$38:$A$45,MATCH(G93,'Overview - Section A'!$U$38:$U$45,0)),""),"d-mmm-yy") &amp;" to " &amp; TEXT(IFERROR(INDEX('Overview - Section A'!$E$38:$E$45,MATCH(G93,'Overview - Section A'!$U$38:$U$45,0)),""),"d-mmm-yy")</f>
        <v xml:space="preserve"> to </v>
      </c>
      <c r="D93" s="517" t="s">
        <v>233</v>
      </c>
      <c r="E93" s="517" t="s">
        <v>232</v>
      </c>
      <c r="F93" s="518"/>
      <c r="G93" s="519" t="s">
        <v>29</v>
      </c>
      <c r="H93" s="519" t="s">
        <v>15</v>
      </c>
      <c r="I93" s="503" t="b">
        <f>IFERROR(TRUE,FALSE)</f>
        <v>1</v>
      </c>
      <c r="J93" s="503" t="b">
        <f>IFERROR(IF(VLOOKUP(A93,$A$8:$D$90,4,FALSE)&lt;&gt;"",TRUE,FALSE),FALSE)</f>
        <v>1</v>
      </c>
      <c r="K93" s="503" t="str">
        <f>IFERROR(VLOOKUP(A93,$A$8:$T$90,20,FALSE),"")</f>
        <v>[Record ID]</v>
      </c>
      <c r="L93" s="520" t="s">
        <v>29</v>
      </c>
      <c r="M93" s="517" t="s">
        <v>59</v>
      </c>
      <c r="N93" s="517" t="s">
        <v>60</v>
      </c>
      <c r="O93" s="49"/>
      <c r="AM93" s="5"/>
      <c r="AN93" s="5"/>
    </row>
    <row r="94" spans="1:40" ht="283.5" x14ac:dyDescent="0.25">
      <c r="A94" s="409">
        <v>1</v>
      </c>
      <c r="B94" s="427" t="str">
        <f t="shared" ref="B94:B157" si="4">IF(A94=A93,"",IF(VLOOKUP(A94,$A$8:$D$90,4,FALSE)=0,"",VLOOKUP(A94,$A$8:$D$90,4,FALSE)))</f>
        <v xml:space="preserve">- Formations des pairs éducateurs (30) pour atteindre 400-478 UDI chaque année.
- Création de 2 centres de convivialité pilotes à Gitega et Bujumbura; et
- Recrutement des conseillers pour les centres de convivialité.
</v>
      </c>
      <c r="C94" s="501" t="str">
        <f ca="1">TEXT(IFERROR(INDEX('Overview - Section A'!$A$38:$A$45,MATCH(G94,'Overview - Section A'!$U$38:$U$45,0)),""),"d-mmm-yy") &amp;" to " &amp; TEXT(IFERROR(INDEX('Overview - Section A'!$E$38:$E$45,MATCH(G94,'Overview - Section A'!$U$38:$U$45,0)),""),"d-mmm-yy")</f>
        <v>d-janv-yy to d-juin-yy</v>
      </c>
      <c r="D94" s="572" t="s">
        <v>5970</v>
      </c>
      <c r="E94" s="517" t="s">
        <v>5969</v>
      </c>
      <c r="F94" s="518"/>
      <c r="G94" s="519" t="s">
        <v>428</v>
      </c>
      <c r="H94" s="519"/>
      <c r="I94" s="503" t="b">
        <f t="shared" ref="I94:I157" si="5">IFERROR(TRUE,FALSE)</f>
        <v>1</v>
      </c>
      <c r="J94" s="503" t="b">
        <f t="shared" ref="J94:J157" si="6">IFERROR(IF(VLOOKUP(A94,$A$8:$D$90,4,FALSE)&lt;&gt;"",TRUE,FALSE),FALSE)</f>
        <v>1</v>
      </c>
      <c r="K94" s="503" t="str">
        <f t="shared" ref="K94:K157" si="7">IFERROR(VLOOKUP(A94,$A$8:$T$90,20,FALSE),"")</f>
        <v>a1N36000005Mhq5EAC</v>
      </c>
      <c r="L94" s="520" t="s">
        <v>1010</v>
      </c>
      <c r="M94" s="517" t="s">
        <v>5982</v>
      </c>
      <c r="N94" s="572" t="s">
        <v>5979</v>
      </c>
      <c r="O94" s="49"/>
      <c r="AM94" s="5"/>
      <c r="AN94" s="5"/>
    </row>
    <row r="95" spans="1:40" ht="283.5" x14ac:dyDescent="0.25">
      <c r="A95" s="409">
        <v>1</v>
      </c>
      <c r="B95" s="427" t="str">
        <f t="shared" si="4"/>
        <v/>
      </c>
      <c r="C95" s="501" t="str">
        <f ca="1">TEXT(IFERROR(INDEX('Overview - Section A'!$A$38:$A$45,MATCH(G95,'Overview - Section A'!$U$38:$U$45,0)),""),"d-mmm-yy") &amp;" to " &amp; TEXT(IFERROR(INDEX('Overview - Section A'!$E$38:$E$45,MATCH(G95,'Overview - Section A'!$U$38:$U$45,0)),""),"d-mmm-yy")</f>
        <v>d-juil-yy to d-déc-yy</v>
      </c>
      <c r="D95" s="517" t="s">
        <v>5906</v>
      </c>
      <c r="E95" s="572" t="s">
        <v>5973</v>
      </c>
      <c r="F95" s="518"/>
      <c r="G95" s="519" t="s">
        <v>430</v>
      </c>
      <c r="H95" s="519"/>
      <c r="I95" s="503" t="b">
        <f t="shared" si="5"/>
        <v>1</v>
      </c>
      <c r="J95" s="503" t="b">
        <f t="shared" si="6"/>
        <v>1</v>
      </c>
      <c r="K95" s="503" t="str">
        <f t="shared" si="7"/>
        <v>a1N36000005Mhq5EAC</v>
      </c>
      <c r="L95" s="520" t="s">
        <v>1011</v>
      </c>
      <c r="M95" s="517" t="s">
        <v>5983</v>
      </c>
      <c r="N95" s="572" t="s">
        <v>5978</v>
      </c>
      <c r="O95" s="49"/>
      <c r="AM95" s="5"/>
      <c r="AN95" s="5"/>
    </row>
    <row r="96" spans="1:40" ht="283.5" x14ac:dyDescent="0.25">
      <c r="A96" s="409">
        <v>1</v>
      </c>
      <c r="B96" s="427" t="str">
        <f t="shared" si="4"/>
        <v/>
      </c>
      <c r="C96" s="501" t="str">
        <f ca="1">TEXT(IFERROR(INDEX('Overview - Section A'!$A$38:$A$45,MATCH(G96,'Overview - Section A'!$U$38:$U$45,0)),""),"d-mmm-yy") &amp;" to " &amp; TEXT(IFERROR(INDEX('Overview - Section A'!$E$38:$E$45,MATCH(G96,'Overview - Section A'!$U$38:$U$45,0)),""),"d-mmm-yy")</f>
        <v>d-janv-yy to d-juin-yy</v>
      </c>
      <c r="D96" s="517" t="s">
        <v>5907</v>
      </c>
      <c r="E96" s="572" t="s">
        <v>5974</v>
      </c>
      <c r="F96" s="518"/>
      <c r="G96" s="519" t="s">
        <v>432</v>
      </c>
      <c r="H96" s="519"/>
      <c r="I96" s="503" t="b">
        <f t="shared" si="5"/>
        <v>1</v>
      </c>
      <c r="J96" s="503" t="b">
        <f t="shared" si="6"/>
        <v>1</v>
      </c>
      <c r="K96" s="503" t="str">
        <f t="shared" si="7"/>
        <v>a1N36000005Mhq5EAC</v>
      </c>
      <c r="L96" s="520" t="s">
        <v>1012</v>
      </c>
      <c r="M96" s="517" t="s">
        <v>5984</v>
      </c>
      <c r="N96" s="572" t="s">
        <v>5977</v>
      </c>
      <c r="O96" s="49"/>
      <c r="AM96" s="5"/>
      <c r="AN96" s="5"/>
    </row>
    <row r="97" spans="1:40" ht="283.5" x14ac:dyDescent="0.25">
      <c r="A97" s="409">
        <v>1</v>
      </c>
      <c r="B97" s="427" t="str">
        <f t="shared" si="4"/>
        <v/>
      </c>
      <c r="C97" s="501" t="str">
        <f ca="1">TEXT(IFERROR(INDEX('Overview - Section A'!$A$38:$A$45,MATCH(G97,'Overview - Section A'!$U$38:$U$45,0)),""),"d-mmm-yy") &amp;" to " &amp; TEXT(IFERROR(INDEX('Overview - Section A'!$E$38:$E$45,MATCH(G97,'Overview - Section A'!$U$38:$U$45,0)),""),"d-mmm-yy")</f>
        <v>d-juil-yy to d-déc-yy</v>
      </c>
      <c r="D97" s="517" t="s">
        <v>5908</v>
      </c>
      <c r="E97" s="572" t="s">
        <v>5972</v>
      </c>
      <c r="F97" s="518"/>
      <c r="G97" s="519" t="s">
        <v>434</v>
      </c>
      <c r="H97" s="519"/>
      <c r="I97" s="503" t="b">
        <f t="shared" si="5"/>
        <v>1</v>
      </c>
      <c r="J97" s="503" t="b">
        <f t="shared" si="6"/>
        <v>1</v>
      </c>
      <c r="K97" s="503" t="str">
        <f t="shared" si="7"/>
        <v>a1N36000005Mhq5EAC</v>
      </c>
      <c r="L97" s="520" t="s">
        <v>1013</v>
      </c>
      <c r="M97" s="517" t="s">
        <v>5985</v>
      </c>
      <c r="N97" s="572" t="s">
        <v>5976</v>
      </c>
      <c r="O97" s="49"/>
      <c r="AM97" s="5"/>
      <c r="AN97" s="5"/>
    </row>
    <row r="98" spans="1:40" ht="283.5" x14ac:dyDescent="0.25">
      <c r="A98" s="409">
        <v>1</v>
      </c>
      <c r="B98" s="427" t="str">
        <f t="shared" si="4"/>
        <v/>
      </c>
      <c r="C98" s="501" t="str">
        <f ca="1">TEXT(IFERROR(INDEX('Overview - Section A'!$A$38:$A$45,MATCH(G98,'Overview - Section A'!$U$38:$U$45,0)),""),"d-mmm-yy") &amp;" to " &amp; TEXT(IFERROR(INDEX('Overview - Section A'!$E$38:$E$45,MATCH(G98,'Overview - Section A'!$U$38:$U$45,0)),""),"d-mmm-yy")</f>
        <v>d-janv-yy to d-juin-yy</v>
      </c>
      <c r="D98" s="517" t="s">
        <v>5909</v>
      </c>
      <c r="E98" s="572" t="s">
        <v>5975</v>
      </c>
      <c r="F98" s="518"/>
      <c r="G98" s="519" t="s">
        <v>436</v>
      </c>
      <c r="H98" s="519"/>
      <c r="I98" s="503" t="b">
        <f t="shared" si="5"/>
        <v>1</v>
      </c>
      <c r="J98" s="503" t="b">
        <f t="shared" si="6"/>
        <v>1</v>
      </c>
      <c r="K98" s="503" t="str">
        <f t="shared" si="7"/>
        <v>a1N36000005Mhq5EAC</v>
      </c>
      <c r="L98" s="520" t="s">
        <v>1014</v>
      </c>
      <c r="M98" s="517" t="s">
        <v>5987</v>
      </c>
      <c r="N98" s="572" t="s">
        <v>5980</v>
      </c>
      <c r="O98" s="49"/>
      <c r="AM98" s="5"/>
      <c r="AN98" s="5"/>
    </row>
    <row r="99" spans="1:40" ht="283.5" x14ac:dyDescent="0.25">
      <c r="A99" s="409">
        <v>1</v>
      </c>
      <c r="B99" s="427" t="str">
        <f t="shared" si="4"/>
        <v/>
      </c>
      <c r="C99" s="501" t="str">
        <f ca="1">TEXT(IFERROR(INDEX('Overview - Section A'!$A$38:$A$45,MATCH(G99,'Overview - Section A'!$U$38:$U$45,0)),""),"d-mmm-yy") &amp;" to " &amp; TEXT(IFERROR(INDEX('Overview - Section A'!$E$38:$E$45,MATCH(G99,'Overview - Section A'!$U$38:$U$45,0)),""),"d-mmm-yy")</f>
        <v>d-juil-yy to d-déc-yy</v>
      </c>
      <c r="D99" s="517" t="s">
        <v>5910</v>
      </c>
      <c r="E99" s="572" t="s">
        <v>5971</v>
      </c>
      <c r="F99" s="518"/>
      <c r="G99" s="519" t="s">
        <v>438</v>
      </c>
      <c r="H99" s="519"/>
      <c r="I99" s="503" t="b">
        <f t="shared" si="5"/>
        <v>1</v>
      </c>
      <c r="J99" s="503" t="b">
        <f t="shared" si="6"/>
        <v>1</v>
      </c>
      <c r="K99" s="503" t="str">
        <f t="shared" si="7"/>
        <v>a1N36000005Mhq5EAC</v>
      </c>
      <c r="L99" s="520" t="s">
        <v>1015</v>
      </c>
      <c r="M99" s="517" t="s">
        <v>5986</v>
      </c>
      <c r="N99" s="572" t="s">
        <v>5981</v>
      </c>
      <c r="O99" s="49"/>
      <c r="AM99" s="5"/>
      <c r="AN99" s="5"/>
    </row>
    <row r="100" spans="1:40" ht="283.5" x14ac:dyDescent="0.25">
      <c r="A100" s="409">
        <v>2</v>
      </c>
      <c r="B100" s="427" t="str">
        <f t="shared" si="4"/>
        <v/>
      </c>
      <c r="C100" s="501" t="str">
        <f ca="1">TEXT(IFERROR(INDEX('Overview - Section A'!$A$38:$A$45,MATCH(G100,'Overview - Section A'!$U$38:$U$45,0)),""),"d-mmm-yy") &amp;" to " &amp; TEXT(IFERROR(INDEX('Overview - Section A'!$E$38:$E$45,MATCH(G100,'Overview - Section A'!$U$38:$U$45,0)),""),"d-mmm-yy")</f>
        <v>d-janv-yy to d-juin-yy</v>
      </c>
      <c r="D100" s="517"/>
      <c r="E100" s="517"/>
      <c r="F100" s="518"/>
      <c r="G100" s="519" t="s">
        <v>428</v>
      </c>
      <c r="H100" s="519"/>
      <c r="I100" s="503" t="b">
        <f t="shared" si="5"/>
        <v>1</v>
      </c>
      <c r="J100" s="503" t="b">
        <f t="shared" si="6"/>
        <v>0</v>
      </c>
      <c r="K100" s="503" t="str">
        <f t="shared" si="7"/>
        <v>a1N36000005Mhq6EAC</v>
      </c>
      <c r="L100" s="520" t="s">
        <v>1016</v>
      </c>
      <c r="M100" s="517"/>
      <c r="N100" s="517"/>
      <c r="O100" s="49"/>
      <c r="AM100" s="5"/>
      <c r="AN100" s="5"/>
    </row>
    <row r="101" spans="1:40" ht="283.5" x14ac:dyDescent="0.25">
      <c r="A101" s="409">
        <v>2</v>
      </c>
      <c r="B101" s="427" t="str">
        <f t="shared" si="4"/>
        <v/>
      </c>
      <c r="C101" s="501" t="str">
        <f ca="1">TEXT(IFERROR(INDEX('Overview - Section A'!$A$38:$A$45,MATCH(G101,'Overview - Section A'!$U$38:$U$45,0)),""),"d-mmm-yy") &amp;" to " &amp; TEXT(IFERROR(INDEX('Overview - Section A'!$E$38:$E$45,MATCH(G101,'Overview - Section A'!$U$38:$U$45,0)),""),"d-mmm-yy")</f>
        <v>d-juil-yy to d-déc-yy</v>
      </c>
      <c r="D101" s="517"/>
      <c r="E101" s="517"/>
      <c r="F101" s="518"/>
      <c r="G101" s="519" t="s">
        <v>430</v>
      </c>
      <c r="H101" s="519"/>
      <c r="I101" s="503" t="b">
        <f t="shared" si="5"/>
        <v>1</v>
      </c>
      <c r="J101" s="503" t="b">
        <f t="shared" si="6"/>
        <v>0</v>
      </c>
      <c r="K101" s="503" t="str">
        <f t="shared" si="7"/>
        <v>a1N36000005Mhq6EAC</v>
      </c>
      <c r="L101" s="520" t="s">
        <v>1017</v>
      </c>
      <c r="M101" s="517"/>
      <c r="N101" s="517"/>
      <c r="O101" s="49"/>
      <c r="AM101" s="5"/>
      <c r="AN101" s="5"/>
    </row>
    <row r="102" spans="1:40" ht="283.5" x14ac:dyDescent="0.25">
      <c r="A102" s="409">
        <v>2</v>
      </c>
      <c r="B102" s="427" t="str">
        <f t="shared" si="4"/>
        <v/>
      </c>
      <c r="C102" s="501" t="str">
        <f ca="1">TEXT(IFERROR(INDEX('Overview - Section A'!$A$38:$A$45,MATCH(G102,'Overview - Section A'!$U$38:$U$45,0)),""),"d-mmm-yy") &amp;" to " &amp; TEXT(IFERROR(INDEX('Overview - Section A'!$E$38:$E$45,MATCH(G102,'Overview - Section A'!$U$38:$U$45,0)),""),"d-mmm-yy")</f>
        <v>d-janv-yy to d-juin-yy</v>
      </c>
      <c r="D102" s="517"/>
      <c r="E102" s="517"/>
      <c r="F102" s="518"/>
      <c r="G102" s="519" t="s">
        <v>432</v>
      </c>
      <c r="H102" s="519"/>
      <c r="I102" s="503" t="b">
        <f t="shared" si="5"/>
        <v>1</v>
      </c>
      <c r="J102" s="503" t="b">
        <f t="shared" si="6"/>
        <v>0</v>
      </c>
      <c r="K102" s="503" t="str">
        <f t="shared" si="7"/>
        <v>a1N36000005Mhq6EAC</v>
      </c>
      <c r="L102" s="520" t="s">
        <v>1018</v>
      </c>
      <c r="M102" s="517"/>
      <c r="N102" s="517"/>
      <c r="O102" s="49"/>
      <c r="AM102" s="5"/>
      <c r="AN102" s="5"/>
    </row>
    <row r="103" spans="1:40" ht="283.5" x14ac:dyDescent="0.25">
      <c r="A103" s="409">
        <v>2</v>
      </c>
      <c r="B103" s="427" t="str">
        <f t="shared" si="4"/>
        <v/>
      </c>
      <c r="C103" s="501" t="str">
        <f ca="1">TEXT(IFERROR(INDEX('Overview - Section A'!$A$38:$A$45,MATCH(G103,'Overview - Section A'!$U$38:$U$45,0)),""),"d-mmm-yy") &amp;" to " &amp; TEXT(IFERROR(INDEX('Overview - Section A'!$E$38:$E$45,MATCH(G103,'Overview - Section A'!$U$38:$U$45,0)),""),"d-mmm-yy")</f>
        <v>d-juil-yy to d-déc-yy</v>
      </c>
      <c r="D103" s="517"/>
      <c r="E103" s="517"/>
      <c r="F103" s="518"/>
      <c r="G103" s="519" t="s">
        <v>434</v>
      </c>
      <c r="H103" s="519"/>
      <c r="I103" s="503" t="b">
        <f t="shared" si="5"/>
        <v>1</v>
      </c>
      <c r="J103" s="503" t="b">
        <f t="shared" si="6"/>
        <v>0</v>
      </c>
      <c r="K103" s="503" t="str">
        <f t="shared" si="7"/>
        <v>a1N36000005Mhq6EAC</v>
      </c>
      <c r="L103" s="520" t="s">
        <v>1019</v>
      </c>
      <c r="M103" s="517"/>
      <c r="N103" s="517"/>
      <c r="O103" s="49"/>
      <c r="AM103" s="5"/>
      <c r="AN103" s="5"/>
    </row>
    <row r="104" spans="1:40" ht="283.5" x14ac:dyDescent="0.25">
      <c r="A104" s="409">
        <v>2</v>
      </c>
      <c r="B104" s="427" t="str">
        <f t="shared" si="4"/>
        <v/>
      </c>
      <c r="C104" s="501" t="str">
        <f ca="1">TEXT(IFERROR(INDEX('Overview - Section A'!$A$38:$A$45,MATCH(G104,'Overview - Section A'!$U$38:$U$45,0)),""),"d-mmm-yy") &amp;" to " &amp; TEXT(IFERROR(INDEX('Overview - Section A'!$E$38:$E$45,MATCH(G104,'Overview - Section A'!$U$38:$U$45,0)),""),"d-mmm-yy")</f>
        <v>d-janv-yy to d-juin-yy</v>
      </c>
      <c r="D104" s="517"/>
      <c r="E104" s="517"/>
      <c r="F104" s="518"/>
      <c r="G104" s="519" t="s">
        <v>436</v>
      </c>
      <c r="H104" s="519"/>
      <c r="I104" s="503" t="b">
        <f t="shared" si="5"/>
        <v>1</v>
      </c>
      <c r="J104" s="503" t="b">
        <f t="shared" si="6"/>
        <v>0</v>
      </c>
      <c r="K104" s="503" t="str">
        <f t="shared" si="7"/>
        <v>a1N36000005Mhq6EAC</v>
      </c>
      <c r="L104" s="520" t="s">
        <v>1020</v>
      </c>
      <c r="M104" s="517"/>
      <c r="N104" s="517"/>
      <c r="O104" s="49"/>
      <c r="AM104" s="5"/>
      <c r="AN104" s="5"/>
    </row>
    <row r="105" spans="1:40" ht="283.5" x14ac:dyDescent="0.25">
      <c r="A105" s="409">
        <v>2</v>
      </c>
      <c r="B105" s="427" t="str">
        <f t="shared" si="4"/>
        <v/>
      </c>
      <c r="C105" s="501" t="str">
        <f ca="1">TEXT(IFERROR(INDEX('Overview - Section A'!$A$38:$A$45,MATCH(G105,'Overview - Section A'!$U$38:$U$45,0)),""),"d-mmm-yy") &amp;" to " &amp; TEXT(IFERROR(INDEX('Overview - Section A'!$E$38:$E$45,MATCH(G105,'Overview - Section A'!$U$38:$U$45,0)),""),"d-mmm-yy")</f>
        <v>d-juil-yy to d-déc-yy</v>
      </c>
      <c r="D105" s="517"/>
      <c r="E105" s="517"/>
      <c r="F105" s="518"/>
      <c r="G105" s="519" t="s">
        <v>438</v>
      </c>
      <c r="H105" s="519"/>
      <c r="I105" s="503" t="b">
        <f t="shared" si="5"/>
        <v>1</v>
      </c>
      <c r="J105" s="503" t="b">
        <f t="shared" si="6"/>
        <v>0</v>
      </c>
      <c r="K105" s="503" t="str">
        <f t="shared" si="7"/>
        <v>a1N36000005Mhq6EAC</v>
      </c>
      <c r="L105" s="520" t="s">
        <v>1021</v>
      </c>
      <c r="M105" s="517"/>
      <c r="N105" s="517"/>
      <c r="O105" s="49"/>
      <c r="AM105" s="5"/>
      <c r="AN105" s="5"/>
    </row>
    <row r="106" spans="1:40" ht="283.5" x14ac:dyDescent="0.25">
      <c r="A106" s="409">
        <v>3</v>
      </c>
      <c r="B106" s="427" t="str">
        <f t="shared" si="4"/>
        <v/>
      </c>
      <c r="C106" s="501" t="str">
        <f ca="1">TEXT(IFERROR(INDEX('Overview - Section A'!$A$38:$A$45,MATCH(G106,'Overview - Section A'!$U$38:$U$45,0)),""),"d-mmm-yy") &amp;" to " &amp; TEXT(IFERROR(INDEX('Overview - Section A'!$E$38:$E$45,MATCH(G106,'Overview - Section A'!$U$38:$U$45,0)),""),"d-mmm-yy")</f>
        <v>d-janv-yy to d-juin-yy</v>
      </c>
      <c r="D106" s="517"/>
      <c r="E106" s="517"/>
      <c r="F106" s="518"/>
      <c r="G106" s="519" t="s">
        <v>428</v>
      </c>
      <c r="H106" s="519"/>
      <c r="I106" s="503" t="b">
        <f t="shared" si="5"/>
        <v>1</v>
      </c>
      <c r="J106" s="503" t="b">
        <f t="shared" si="6"/>
        <v>0</v>
      </c>
      <c r="K106" s="503" t="str">
        <f t="shared" si="7"/>
        <v>a1N36000005Mhq7EAC</v>
      </c>
      <c r="L106" s="520" t="s">
        <v>1022</v>
      </c>
      <c r="M106" s="517"/>
      <c r="N106" s="517"/>
      <c r="O106" s="49"/>
      <c r="AM106" s="5"/>
      <c r="AN106" s="5"/>
    </row>
    <row r="107" spans="1:40" ht="283.5" x14ac:dyDescent="0.25">
      <c r="A107" s="409">
        <v>3</v>
      </c>
      <c r="B107" s="427" t="str">
        <f t="shared" si="4"/>
        <v/>
      </c>
      <c r="C107" s="501" t="str">
        <f ca="1">TEXT(IFERROR(INDEX('Overview - Section A'!$A$38:$A$45,MATCH(G107,'Overview - Section A'!$U$38:$U$45,0)),""),"d-mmm-yy") &amp;" to " &amp; TEXT(IFERROR(INDEX('Overview - Section A'!$E$38:$E$45,MATCH(G107,'Overview - Section A'!$U$38:$U$45,0)),""),"d-mmm-yy")</f>
        <v>d-juil-yy to d-déc-yy</v>
      </c>
      <c r="D107" s="517"/>
      <c r="E107" s="517"/>
      <c r="F107" s="518"/>
      <c r="G107" s="519" t="s">
        <v>430</v>
      </c>
      <c r="H107" s="519"/>
      <c r="I107" s="503" t="b">
        <f t="shared" si="5"/>
        <v>1</v>
      </c>
      <c r="J107" s="503" t="b">
        <f t="shared" si="6"/>
        <v>0</v>
      </c>
      <c r="K107" s="503" t="str">
        <f t="shared" si="7"/>
        <v>a1N36000005Mhq7EAC</v>
      </c>
      <c r="L107" s="520" t="s">
        <v>1023</v>
      </c>
      <c r="M107" s="517"/>
      <c r="N107" s="517"/>
      <c r="O107" s="49"/>
      <c r="AM107" s="5"/>
      <c r="AN107" s="5"/>
    </row>
    <row r="108" spans="1:40" ht="283.5" x14ac:dyDescent="0.25">
      <c r="A108" s="409">
        <v>3</v>
      </c>
      <c r="B108" s="427" t="str">
        <f t="shared" si="4"/>
        <v/>
      </c>
      <c r="C108" s="501" t="str">
        <f ca="1">TEXT(IFERROR(INDEX('Overview - Section A'!$A$38:$A$45,MATCH(G108,'Overview - Section A'!$U$38:$U$45,0)),""),"d-mmm-yy") &amp;" to " &amp; TEXT(IFERROR(INDEX('Overview - Section A'!$E$38:$E$45,MATCH(G108,'Overview - Section A'!$U$38:$U$45,0)),""),"d-mmm-yy")</f>
        <v>d-janv-yy to d-juin-yy</v>
      </c>
      <c r="D108" s="517"/>
      <c r="E108" s="517"/>
      <c r="F108" s="518"/>
      <c r="G108" s="519" t="s">
        <v>432</v>
      </c>
      <c r="H108" s="519"/>
      <c r="I108" s="503" t="b">
        <f t="shared" si="5"/>
        <v>1</v>
      </c>
      <c r="J108" s="503" t="b">
        <f t="shared" si="6"/>
        <v>0</v>
      </c>
      <c r="K108" s="503" t="str">
        <f t="shared" si="7"/>
        <v>a1N36000005Mhq7EAC</v>
      </c>
      <c r="L108" s="520" t="s">
        <v>1024</v>
      </c>
      <c r="M108" s="517"/>
      <c r="N108" s="517"/>
      <c r="O108" s="49"/>
      <c r="AM108" s="5"/>
      <c r="AN108" s="5"/>
    </row>
    <row r="109" spans="1:40" ht="283.5" x14ac:dyDescent="0.25">
      <c r="A109" s="409">
        <v>3</v>
      </c>
      <c r="B109" s="427" t="str">
        <f t="shared" si="4"/>
        <v/>
      </c>
      <c r="C109" s="501" t="str">
        <f ca="1">TEXT(IFERROR(INDEX('Overview - Section A'!$A$38:$A$45,MATCH(G109,'Overview - Section A'!$U$38:$U$45,0)),""),"d-mmm-yy") &amp;" to " &amp; TEXT(IFERROR(INDEX('Overview - Section A'!$E$38:$E$45,MATCH(G109,'Overview - Section A'!$U$38:$U$45,0)),""),"d-mmm-yy")</f>
        <v>d-juil-yy to d-déc-yy</v>
      </c>
      <c r="D109" s="517"/>
      <c r="E109" s="517"/>
      <c r="F109" s="518"/>
      <c r="G109" s="519" t="s">
        <v>434</v>
      </c>
      <c r="H109" s="519"/>
      <c r="I109" s="503" t="b">
        <f t="shared" si="5"/>
        <v>1</v>
      </c>
      <c r="J109" s="503" t="b">
        <f t="shared" si="6"/>
        <v>0</v>
      </c>
      <c r="K109" s="503" t="str">
        <f t="shared" si="7"/>
        <v>a1N36000005Mhq7EAC</v>
      </c>
      <c r="L109" s="520" t="s">
        <v>1025</v>
      </c>
      <c r="M109" s="517"/>
      <c r="N109" s="517"/>
      <c r="O109" s="49"/>
      <c r="AM109" s="5"/>
      <c r="AN109" s="5"/>
    </row>
    <row r="110" spans="1:40" ht="283.5" x14ac:dyDescent="0.25">
      <c r="A110" s="409">
        <v>3</v>
      </c>
      <c r="B110" s="427" t="str">
        <f t="shared" si="4"/>
        <v/>
      </c>
      <c r="C110" s="501" t="str">
        <f ca="1">TEXT(IFERROR(INDEX('Overview - Section A'!$A$38:$A$45,MATCH(G110,'Overview - Section A'!$U$38:$U$45,0)),""),"d-mmm-yy") &amp;" to " &amp; TEXT(IFERROR(INDEX('Overview - Section A'!$E$38:$E$45,MATCH(G110,'Overview - Section A'!$U$38:$U$45,0)),""),"d-mmm-yy")</f>
        <v>d-janv-yy to d-juin-yy</v>
      </c>
      <c r="D110" s="517"/>
      <c r="E110" s="517"/>
      <c r="F110" s="518"/>
      <c r="G110" s="519" t="s">
        <v>436</v>
      </c>
      <c r="H110" s="519"/>
      <c r="I110" s="503" t="b">
        <f t="shared" si="5"/>
        <v>1</v>
      </c>
      <c r="J110" s="503" t="b">
        <f t="shared" si="6"/>
        <v>0</v>
      </c>
      <c r="K110" s="503" t="str">
        <f t="shared" si="7"/>
        <v>a1N36000005Mhq7EAC</v>
      </c>
      <c r="L110" s="520" t="s">
        <v>1026</v>
      </c>
      <c r="M110" s="517"/>
      <c r="N110" s="517"/>
      <c r="O110" s="49"/>
      <c r="AM110" s="5"/>
      <c r="AN110" s="5"/>
    </row>
    <row r="111" spans="1:40" ht="283.5" x14ac:dyDescent="0.25">
      <c r="A111" s="409">
        <v>3</v>
      </c>
      <c r="B111" s="427" t="str">
        <f t="shared" si="4"/>
        <v/>
      </c>
      <c r="C111" s="501" t="str">
        <f ca="1">TEXT(IFERROR(INDEX('Overview - Section A'!$A$38:$A$45,MATCH(G111,'Overview - Section A'!$U$38:$U$45,0)),""),"d-mmm-yy") &amp;" to " &amp; TEXT(IFERROR(INDEX('Overview - Section A'!$E$38:$E$45,MATCH(G111,'Overview - Section A'!$U$38:$U$45,0)),""),"d-mmm-yy")</f>
        <v>d-juil-yy to d-déc-yy</v>
      </c>
      <c r="D111" s="517"/>
      <c r="E111" s="517"/>
      <c r="F111" s="518"/>
      <c r="G111" s="519" t="s">
        <v>438</v>
      </c>
      <c r="H111" s="519"/>
      <c r="I111" s="503" t="b">
        <f t="shared" si="5"/>
        <v>1</v>
      </c>
      <c r="J111" s="503" t="b">
        <f t="shared" si="6"/>
        <v>0</v>
      </c>
      <c r="K111" s="503" t="str">
        <f t="shared" si="7"/>
        <v>a1N36000005Mhq7EAC</v>
      </c>
      <c r="L111" s="520" t="s">
        <v>1027</v>
      </c>
      <c r="M111" s="517"/>
      <c r="N111" s="517"/>
      <c r="O111" s="49"/>
      <c r="AM111" s="5"/>
      <c r="AN111" s="5"/>
    </row>
    <row r="112" spans="1:40" ht="283.5" x14ac:dyDescent="0.25">
      <c r="A112" s="409">
        <v>4</v>
      </c>
      <c r="B112" s="427" t="str">
        <f t="shared" si="4"/>
        <v/>
      </c>
      <c r="C112" s="501" t="str">
        <f ca="1">TEXT(IFERROR(INDEX('Overview - Section A'!$A$38:$A$45,MATCH(G112,'Overview - Section A'!$U$38:$U$45,0)),""),"d-mmm-yy") &amp;" to " &amp; TEXT(IFERROR(INDEX('Overview - Section A'!$E$38:$E$45,MATCH(G112,'Overview - Section A'!$U$38:$U$45,0)),""),"d-mmm-yy")</f>
        <v>d-janv-yy to d-juin-yy</v>
      </c>
      <c r="D112" s="517"/>
      <c r="E112" s="517"/>
      <c r="F112" s="518"/>
      <c r="G112" s="519" t="s">
        <v>428</v>
      </c>
      <c r="H112" s="519"/>
      <c r="I112" s="503" t="b">
        <f t="shared" si="5"/>
        <v>1</v>
      </c>
      <c r="J112" s="503" t="b">
        <f t="shared" si="6"/>
        <v>0</v>
      </c>
      <c r="K112" s="503" t="str">
        <f t="shared" si="7"/>
        <v>a1N36000005Mhq8EAC</v>
      </c>
      <c r="L112" s="520" t="s">
        <v>1028</v>
      </c>
      <c r="M112" s="517"/>
      <c r="N112" s="517"/>
      <c r="O112" s="49"/>
      <c r="AM112" s="5"/>
      <c r="AN112" s="5"/>
    </row>
    <row r="113" spans="1:40" ht="283.5" x14ac:dyDescent="0.25">
      <c r="A113" s="409">
        <v>4</v>
      </c>
      <c r="B113" s="427" t="str">
        <f t="shared" si="4"/>
        <v/>
      </c>
      <c r="C113" s="501" t="str">
        <f ca="1">TEXT(IFERROR(INDEX('Overview - Section A'!$A$38:$A$45,MATCH(G113,'Overview - Section A'!$U$38:$U$45,0)),""),"d-mmm-yy") &amp;" to " &amp; TEXT(IFERROR(INDEX('Overview - Section A'!$E$38:$E$45,MATCH(G113,'Overview - Section A'!$U$38:$U$45,0)),""),"d-mmm-yy")</f>
        <v>d-juil-yy to d-déc-yy</v>
      </c>
      <c r="D113" s="517"/>
      <c r="E113" s="517"/>
      <c r="F113" s="518"/>
      <c r="G113" s="519" t="s">
        <v>430</v>
      </c>
      <c r="H113" s="519"/>
      <c r="I113" s="503" t="b">
        <f t="shared" si="5"/>
        <v>1</v>
      </c>
      <c r="J113" s="503" t="b">
        <f t="shared" si="6"/>
        <v>0</v>
      </c>
      <c r="K113" s="503" t="str">
        <f t="shared" si="7"/>
        <v>a1N36000005Mhq8EAC</v>
      </c>
      <c r="L113" s="520" t="s">
        <v>1029</v>
      </c>
      <c r="M113" s="517"/>
      <c r="N113" s="517"/>
      <c r="O113" s="49"/>
      <c r="AM113" s="5"/>
      <c r="AN113" s="5"/>
    </row>
    <row r="114" spans="1:40" ht="283.5" x14ac:dyDescent="0.25">
      <c r="A114" s="409">
        <v>4</v>
      </c>
      <c r="B114" s="427" t="str">
        <f t="shared" si="4"/>
        <v/>
      </c>
      <c r="C114" s="501" t="str">
        <f ca="1">TEXT(IFERROR(INDEX('Overview - Section A'!$A$38:$A$45,MATCH(G114,'Overview - Section A'!$U$38:$U$45,0)),""),"d-mmm-yy") &amp;" to " &amp; TEXT(IFERROR(INDEX('Overview - Section A'!$E$38:$E$45,MATCH(G114,'Overview - Section A'!$U$38:$U$45,0)),""),"d-mmm-yy")</f>
        <v>d-janv-yy to d-juin-yy</v>
      </c>
      <c r="D114" s="517"/>
      <c r="E114" s="517"/>
      <c r="F114" s="518"/>
      <c r="G114" s="519" t="s">
        <v>432</v>
      </c>
      <c r="H114" s="519"/>
      <c r="I114" s="503" t="b">
        <f t="shared" si="5"/>
        <v>1</v>
      </c>
      <c r="J114" s="503" t="b">
        <f t="shared" si="6"/>
        <v>0</v>
      </c>
      <c r="K114" s="503" t="str">
        <f t="shared" si="7"/>
        <v>a1N36000005Mhq8EAC</v>
      </c>
      <c r="L114" s="520" t="s">
        <v>1030</v>
      </c>
      <c r="M114" s="517"/>
      <c r="N114" s="517"/>
      <c r="O114" s="49"/>
      <c r="AM114" s="5"/>
      <c r="AN114" s="5"/>
    </row>
    <row r="115" spans="1:40" ht="283.5" x14ac:dyDescent="0.25">
      <c r="A115" s="409">
        <v>4</v>
      </c>
      <c r="B115" s="427" t="str">
        <f t="shared" si="4"/>
        <v/>
      </c>
      <c r="C115" s="501" t="str">
        <f ca="1">TEXT(IFERROR(INDEX('Overview - Section A'!$A$38:$A$45,MATCH(G115,'Overview - Section A'!$U$38:$U$45,0)),""),"d-mmm-yy") &amp;" to " &amp; TEXT(IFERROR(INDEX('Overview - Section A'!$E$38:$E$45,MATCH(G115,'Overview - Section A'!$U$38:$U$45,0)),""),"d-mmm-yy")</f>
        <v>d-juil-yy to d-déc-yy</v>
      </c>
      <c r="D115" s="517"/>
      <c r="E115" s="517"/>
      <c r="F115" s="518"/>
      <c r="G115" s="519" t="s">
        <v>434</v>
      </c>
      <c r="H115" s="519"/>
      <c r="I115" s="503" t="b">
        <f t="shared" si="5"/>
        <v>1</v>
      </c>
      <c r="J115" s="503" t="b">
        <f t="shared" si="6"/>
        <v>0</v>
      </c>
      <c r="K115" s="503" t="str">
        <f t="shared" si="7"/>
        <v>a1N36000005Mhq8EAC</v>
      </c>
      <c r="L115" s="520" t="s">
        <v>1031</v>
      </c>
      <c r="M115" s="517"/>
      <c r="N115" s="517"/>
      <c r="O115" s="49"/>
      <c r="AM115" s="5"/>
      <c r="AN115" s="5"/>
    </row>
    <row r="116" spans="1:40" ht="283.5" x14ac:dyDescent="0.25">
      <c r="A116" s="409">
        <v>4</v>
      </c>
      <c r="B116" s="427" t="str">
        <f t="shared" si="4"/>
        <v/>
      </c>
      <c r="C116" s="501" t="str">
        <f ca="1">TEXT(IFERROR(INDEX('Overview - Section A'!$A$38:$A$45,MATCH(G116,'Overview - Section A'!$U$38:$U$45,0)),""),"d-mmm-yy") &amp;" to " &amp; TEXT(IFERROR(INDEX('Overview - Section A'!$E$38:$E$45,MATCH(G116,'Overview - Section A'!$U$38:$U$45,0)),""),"d-mmm-yy")</f>
        <v>d-janv-yy to d-juin-yy</v>
      </c>
      <c r="D116" s="517"/>
      <c r="E116" s="517"/>
      <c r="F116" s="518"/>
      <c r="G116" s="519" t="s">
        <v>436</v>
      </c>
      <c r="H116" s="519"/>
      <c r="I116" s="503" t="b">
        <f t="shared" si="5"/>
        <v>1</v>
      </c>
      <c r="J116" s="503" t="b">
        <f t="shared" si="6"/>
        <v>0</v>
      </c>
      <c r="K116" s="503" t="str">
        <f t="shared" si="7"/>
        <v>a1N36000005Mhq8EAC</v>
      </c>
      <c r="L116" s="520" t="s">
        <v>1032</v>
      </c>
      <c r="M116" s="517"/>
      <c r="N116" s="517"/>
      <c r="O116" s="49"/>
      <c r="AM116" s="5"/>
      <c r="AN116" s="5"/>
    </row>
    <row r="117" spans="1:40" ht="283.5" x14ac:dyDescent="0.25">
      <c r="A117" s="409">
        <v>4</v>
      </c>
      <c r="B117" s="427" t="str">
        <f t="shared" si="4"/>
        <v/>
      </c>
      <c r="C117" s="501" t="str">
        <f ca="1">TEXT(IFERROR(INDEX('Overview - Section A'!$A$38:$A$45,MATCH(G117,'Overview - Section A'!$U$38:$U$45,0)),""),"d-mmm-yy") &amp;" to " &amp; TEXT(IFERROR(INDEX('Overview - Section A'!$E$38:$E$45,MATCH(G117,'Overview - Section A'!$U$38:$U$45,0)),""),"d-mmm-yy")</f>
        <v>d-juil-yy to d-déc-yy</v>
      </c>
      <c r="D117" s="517"/>
      <c r="E117" s="517"/>
      <c r="F117" s="518"/>
      <c r="G117" s="519" t="s">
        <v>438</v>
      </c>
      <c r="H117" s="519"/>
      <c r="I117" s="503" t="b">
        <f t="shared" si="5"/>
        <v>1</v>
      </c>
      <c r="J117" s="503" t="b">
        <f t="shared" si="6"/>
        <v>0</v>
      </c>
      <c r="K117" s="503" t="str">
        <f t="shared" si="7"/>
        <v>a1N36000005Mhq8EAC</v>
      </c>
      <c r="L117" s="520" t="s">
        <v>1033</v>
      </c>
      <c r="M117" s="517"/>
      <c r="N117" s="517"/>
      <c r="O117" s="49"/>
      <c r="AM117" s="5"/>
      <c r="AN117" s="5"/>
    </row>
    <row r="118" spans="1:40" ht="283.5" x14ac:dyDescent="0.25">
      <c r="A118" s="409">
        <v>5</v>
      </c>
      <c r="B118" s="427" t="str">
        <f t="shared" si="4"/>
        <v/>
      </c>
      <c r="C118" s="501" t="str">
        <f ca="1">TEXT(IFERROR(INDEX('Overview - Section A'!$A$38:$A$45,MATCH(G118,'Overview - Section A'!$U$38:$U$45,0)),""),"d-mmm-yy") &amp;" to " &amp; TEXT(IFERROR(INDEX('Overview - Section A'!$E$38:$E$45,MATCH(G118,'Overview - Section A'!$U$38:$U$45,0)),""),"d-mmm-yy")</f>
        <v>d-janv-yy to d-juin-yy</v>
      </c>
      <c r="D118" s="517"/>
      <c r="E118" s="517"/>
      <c r="F118" s="518"/>
      <c r="G118" s="519" t="s">
        <v>428</v>
      </c>
      <c r="H118" s="519"/>
      <c r="I118" s="503" t="b">
        <f t="shared" si="5"/>
        <v>1</v>
      </c>
      <c r="J118" s="503" t="b">
        <f t="shared" si="6"/>
        <v>0</v>
      </c>
      <c r="K118" s="503" t="str">
        <f t="shared" si="7"/>
        <v>a1N36000005Mhq9EAC</v>
      </c>
      <c r="L118" s="520" t="s">
        <v>1034</v>
      </c>
      <c r="M118" s="517"/>
      <c r="N118" s="517"/>
      <c r="O118" s="49"/>
      <c r="AM118" s="5"/>
      <c r="AN118" s="5"/>
    </row>
    <row r="119" spans="1:40" ht="283.5" x14ac:dyDescent="0.25">
      <c r="A119" s="409">
        <v>5</v>
      </c>
      <c r="B119" s="427" t="str">
        <f t="shared" si="4"/>
        <v/>
      </c>
      <c r="C119" s="501" t="str">
        <f ca="1">TEXT(IFERROR(INDEX('Overview - Section A'!$A$38:$A$45,MATCH(G119,'Overview - Section A'!$U$38:$U$45,0)),""),"d-mmm-yy") &amp;" to " &amp; TEXT(IFERROR(INDEX('Overview - Section A'!$E$38:$E$45,MATCH(G119,'Overview - Section A'!$U$38:$U$45,0)),""),"d-mmm-yy")</f>
        <v>d-juil-yy to d-déc-yy</v>
      </c>
      <c r="D119" s="517"/>
      <c r="E119" s="517"/>
      <c r="F119" s="518"/>
      <c r="G119" s="519" t="s">
        <v>430</v>
      </c>
      <c r="H119" s="519"/>
      <c r="I119" s="503" t="b">
        <f t="shared" si="5"/>
        <v>1</v>
      </c>
      <c r="J119" s="503" t="b">
        <f t="shared" si="6"/>
        <v>0</v>
      </c>
      <c r="K119" s="503" t="str">
        <f t="shared" si="7"/>
        <v>a1N36000005Mhq9EAC</v>
      </c>
      <c r="L119" s="520" t="s">
        <v>1035</v>
      </c>
      <c r="M119" s="517"/>
      <c r="N119" s="517"/>
      <c r="O119" s="49"/>
      <c r="AM119" s="5"/>
      <c r="AN119" s="5"/>
    </row>
    <row r="120" spans="1:40" ht="283.5" x14ac:dyDescent="0.25">
      <c r="A120" s="409">
        <v>5</v>
      </c>
      <c r="B120" s="427" t="str">
        <f t="shared" si="4"/>
        <v/>
      </c>
      <c r="C120" s="501" t="str">
        <f ca="1">TEXT(IFERROR(INDEX('Overview - Section A'!$A$38:$A$45,MATCH(G120,'Overview - Section A'!$U$38:$U$45,0)),""),"d-mmm-yy") &amp;" to " &amp; TEXT(IFERROR(INDEX('Overview - Section A'!$E$38:$E$45,MATCH(G120,'Overview - Section A'!$U$38:$U$45,0)),""),"d-mmm-yy")</f>
        <v>d-janv-yy to d-juin-yy</v>
      </c>
      <c r="D120" s="517"/>
      <c r="E120" s="517"/>
      <c r="F120" s="518"/>
      <c r="G120" s="519" t="s">
        <v>432</v>
      </c>
      <c r="H120" s="519"/>
      <c r="I120" s="503" t="b">
        <f t="shared" si="5"/>
        <v>1</v>
      </c>
      <c r="J120" s="503" t="b">
        <f t="shared" si="6"/>
        <v>0</v>
      </c>
      <c r="K120" s="503" t="str">
        <f t="shared" si="7"/>
        <v>a1N36000005Mhq9EAC</v>
      </c>
      <c r="L120" s="520" t="s">
        <v>1036</v>
      </c>
      <c r="M120" s="517"/>
      <c r="N120" s="517"/>
      <c r="O120" s="49"/>
      <c r="AM120" s="5"/>
      <c r="AN120" s="5"/>
    </row>
    <row r="121" spans="1:40" ht="283.5" x14ac:dyDescent="0.25">
      <c r="A121" s="409">
        <v>5</v>
      </c>
      <c r="B121" s="427" t="str">
        <f t="shared" si="4"/>
        <v/>
      </c>
      <c r="C121" s="501" t="str">
        <f ca="1">TEXT(IFERROR(INDEX('Overview - Section A'!$A$38:$A$45,MATCH(G121,'Overview - Section A'!$U$38:$U$45,0)),""),"d-mmm-yy") &amp;" to " &amp; TEXT(IFERROR(INDEX('Overview - Section A'!$E$38:$E$45,MATCH(G121,'Overview - Section A'!$U$38:$U$45,0)),""),"d-mmm-yy")</f>
        <v>d-juil-yy to d-déc-yy</v>
      </c>
      <c r="D121" s="517"/>
      <c r="E121" s="517"/>
      <c r="F121" s="518"/>
      <c r="G121" s="519" t="s">
        <v>434</v>
      </c>
      <c r="H121" s="519"/>
      <c r="I121" s="503" t="b">
        <f t="shared" si="5"/>
        <v>1</v>
      </c>
      <c r="J121" s="503" t="b">
        <f t="shared" si="6"/>
        <v>0</v>
      </c>
      <c r="K121" s="503" t="str">
        <f t="shared" si="7"/>
        <v>a1N36000005Mhq9EAC</v>
      </c>
      <c r="L121" s="520" t="s">
        <v>1037</v>
      </c>
      <c r="M121" s="517"/>
      <c r="N121" s="517"/>
      <c r="O121" s="49"/>
      <c r="AM121" s="5"/>
      <c r="AN121" s="5"/>
    </row>
    <row r="122" spans="1:40" ht="283.5" x14ac:dyDescent="0.25">
      <c r="A122" s="409">
        <v>5</v>
      </c>
      <c r="B122" s="427" t="str">
        <f t="shared" si="4"/>
        <v/>
      </c>
      <c r="C122" s="501" t="str">
        <f ca="1">TEXT(IFERROR(INDEX('Overview - Section A'!$A$38:$A$45,MATCH(G122,'Overview - Section A'!$U$38:$U$45,0)),""),"d-mmm-yy") &amp;" to " &amp; TEXT(IFERROR(INDEX('Overview - Section A'!$E$38:$E$45,MATCH(G122,'Overview - Section A'!$U$38:$U$45,0)),""),"d-mmm-yy")</f>
        <v>d-janv-yy to d-juin-yy</v>
      </c>
      <c r="D122" s="517"/>
      <c r="E122" s="517"/>
      <c r="F122" s="518"/>
      <c r="G122" s="519" t="s">
        <v>436</v>
      </c>
      <c r="H122" s="519"/>
      <c r="I122" s="503" t="b">
        <f t="shared" si="5"/>
        <v>1</v>
      </c>
      <c r="J122" s="503" t="b">
        <f t="shared" si="6"/>
        <v>0</v>
      </c>
      <c r="K122" s="503" t="str">
        <f t="shared" si="7"/>
        <v>a1N36000005Mhq9EAC</v>
      </c>
      <c r="L122" s="520" t="s">
        <v>1038</v>
      </c>
      <c r="M122" s="517"/>
      <c r="N122" s="517"/>
      <c r="O122" s="49"/>
      <c r="AM122" s="5"/>
      <c r="AN122" s="5"/>
    </row>
    <row r="123" spans="1:40" ht="283.5" x14ac:dyDescent="0.25">
      <c r="A123" s="409">
        <v>5</v>
      </c>
      <c r="B123" s="427" t="str">
        <f t="shared" si="4"/>
        <v/>
      </c>
      <c r="C123" s="501" t="str">
        <f ca="1">TEXT(IFERROR(INDEX('Overview - Section A'!$A$38:$A$45,MATCH(G123,'Overview - Section A'!$U$38:$U$45,0)),""),"d-mmm-yy") &amp;" to " &amp; TEXT(IFERROR(INDEX('Overview - Section A'!$E$38:$E$45,MATCH(G123,'Overview - Section A'!$U$38:$U$45,0)),""),"d-mmm-yy")</f>
        <v>d-juil-yy to d-déc-yy</v>
      </c>
      <c r="D123" s="517"/>
      <c r="E123" s="517"/>
      <c r="F123" s="518"/>
      <c r="G123" s="519" t="s">
        <v>438</v>
      </c>
      <c r="H123" s="519"/>
      <c r="I123" s="503" t="b">
        <f t="shared" si="5"/>
        <v>1</v>
      </c>
      <c r="J123" s="503" t="b">
        <f t="shared" si="6"/>
        <v>0</v>
      </c>
      <c r="K123" s="503" t="str">
        <f t="shared" si="7"/>
        <v>a1N36000005Mhq9EAC</v>
      </c>
      <c r="L123" s="520" t="s">
        <v>1039</v>
      </c>
      <c r="M123" s="517"/>
      <c r="N123" s="517"/>
      <c r="O123" s="49"/>
      <c r="AM123" s="5"/>
      <c r="AN123" s="5"/>
    </row>
    <row r="124" spans="1:40" ht="283.5" x14ac:dyDescent="0.25">
      <c r="A124" s="409">
        <v>6</v>
      </c>
      <c r="B124" s="427" t="str">
        <f t="shared" si="4"/>
        <v/>
      </c>
      <c r="C124" s="501" t="str">
        <f ca="1">TEXT(IFERROR(INDEX('Overview - Section A'!$A$38:$A$45,MATCH(G124,'Overview - Section A'!$U$38:$U$45,0)),""),"d-mmm-yy") &amp;" to " &amp; TEXT(IFERROR(INDEX('Overview - Section A'!$E$38:$E$45,MATCH(G124,'Overview - Section A'!$U$38:$U$45,0)),""),"d-mmm-yy")</f>
        <v>d-janv-yy to d-juin-yy</v>
      </c>
      <c r="D124" s="517"/>
      <c r="E124" s="517"/>
      <c r="F124" s="518"/>
      <c r="G124" s="519" t="s">
        <v>428</v>
      </c>
      <c r="H124" s="519"/>
      <c r="I124" s="503" t="b">
        <f t="shared" si="5"/>
        <v>1</v>
      </c>
      <c r="J124" s="503" t="b">
        <f t="shared" si="6"/>
        <v>0</v>
      </c>
      <c r="K124" s="503" t="str">
        <f t="shared" si="7"/>
        <v>a1N36000005MhqAEAS</v>
      </c>
      <c r="L124" s="520" t="s">
        <v>1040</v>
      </c>
      <c r="M124" s="517" t="s">
        <v>5903</v>
      </c>
      <c r="N124" s="517"/>
      <c r="O124" s="49"/>
      <c r="AM124" s="5"/>
      <c r="AN124" s="5"/>
    </row>
    <row r="125" spans="1:40" ht="283.5" x14ac:dyDescent="0.25">
      <c r="A125" s="409">
        <v>6</v>
      </c>
      <c r="B125" s="427" t="str">
        <f t="shared" si="4"/>
        <v/>
      </c>
      <c r="C125" s="501" t="str">
        <f ca="1">TEXT(IFERROR(INDEX('Overview - Section A'!$A$38:$A$45,MATCH(G125,'Overview - Section A'!$U$38:$U$45,0)),""),"d-mmm-yy") &amp;" to " &amp; TEXT(IFERROR(INDEX('Overview - Section A'!$E$38:$E$45,MATCH(G125,'Overview - Section A'!$U$38:$U$45,0)),""),"d-mmm-yy")</f>
        <v>d-juil-yy to d-déc-yy</v>
      </c>
      <c r="D125" s="517"/>
      <c r="E125" s="517"/>
      <c r="F125" s="518"/>
      <c r="G125" s="519" t="s">
        <v>430</v>
      </c>
      <c r="H125" s="519"/>
      <c r="I125" s="503" t="b">
        <f t="shared" si="5"/>
        <v>1</v>
      </c>
      <c r="J125" s="503" t="b">
        <f t="shared" si="6"/>
        <v>0</v>
      </c>
      <c r="K125" s="503" t="str">
        <f t="shared" si="7"/>
        <v>a1N36000005MhqAEAS</v>
      </c>
      <c r="L125" s="520" t="s">
        <v>1041</v>
      </c>
      <c r="M125" s="517"/>
      <c r="N125" s="517"/>
      <c r="O125" s="49"/>
      <c r="AM125" s="5"/>
      <c r="AN125" s="5"/>
    </row>
    <row r="126" spans="1:40" ht="283.5" x14ac:dyDescent="0.25">
      <c r="A126" s="409">
        <v>6</v>
      </c>
      <c r="B126" s="427" t="str">
        <f t="shared" si="4"/>
        <v/>
      </c>
      <c r="C126" s="501" t="str">
        <f ca="1">TEXT(IFERROR(INDEX('Overview - Section A'!$A$38:$A$45,MATCH(G126,'Overview - Section A'!$U$38:$U$45,0)),""),"d-mmm-yy") &amp;" to " &amp; TEXT(IFERROR(INDEX('Overview - Section A'!$E$38:$E$45,MATCH(G126,'Overview - Section A'!$U$38:$U$45,0)),""),"d-mmm-yy")</f>
        <v>d-janv-yy to d-juin-yy</v>
      </c>
      <c r="D126" s="517"/>
      <c r="E126" s="517"/>
      <c r="F126" s="518"/>
      <c r="G126" s="519" t="s">
        <v>432</v>
      </c>
      <c r="H126" s="519"/>
      <c r="I126" s="503" t="b">
        <f t="shared" si="5"/>
        <v>1</v>
      </c>
      <c r="J126" s="503" t="b">
        <f t="shared" si="6"/>
        <v>0</v>
      </c>
      <c r="K126" s="503" t="str">
        <f t="shared" si="7"/>
        <v>a1N36000005MhqAEAS</v>
      </c>
      <c r="L126" s="520" t="s">
        <v>1042</v>
      </c>
      <c r="M126" s="517"/>
      <c r="N126" s="517"/>
      <c r="O126" s="49"/>
      <c r="AM126" s="5"/>
      <c r="AN126" s="5"/>
    </row>
    <row r="127" spans="1:40" ht="283.5" x14ac:dyDescent="0.25">
      <c r="A127" s="409">
        <v>6</v>
      </c>
      <c r="B127" s="427" t="str">
        <f t="shared" si="4"/>
        <v/>
      </c>
      <c r="C127" s="501" t="str">
        <f ca="1">TEXT(IFERROR(INDEX('Overview - Section A'!$A$38:$A$45,MATCH(G127,'Overview - Section A'!$U$38:$U$45,0)),""),"d-mmm-yy") &amp;" to " &amp; TEXT(IFERROR(INDEX('Overview - Section A'!$E$38:$E$45,MATCH(G127,'Overview - Section A'!$U$38:$U$45,0)),""),"d-mmm-yy")</f>
        <v>d-juil-yy to d-déc-yy</v>
      </c>
      <c r="D127" s="517"/>
      <c r="E127" s="517"/>
      <c r="F127" s="518"/>
      <c r="G127" s="519" t="s">
        <v>434</v>
      </c>
      <c r="H127" s="519"/>
      <c r="I127" s="503" t="b">
        <f t="shared" si="5"/>
        <v>1</v>
      </c>
      <c r="J127" s="503" t="b">
        <f t="shared" si="6"/>
        <v>0</v>
      </c>
      <c r="K127" s="503" t="str">
        <f t="shared" si="7"/>
        <v>a1N36000005MhqAEAS</v>
      </c>
      <c r="L127" s="520" t="s">
        <v>1043</v>
      </c>
      <c r="M127" s="517"/>
      <c r="N127" s="517"/>
      <c r="O127" s="49"/>
      <c r="AM127" s="5"/>
      <c r="AN127" s="5"/>
    </row>
    <row r="128" spans="1:40" ht="283.5" x14ac:dyDescent="0.25">
      <c r="A128" s="409">
        <v>6</v>
      </c>
      <c r="B128" s="427" t="str">
        <f t="shared" si="4"/>
        <v/>
      </c>
      <c r="C128" s="501" t="str">
        <f ca="1">TEXT(IFERROR(INDEX('Overview - Section A'!$A$38:$A$45,MATCH(G128,'Overview - Section A'!$U$38:$U$45,0)),""),"d-mmm-yy") &amp;" to " &amp; TEXT(IFERROR(INDEX('Overview - Section A'!$E$38:$E$45,MATCH(G128,'Overview - Section A'!$U$38:$U$45,0)),""),"d-mmm-yy")</f>
        <v>d-janv-yy to d-juin-yy</v>
      </c>
      <c r="D128" s="517"/>
      <c r="E128" s="517"/>
      <c r="F128" s="518"/>
      <c r="G128" s="519" t="s">
        <v>436</v>
      </c>
      <c r="H128" s="519"/>
      <c r="I128" s="503" t="b">
        <f t="shared" si="5"/>
        <v>1</v>
      </c>
      <c r="J128" s="503" t="b">
        <f t="shared" si="6"/>
        <v>0</v>
      </c>
      <c r="K128" s="503" t="str">
        <f t="shared" si="7"/>
        <v>a1N36000005MhqAEAS</v>
      </c>
      <c r="L128" s="520" t="s">
        <v>1044</v>
      </c>
      <c r="M128" s="517"/>
      <c r="N128" s="517"/>
      <c r="O128" s="49"/>
      <c r="AM128" s="5"/>
      <c r="AN128" s="5"/>
    </row>
    <row r="129" spans="1:40" ht="283.5" x14ac:dyDescent="0.25">
      <c r="A129" s="409">
        <v>6</v>
      </c>
      <c r="B129" s="427" t="str">
        <f t="shared" si="4"/>
        <v/>
      </c>
      <c r="C129" s="501" t="str">
        <f ca="1">TEXT(IFERROR(INDEX('Overview - Section A'!$A$38:$A$45,MATCH(G129,'Overview - Section A'!$U$38:$U$45,0)),""),"d-mmm-yy") &amp;" to " &amp; TEXT(IFERROR(INDEX('Overview - Section A'!$E$38:$E$45,MATCH(G129,'Overview - Section A'!$U$38:$U$45,0)),""),"d-mmm-yy")</f>
        <v>d-juil-yy to d-déc-yy</v>
      </c>
      <c r="D129" s="517"/>
      <c r="E129" s="517"/>
      <c r="F129" s="518"/>
      <c r="G129" s="519" t="s">
        <v>438</v>
      </c>
      <c r="H129" s="519"/>
      <c r="I129" s="503" t="b">
        <f t="shared" si="5"/>
        <v>1</v>
      </c>
      <c r="J129" s="503" t="b">
        <f t="shared" si="6"/>
        <v>0</v>
      </c>
      <c r="K129" s="503" t="str">
        <f t="shared" si="7"/>
        <v>a1N36000005MhqAEAS</v>
      </c>
      <c r="L129" s="520" t="s">
        <v>1045</v>
      </c>
      <c r="M129" s="517"/>
      <c r="N129" s="517"/>
      <c r="O129" s="49"/>
      <c r="AM129" s="5"/>
      <c r="AN129" s="5"/>
    </row>
    <row r="130" spans="1:40" ht="283.5" x14ac:dyDescent="0.25">
      <c r="A130" s="409">
        <v>7</v>
      </c>
      <c r="B130" s="427" t="str">
        <f t="shared" si="4"/>
        <v/>
      </c>
      <c r="C130" s="501" t="str">
        <f ca="1">TEXT(IFERROR(INDEX('Overview - Section A'!$A$38:$A$45,MATCH(G130,'Overview - Section A'!$U$38:$U$45,0)),""),"d-mmm-yy") &amp;" to " &amp; TEXT(IFERROR(INDEX('Overview - Section A'!$E$38:$E$45,MATCH(G130,'Overview - Section A'!$U$38:$U$45,0)),""),"d-mmm-yy")</f>
        <v>d-janv-yy to d-juin-yy</v>
      </c>
      <c r="D130" s="517"/>
      <c r="E130" s="517"/>
      <c r="F130" s="518"/>
      <c r="G130" s="519" t="s">
        <v>428</v>
      </c>
      <c r="H130" s="519"/>
      <c r="I130" s="503" t="b">
        <f t="shared" si="5"/>
        <v>1</v>
      </c>
      <c r="J130" s="503" t="b">
        <f t="shared" si="6"/>
        <v>0</v>
      </c>
      <c r="K130" s="503" t="str">
        <f t="shared" si="7"/>
        <v>a1N36000005MhqBEAS</v>
      </c>
      <c r="L130" s="520" t="s">
        <v>1046</v>
      </c>
      <c r="M130" s="517"/>
      <c r="N130" s="517"/>
      <c r="O130" s="49"/>
      <c r="AM130" s="5"/>
      <c r="AN130" s="5"/>
    </row>
    <row r="131" spans="1:40" ht="283.5" x14ac:dyDescent="0.25">
      <c r="A131" s="409">
        <v>7</v>
      </c>
      <c r="B131" s="427" t="str">
        <f t="shared" si="4"/>
        <v/>
      </c>
      <c r="C131" s="501" t="str">
        <f ca="1">TEXT(IFERROR(INDEX('Overview - Section A'!$A$38:$A$45,MATCH(G131,'Overview - Section A'!$U$38:$U$45,0)),""),"d-mmm-yy") &amp;" to " &amp; TEXT(IFERROR(INDEX('Overview - Section A'!$E$38:$E$45,MATCH(G131,'Overview - Section A'!$U$38:$U$45,0)),""),"d-mmm-yy")</f>
        <v>d-juil-yy to d-déc-yy</v>
      </c>
      <c r="D131" s="517"/>
      <c r="E131" s="517"/>
      <c r="F131" s="518"/>
      <c r="G131" s="519" t="s">
        <v>430</v>
      </c>
      <c r="H131" s="519"/>
      <c r="I131" s="503" t="b">
        <f t="shared" si="5"/>
        <v>1</v>
      </c>
      <c r="J131" s="503" t="b">
        <f t="shared" si="6"/>
        <v>0</v>
      </c>
      <c r="K131" s="503" t="str">
        <f t="shared" si="7"/>
        <v>a1N36000005MhqBEAS</v>
      </c>
      <c r="L131" s="520" t="s">
        <v>1047</v>
      </c>
      <c r="M131" s="517"/>
      <c r="N131" s="517"/>
      <c r="O131" s="49"/>
      <c r="AM131" s="5"/>
      <c r="AN131" s="5"/>
    </row>
    <row r="132" spans="1:40" ht="283.5" x14ac:dyDescent="0.25">
      <c r="A132" s="409">
        <v>7</v>
      </c>
      <c r="B132" s="427" t="str">
        <f t="shared" si="4"/>
        <v/>
      </c>
      <c r="C132" s="501" t="str">
        <f ca="1">TEXT(IFERROR(INDEX('Overview - Section A'!$A$38:$A$45,MATCH(G132,'Overview - Section A'!$U$38:$U$45,0)),""),"d-mmm-yy") &amp;" to " &amp; TEXT(IFERROR(INDEX('Overview - Section A'!$E$38:$E$45,MATCH(G132,'Overview - Section A'!$U$38:$U$45,0)),""),"d-mmm-yy")</f>
        <v>d-janv-yy to d-juin-yy</v>
      </c>
      <c r="D132" s="517"/>
      <c r="E132" s="517"/>
      <c r="F132" s="518"/>
      <c r="G132" s="519" t="s">
        <v>432</v>
      </c>
      <c r="H132" s="519"/>
      <c r="I132" s="503" t="b">
        <f t="shared" si="5"/>
        <v>1</v>
      </c>
      <c r="J132" s="503" t="b">
        <f t="shared" si="6"/>
        <v>0</v>
      </c>
      <c r="K132" s="503" t="str">
        <f t="shared" si="7"/>
        <v>a1N36000005MhqBEAS</v>
      </c>
      <c r="L132" s="520" t="s">
        <v>1048</v>
      </c>
      <c r="M132" s="517" t="s">
        <v>5903</v>
      </c>
      <c r="N132" s="517"/>
      <c r="O132" s="49"/>
      <c r="AM132" s="5"/>
      <c r="AN132" s="5"/>
    </row>
    <row r="133" spans="1:40" ht="283.5" x14ac:dyDescent="0.25">
      <c r="A133" s="409">
        <v>7</v>
      </c>
      <c r="B133" s="427" t="str">
        <f t="shared" si="4"/>
        <v/>
      </c>
      <c r="C133" s="501" t="str">
        <f ca="1">TEXT(IFERROR(INDEX('Overview - Section A'!$A$38:$A$45,MATCH(G133,'Overview - Section A'!$U$38:$U$45,0)),""),"d-mmm-yy") &amp;" to " &amp; TEXT(IFERROR(INDEX('Overview - Section A'!$E$38:$E$45,MATCH(G133,'Overview - Section A'!$U$38:$U$45,0)),""),"d-mmm-yy")</f>
        <v>d-juil-yy to d-déc-yy</v>
      </c>
      <c r="D133" s="517"/>
      <c r="E133" s="517"/>
      <c r="F133" s="518"/>
      <c r="G133" s="519" t="s">
        <v>434</v>
      </c>
      <c r="H133" s="519"/>
      <c r="I133" s="503" t="b">
        <f t="shared" si="5"/>
        <v>1</v>
      </c>
      <c r="J133" s="503" t="b">
        <f t="shared" si="6"/>
        <v>0</v>
      </c>
      <c r="K133" s="503" t="str">
        <f t="shared" si="7"/>
        <v>a1N36000005MhqBEAS</v>
      </c>
      <c r="L133" s="520" t="s">
        <v>1049</v>
      </c>
      <c r="M133" s="517"/>
      <c r="N133" s="517"/>
      <c r="O133" s="49"/>
      <c r="AM133" s="5"/>
      <c r="AN133" s="5"/>
    </row>
    <row r="134" spans="1:40" ht="283.5" x14ac:dyDescent="0.25">
      <c r="A134" s="409">
        <v>7</v>
      </c>
      <c r="B134" s="427" t="str">
        <f t="shared" si="4"/>
        <v/>
      </c>
      <c r="C134" s="501" t="str">
        <f ca="1">TEXT(IFERROR(INDEX('Overview - Section A'!$A$38:$A$45,MATCH(G134,'Overview - Section A'!$U$38:$U$45,0)),""),"d-mmm-yy") &amp;" to " &amp; TEXT(IFERROR(INDEX('Overview - Section A'!$E$38:$E$45,MATCH(G134,'Overview - Section A'!$U$38:$U$45,0)),""),"d-mmm-yy")</f>
        <v>d-janv-yy to d-juin-yy</v>
      </c>
      <c r="D134" s="517"/>
      <c r="E134" s="517"/>
      <c r="F134" s="518"/>
      <c r="G134" s="519" t="s">
        <v>436</v>
      </c>
      <c r="H134" s="519"/>
      <c r="I134" s="503" t="b">
        <f t="shared" si="5"/>
        <v>1</v>
      </c>
      <c r="J134" s="503" t="b">
        <f t="shared" si="6"/>
        <v>0</v>
      </c>
      <c r="K134" s="503" t="str">
        <f t="shared" si="7"/>
        <v>a1N36000005MhqBEAS</v>
      </c>
      <c r="L134" s="520" t="s">
        <v>1050</v>
      </c>
      <c r="M134" s="517"/>
      <c r="N134" s="517"/>
      <c r="O134" s="49"/>
      <c r="AM134" s="5"/>
      <c r="AN134" s="5"/>
    </row>
    <row r="135" spans="1:40" ht="283.5" x14ac:dyDescent="0.25">
      <c r="A135" s="409">
        <v>7</v>
      </c>
      <c r="B135" s="427" t="str">
        <f t="shared" si="4"/>
        <v/>
      </c>
      <c r="C135" s="501" t="str">
        <f ca="1">TEXT(IFERROR(INDEX('Overview - Section A'!$A$38:$A$45,MATCH(G135,'Overview - Section A'!$U$38:$U$45,0)),""),"d-mmm-yy") &amp;" to " &amp; TEXT(IFERROR(INDEX('Overview - Section A'!$E$38:$E$45,MATCH(G135,'Overview - Section A'!$U$38:$U$45,0)),""),"d-mmm-yy")</f>
        <v>d-juil-yy to d-déc-yy</v>
      </c>
      <c r="D135" s="517"/>
      <c r="E135" s="517"/>
      <c r="F135" s="518"/>
      <c r="G135" s="519" t="s">
        <v>438</v>
      </c>
      <c r="H135" s="519"/>
      <c r="I135" s="503" t="b">
        <f t="shared" si="5"/>
        <v>1</v>
      </c>
      <c r="J135" s="503" t="b">
        <f t="shared" si="6"/>
        <v>0</v>
      </c>
      <c r="K135" s="503" t="str">
        <f t="shared" si="7"/>
        <v>a1N36000005MhqBEAS</v>
      </c>
      <c r="L135" s="520" t="s">
        <v>1051</v>
      </c>
      <c r="M135" s="517"/>
      <c r="N135" s="517"/>
      <c r="O135" s="49"/>
      <c r="AM135" s="5"/>
      <c r="AN135" s="5"/>
    </row>
    <row r="136" spans="1:40" ht="283.5" x14ac:dyDescent="0.25">
      <c r="A136" s="409">
        <v>8</v>
      </c>
      <c r="B136" s="427" t="str">
        <f t="shared" si="4"/>
        <v/>
      </c>
      <c r="C136" s="501" t="str">
        <f ca="1">TEXT(IFERROR(INDEX('Overview - Section A'!$A$38:$A$45,MATCH(G136,'Overview - Section A'!$U$38:$U$45,0)),""),"d-mmm-yy") &amp;" to " &amp; TEXT(IFERROR(INDEX('Overview - Section A'!$E$38:$E$45,MATCH(G136,'Overview - Section A'!$U$38:$U$45,0)),""),"d-mmm-yy")</f>
        <v>d-janv-yy to d-juin-yy</v>
      </c>
      <c r="D136" s="517"/>
      <c r="E136" s="517"/>
      <c r="F136" s="518"/>
      <c r="G136" s="519" t="s">
        <v>428</v>
      </c>
      <c r="H136" s="519"/>
      <c r="I136" s="503" t="b">
        <f t="shared" si="5"/>
        <v>1</v>
      </c>
      <c r="J136" s="503" t="b">
        <f t="shared" si="6"/>
        <v>0</v>
      </c>
      <c r="K136" s="503" t="str">
        <f t="shared" si="7"/>
        <v>a1N36000005MhqCEAS</v>
      </c>
      <c r="L136" s="520" t="s">
        <v>1052</v>
      </c>
      <c r="M136" s="517" t="s">
        <v>5903</v>
      </c>
      <c r="N136" s="517"/>
      <c r="O136" s="49"/>
      <c r="AM136" s="5"/>
      <c r="AN136" s="5"/>
    </row>
    <row r="137" spans="1:40" ht="283.5" x14ac:dyDescent="0.25">
      <c r="A137" s="409">
        <v>8</v>
      </c>
      <c r="B137" s="427" t="str">
        <f t="shared" si="4"/>
        <v/>
      </c>
      <c r="C137" s="501" t="str">
        <f ca="1">TEXT(IFERROR(INDEX('Overview - Section A'!$A$38:$A$45,MATCH(G137,'Overview - Section A'!$U$38:$U$45,0)),""),"d-mmm-yy") &amp;" to " &amp; TEXT(IFERROR(INDEX('Overview - Section A'!$E$38:$E$45,MATCH(G137,'Overview - Section A'!$U$38:$U$45,0)),""),"d-mmm-yy")</f>
        <v>d-juil-yy to d-déc-yy</v>
      </c>
      <c r="D137" s="517"/>
      <c r="E137" s="517"/>
      <c r="F137" s="518"/>
      <c r="G137" s="519" t="s">
        <v>430</v>
      </c>
      <c r="H137" s="519"/>
      <c r="I137" s="503" t="b">
        <f t="shared" si="5"/>
        <v>1</v>
      </c>
      <c r="J137" s="503" t="b">
        <f t="shared" si="6"/>
        <v>0</v>
      </c>
      <c r="K137" s="503" t="str">
        <f t="shared" si="7"/>
        <v>a1N36000005MhqCEAS</v>
      </c>
      <c r="L137" s="520" t="s">
        <v>1053</v>
      </c>
      <c r="M137" s="517"/>
      <c r="N137" s="517"/>
      <c r="O137" s="49"/>
      <c r="AM137" s="5"/>
      <c r="AN137" s="5"/>
    </row>
    <row r="138" spans="1:40" ht="283.5" x14ac:dyDescent="0.25">
      <c r="A138" s="409">
        <v>8</v>
      </c>
      <c r="B138" s="427" t="str">
        <f t="shared" si="4"/>
        <v/>
      </c>
      <c r="C138" s="501" t="str">
        <f ca="1">TEXT(IFERROR(INDEX('Overview - Section A'!$A$38:$A$45,MATCH(G138,'Overview - Section A'!$U$38:$U$45,0)),""),"d-mmm-yy") &amp;" to " &amp; TEXT(IFERROR(INDEX('Overview - Section A'!$E$38:$E$45,MATCH(G138,'Overview - Section A'!$U$38:$U$45,0)),""),"d-mmm-yy")</f>
        <v>d-janv-yy to d-juin-yy</v>
      </c>
      <c r="D138" s="517"/>
      <c r="E138" s="517"/>
      <c r="F138" s="518"/>
      <c r="G138" s="519" t="s">
        <v>432</v>
      </c>
      <c r="H138" s="519"/>
      <c r="I138" s="503" t="b">
        <f t="shared" si="5"/>
        <v>1</v>
      </c>
      <c r="J138" s="503" t="b">
        <f t="shared" si="6"/>
        <v>0</v>
      </c>
      <c r="K138" s="503" t="str">
        <f t="shared" si="7"/>
        <v>a1N36000005MhqCEAS</v>
      </c>
      <c r="L138" s="520" t="s">
        <v>1054</v>
      </c>
      <c r="M138" s="517"/>
      <c r="N138" s="517"/>
      <c r="O138" s="49"/>
      <c r="AM138" s="5"/>
      <c r="AN138" s="5"/>
    </row>
    <row r="139" spans="1:40" ht="283.5" x14ac:dyDescent="0.25">
      <c r="A139" s="409">
        <v>8</v>
      </c>
      <c r="B139" s="427" t="str">
        <f t="shared" si="4"/>
        <v/>
      </c>
      <c r="C139" s="501" t="str">
        <f ca="1">TEXT(IFERROR(INDEX('Overview - Section A'!$A$38:$A$45,MATCH(G139,'Overview - Section A'!$U$38:$U$45,0)),""),"d-mmm-yy") &amp;" to " &amp; TEXT(IFERROR(INDEX('Overview - Section A'!$E$38:$E$45,MATCH(G139,'Overview - Section A'!$U$38:$U$45,0)),""),"d-mmm-yy")</f>
        <v>d-juil-yy to d-déc-yy</v>
      </c>
      <c r="D139" s="517"/>
      <c r="E139" s="517"/>
      <c r="F139" s="518"/>
      <c r="G139" s="519" t="s">
        <v>434</v>
      </c>
      <c r="H139" s="519"/>
      <c r="I139" s="503" t="b">
        <f t="shared" si="5"/>
        <v>1</v>
      </c>
      <c r="J139" s="503" t="b">
        <f t="shared" si="6"/>
        <v>0</v>
      </c>
      <c r="K139" s="503" t="str">
        <f t="shared" si="7"/>
        <v>a1N36000005MhqCEAS</v>
      </c>
      <c r="L139" s="520" t="s">
        <v>1055</v>
      </c>
      <c r="M139" s="517"/>
      <c r="N139" s="517"/>
      <c r="O139" s="49"/>
      <c r="AM139" s="5"/>
      <c r="AN139" s="5"/>
    </row>
    <row r="140" spans="1:40" ht="283.5" x14ac:dyDescent="0.25">
      <c r="A140" s="409">
        <v>8</v>
      </c>
      <c r="B140" s="427" t="str">
        <f t="shared" si="4"/>
        <v/>
      </c>
      <c r="C140" s="501" t="str">
        <f ca="1">TEXT(IFERROR(INDEX('Overview - Section A'!$A$38:$A$45,MATCH(G140,'Overview - Section A'!$U$38:$U$45,0)),""),"d-mmm-yy") &amp;" to " &amp; TEXT(IFERROR(INDEX('Overview - Section A'!$E$38:$E$45,MATCH(G140,'Overview - Section A'!$U$38:$U$45,0)),""),"d-mmm-yy")</f>
        <v>d-janv-yy to d-juin-yy</v>
      </c>
      <c r="D140" s="517"/>
      <c r="E140" s="517"/>
      <c r="F140" s="518"/>
      <c r="G140" s="519" t="s">
        <v>436</v>
      </c>
      <c r="H140" s="519"/>
      <c r="I140" s="503" t="b">
        <f t="shared" si="5"/>
        <v>1</v>
      </c>
      <c r="J140" s="503" t="b">
        <f t="shared" si="6"/>
        <v>0</v>
      </c>
      <c r="K140" s="503" t="str">
        <f t="shared" si="7"/>
        <v>a1N36000005MhqCEAS</v>
      </c>
      <c r="L140" s="520" t="s">
        <v>1056</v>
      </c>
      <c r="M140" s="517"/>
      <c r="N140" s="517"/>
      <c r="O140" s="49"/>
      <c r="AM140" s="5"/>
      <c r="AN140" s="5"/>
    </row>
    <row r="141" spans="1:40" ht="283.5" x14ac:dyDescent="0.25">
      <c r="A141" s="409">
        <v>8</v>
      </c>
      <c r="B141" s="427" t="str">
        <f t="shared" si="4"/>
        <v/>
      </c>
      <c r="C141" s="501" t="str">
        <f ca="1">TEXT(IFERROR(INDEX('Overview - Section A'!$A$38:$A$45,MATCH(G141,'Overview - Section A'!$U$38:$U$45,0)),""),"d-mmm-yy") &amp;" to " &amp; TEXT(IFERROR(INDEX('Overview - Section A'!$E$38:$E$45,MATCH(G141,'Overview - Section A'!$U$38:$U$45,0)),""),"d-mmm-yy")</f>
        <v>d-juil-yy to d-déc-yy</v>
      </c>
      <c r="D141" s="517"/>
      <c r="E141" s="517"/>
      <c r="F141" s="518"/>
      <c r="G141" s="519" t="s">
        <v>438</v>
      </c>
      <c r="H141" s="519"/>
      <c r="I141" s="503" t="b">
        <f t="shared" si="5"/>
        <v>1</v>
      </c>
      <c r="J141" s="503" t="b">
        <f t="shared" si="6"/>
        <v>0</v>
      </c>
      <c r="K141" s="503" t="str">
        <f t="shared" si="7"/>
        <v>a1N36000005MhqCEAS</v>
      </c>
      <c r="L141" s="520" t="s">
        <v>1057</v>
      </c>
      <c r="M141" s="517"/>
      <c r="N141" s="517"/>
      <c r="O141" s="49"/>
      <c r="AM141" s="5"/>
      <c r="AN141" s="5"/>
    </row>
    <row r="142" spans="1:40" ht="283.5" x14ac:dyDescent="0.25">
      <c r="A142" s="409">
        <v>9</v>
      </c>
      <c r="B142" s="427" t="str">
        <f t="shared" si="4"/>
        <v/>
      </c>
      <c r="C142" s="501" t="str">
        <f ca="1">TEXT(IFERROR(INDEX('Overview - Section A'!$A$38:$A$45,MATCH(G142,'Overview - Section A'!$U$38:$U$45,0)),""),"d-mmm-yy") &amp;" to " &amp; TEXT(IFERROR(INDEX('Overview - Section A'!$E$38:$E$45,MATCH(G142,'Overview - Section A'!$U$38:$U$45,0)),""),"d-mmm-yy")</f>
        <v>d-janv-yy to d-juin-yy</v>
      </c>
      <c r="D142" s="517"/>
      <c r="E142" s="517" t="s">
        <v>5887</v>
      </c>
      <c r="F142" s="518"/>
      <c r="G142" s="519" t="s">
        <v>428</v>
      </c>
      <c r="H142" s="519"/>
      <c r="I142" s="503" t="b">
        <f t="shared" si="5"/>
        <v>1</v>
      </c>
      <c r="J142" s="503" t="b">
        <f t="shared" si="6"/>
        <v>0</v>
      </c>
      <c r="K142" s="503" t="str">
        <f t="shared" si="7"/>
        <v>a1N36000005MhqDEAS</v>
      </c>
      <c r="L142" s="520" t="s">
        <v>1058</v>
      </c>
      <c r="M142" s="517" t="s">
        <v>5888</v>
      </c>
      <c r="N142" s="517"/>
      <c r="O142" s="49"/>
      <c r="AM142" s="5"/>
      <c r="AN142" s="5"/>
    </row>
    <row r="143" spans="1:40" ht="283.5" x14ac:dyDescent="0.25">
      <c r="A143" s="409">
        <v>9</v>
      </c>
      <c r="B143" s="427" t="str">
        <f t="shared" si="4"/>
        <v/>
      </c>
      <c r="C143" s="501" t="str">
        <f ca="1">TEXT(IFERROR(INDEX('Overview - Section A'!$A$38:$A$45,MATCH(G143,'Overview - Section A'!$U$38:$U$45,0)),""),"d-mmm-yy") &amp;" to " &amp; TEXT(IFERROR(INDEX('Overview - Section A'!$E$38:$E$45,MATCH(G143,'Overview - Section A'!$U$38:$U$45,0)),""),"d-mmm-yy")</f>
        <v>d-juil-yy to d-déc-yy</v>
      </c>
      <c r="D143" s="517"/>
      <c r="E143" s="517"/>
      <c r="F143" s="518"/>
      <c r="G143" s="519" t="s">
        <v>430</v>
      </c>
      <c r="H143" s="519"/>
      <c r="I143" s="503" t="b">
        <f t="shared" si="5"/>
        <v>1</v>
      </c>
      <c r="J143" s="503" t="b">
        <f t="shared" si="6"/>
        <v>0</v>
      </c>
      <c r="K143" s="503" t="str">
        <f t="shared" si="7"/>
        <v>a1N36000005MhqDEAS</v>
      </c>
      <c r="L143" s="520" t="s">
        <v>1059</v>
      </c>
      <c r="M143" s="517" t="s">
        <v>5889</v>
      </c>
      <c r="N143" s="517"/>
      <c r="O143" s="49"/>
      <c r="AM143" s="5"/>
      <c r="AN143" s="5"/>
    </row>
    <row r="144" spans="1:40" ht="283.5" x14ac:dyDescent="0.25">
      <c r="A144" s="409">
        <v>9</v>
      </c>
      <c r="B144" s="427" t="str">
        <f t="shared" si="4"/>
        <v/>
      </c>
      <c r="C144" s="501" t="str">
        <f ca="1">TEXT(IFERROR(INDEX('Overview - Section A'!$A$38:$A$45,MATCH(G144,'Overview - Section A'!$U$38:$U$45,0)),""),"d-mmm-yy") &amp;" to " &amp; TEXT(IFERROR(INDEX('Overview - Section A'!$E$38:$E$45,MATCH(G144,'Overview - Section A'!$U$38:$U$45,0)),""),"d-mmm-yy")</f>
        <v>d-janv-yy to d-juin-yy</v>
      </c>
      <c r="D144" s="517"/>
      <c r="E144" s="517"/>
      <c r="F144" s="518"/>
      <c r="G144" s="519" t="s">
        <v>432</v>
      </c>
      <c r="H144" s="519"/>
      <c r="I144" s="503" t="b">
        <f t="shared" si="5"/>
        <v>1</v>
      </c>
      <c r="J144" s="503" t="b">
        <f t="shared" si="6"/>
        <v>0</v>
      </c>
      <c r="K144" s="503" t="str">
        <f t="shared" si="7"/>
        <v>a1N36000005MhqDEAS</v>
      </c>
      <c r="L144" s="520" t="s">
        <v>1060</v>
      </c>
      <c r="M144" s="517" t="s">
        <v>5890</v>
      </c>
      <c r="N144" s="517"/>
      <c r="O144" s="49"/>
      <c r="AM144" s="5"/>
      <c r="AN144" s="5"/>
    </row>
    <row r="145" spans="1:40" ht="283.5" x14ac:dyDescent="0.25">
      <c r="A145" s="409">
        <v>9</v>
      </c>
      <c r="B145" s="427" t="str">
        <f t="shared" si="4"/>
        <v/>
      </c>
      <c r="C145" s="501" t="str">
        <f ca="1">TEXT(IFERROR(INDEX('Overview - Section A'!$A$38:$A$45,MATCH(G145,'Overview - Section A'!$U$38:$U$45,0)),""),"d-mmm-yy") &amp;" to " &amp; TEXT(IFERROR(INDEX('Overview - Section A'!$E$38:$E$45,MATCH(G145,'Overview - Section A'!$U$38:$U$45,0)),""),"d-mmm-yy")</f>
        <v>d-juil-yy to d-déc-yy</v>
      </c>
      <c r="D145" s="517"/>
      <c r="E145" s="517"/>
      <c r="F145" s="518"/>
      <c r="G145" s="519" t="s">
        <v>434</v>
      </c>
      <c r="H145" s="519"/>
      <c r="I145" s="503" t="b">
        <f t="shared" si="5"/>
        <v>1</v>
      </c>
      <c r="J145" s="503" t="b">
        <f t="shared" si="6"/>
        <v>0</v>
      </c>
      <c r="K145" s="503" t="str">
        <f t="shared" si="7"/>
        <v>a1N36000005MhqDEAS</v>
      </c>
      <c r="L145" s="520" t="s">
        <v>1061</v>
      </c>
      <c r="M145" s="517"/>
      <c r="N145" s="517"/>
      <c r="O145" s="49"/>
      <c r="AM145" s="5"/>
      <c r="AN145" s="5"/>
    </row>
    <row r="146" spans="1:40" ht="283.5" x14ac:dyDescent="0.25">
      <c r="A146" s="409">
        <v>9</v>
      </c>
      <c r="B146" s="427" t="str">
        <f t="shared" si="4"/>
        <v/>
      </c>
      <c r="C146" s="501" t="str">
        <f ca="1">TEXT(IFERROR(INDEX('Overview - Section A'!$A$38:$A$45,MATCH(G146,'Overview - Section A'!$U$38:$U$45,0)),""),"d-mmm-yy") &amp;" to " &amp; TEXT(IFERROR(INDEX('Overview - Section A'!$E$38:$E$45,MATCH(G146,'Overview - Section A'!$U$38:$U$45,0)),""),"d-mmm-yy")</f>
        <v>d-janv-yy to d-juin-yy</v>
      </c>
      <c r="D146" s="517"/>
      <c r="E146" s="517"/>
      <c r="F146" s="518"/>
      <c r="G146" s="519" t="s">
        <v>436</v>
      </c>
      <c r="H146" s="519"/>
      <c r="I146" s="503" t="b">
        <f t="shared" si="5"/>
        <v>1</v>
      </c>
      <c r="J146" s="503" t="b">
        <f t="shared" si="6"/>
        <v>0</v>
      </c>
      <c r="K146" s="503" t="str">
        <f t="shared" si="7"/>
        <v>a1N36000005MhqDEAS</v>
      </c>
      <c r="L146" s="520" t="s">
        <v>1062</v>
      </c>
      <c r="M146" s="517"/>
      <c r="N146" s="517"/>
      <c r="O146" s="49"/>
      <c r="AM146" s="5"/>
      <c r="AN146" s="5"/>
    </row>
    <row r="147" spans="1:40" ht="283.5" x14ac:dyDescent="0.25">
      <c r="A147" s="409">
        <v>9</v>
      </c>
      <c r="B147" s="427" t="str">
        <f t="shared" si="4"/>
        <v/>
      </c>
      <c r="C147" s="501" t="str">
        <f ca="1">TEXT(IFERROR(INDEX('Overview - Section A'!$A$38:$A$45,MATCH(G147,'Overview - Section A'!$U$38:$U$45,0)),""),"d-mmm-yy") &amp;" to " &amp; TEXT(IFERROR(INDEX('Overview - Section A'!$E$38:$E$45,MATCH(G147,'Overview - Section A'!$U$38:$U$45,0)),""),"d-mmm-yy")</f>
        <v>d-juil-yy to d-déc-yy</v>
      </c>
      <c r="D147" s="517"/>
      <c r="E147" s="517"/>
      <c r="F147" s="518"/>
      <c r="G147" s="519" t="s">
        <v>438</v>
      </c>
      <c r="H147" s="519"/>
      <c r="I147" s="503" t="b">
        <f t="shared" si="5"/>
        <v>1</v>
      </c>
      <c r="J147" s="503" t="b">
        <f t="shared" si="6"/>
        <v>0</v>
      </c>
      <c r="K147" s="503" t="str">
        <f t="shared" si="7"/>
        <v>a1N36000005MhqDEAS</v>
      </c>
      <c r="L147" s="520" t="s">
        <v>1063</v>
      </c>
      <c r="M147" s="517"/>
      <c r="N147" s="517"/>
      <c r="O147" s="49"/>
      <c r="AM147" s="5"/>
      <c r="AN147" s="5"/>
    </row>
    <row r="148" spans="1:40" ht="283.5" x14ac:dyDescent="0.25">
      <c r="A148" s="409">
        <v>10</v>
      </c>
      <c r="B148" s="427" t="str">
        <f t="shared" si="4"/>
        <v/>
      </c>
      <c r="C148" s="501" t="str">
        <f ca="1">TEXT(IFERROR(INDEX('Overview - Section A'!$A$38:$A$45,MATCH(G148,'Overview - Section A'!$U$38:$U$45,0)),""),"d-mmm-yy") &amp;" to " &amp; TEXT(IFERROR(INDEX('Overview - Section A'!$E$38:$E$45,MATCH(G148,'Overview - Section A'!$U$38:$U$45,0)),""),"d-mmm-yy")</f>
        <v>d-janv-yy to d-juin-yy</v>
      </c>
      <c r="D148" s="517"/>
      <c r="E148" s="517"/>
      <c r="F148" s="518"/>
      <c r="G148" s="519" t="s">
        <v>428</v>
      </c>
      <c r="H148" s="519"/>
      <c r="I148" s="503" t="b">
        <f t="shared" si="5"/>
        <v>1</v>
      </c>
      <c r="J148" s="503" t="b">
        <f t="shared" si="6"/>
        <v>0</v>
      </c>
      <c r="K148" s="503" t="str">
        <f t="shared" si="7"/>
        <v>a1N36000005MhqEEAS</v>
      </c>
      <c r="L148" s="520" t="s">
        <v>1064</v>
      </c>
      <c r="M148" s="517"/>
      <c r="N148" s="517"/>
      <c r="O148" s="49"/>
      <c r="AM148" s="5"/>
      <c r="AN148" s="5"/>
    </row>
    <row r="149" spans="1:40" ht="283.5" x14ac:dyDescent="0.25">
      <c r="A149" s="409">
        <v>10</v>
      </c>
      <c r="B149" s="427" t="str">
        <f t="shared" si="4"/>
        <v/>
      </c>
      <c r="C149" s="501" t="str">
        <f ca="1">TEXT(IFERROR(INDEX('Overview - Section A'!$A$38:$A$45,MATCH(G149,'Overview - Section A'!$U$38:$U$45,0)),""),"d-mmm-yy") &amp;" to " &amp; TEXT(IFERROR(INDEX('Overview - Section A'!$E$38:$E$45,MATCH(G149,'Overview - Section A'!$U$38:$U$45,0)),""),"d-mmm-yy")</f>
        <v>d-juil-yy to d-déc-yy</v>
      </c>
      <c r="D149" s="517"/>
      <c r="E149" s="517"/>
      <c r="F149" s="518"/>
      <c r="G149" s="519" t="s">
        <v>430</v>
      </c>
      <c r="H149" s="519"/>
      <c r="I149" s="503" t="b">
        <f t="shared" si="5"/>
        <v>1</v>
      </c>
      <c r="J149" s="503" t="b">
        <f t="shared" si="6"/>
        <v>0</v>
      </c>
      <c r="K149" s="503" t="str">
        <f t="shared" si="7"/>
        <v>a1N36000005MhqEEAS</v>
      </c>
      <c r="L149" s="520" t="s">
        <v>1065</v>
      </c>
      <c r="M149" s="517"/>
      <c r="N149" s="517"/>
      <c r="O149" s="49"/>
      <c r="AM149" s="5"/>
      <c r="AN149" s="5"/>
    </row>
    <row r="150" spans="1:40" ht="283.5" x14ac:dyDescent="0.25">
      <c r="A150" s="409">
        <v>10</v>
      </c>
      <c r="B150" s="427" t="str">
        <f t="shared" si="4"/>
        <v/>
      </c>
      <c r="C150" s="501" t="str">
        <f ca="1">TEXT(IFERROR(INDEX('Overview - Section A'!$A$38:$A$45,MATCH(G150,'Overview - Section A'!$U$38:$U$45,0)),""),"d-mmm-yy") &amp;" to " &amp; TEXT(IFERROR(INDEX('Overview - Section A'!$E$38:$E$45,MATCH(G150,'Overview - Section A'!$U$38:$U$45,0)),""),"d-mmm-yy")</f>
        <v>d-janv-yy to d-juin-yy</v>
      </c>
      <c r="D150" s="517"/>
      <c r="E150" s="517"/>
      <c r="F150" s="518"/>
      <c r="G150" s="519" t="s">
        <v>432</v>
      </c>
      <c r="H150" s="519"/>
      <c r="I150" s="503" t="b">
        <f t="shared" si="5"/>
        <v>1</v>
      </c>
      <c r="J150" s="503" t="b">
        <f t="shared" si="6"/>
        <v>0</v>
      </c>
      <c r="K150" s="503" t="str">
        <f t="shared" si="7"/>
        <v>a1N36000005MhqEEAS</v>
      </c>
      <c r="L150" s="520" t="s">
        <v>1066</v>
      </c>
      <c r="M150" s="517"/>
      <c r="N150" s="517"/>
      <c r="O150" s="49"/>
      <c r="AM150" s="5"/>
      <c r="AN150" s="5"/>
    </row>
    <row r="151" spans="1:40" ht="283.5" x14ac:dyDescent="0.25">
      <c r="A151" s="409">
        <v>10</v>
      </c>
      <c r="B151" s="427" t="str">
        <f t="shared" si="4"/>
        <v/>
      </c>
      <c r="C151" s="501" t="str">
        <f ca="1">TEXT(IFERROR(INDEX('Overview - Section A'!$A$38:$A$45,MATCH(G151,'Overview - Section A'!$U$38:$U$45,0)),""),"d-mmm-yy") &amp;" to " &amp; TEXT(IFERROR(INDEX('Overview - Section A'!$E$38:$E$45,MATCH(G151,'Overview - Section A'!$U$38:$U$45,0)),""),"d-mmm-yy")</f>
        <v>d-juil-yy to d-déc-yy</v>
      </c>
      <c r="D151" s="517"/>
      <c r="E151" s="517"/>
      <c r="F151" s="518"/>
      <c r="G151" s="519" t="s">
        <v>434</v>
      </c>
      <c r="H151" s="519"/>
      <c r="I151" s="503" t="b">
        <f t="shared" si="5"/>
        <v>1</v>
      </c>
      <c r="J151" s="503" t="b">
        <f t="shared" si="6"/>
        <v>0</v>
      </c>
      <c r="K151" s="503" t="str">
        <f t="shared" si="7"/>
        <v>a1N36000005MhqEEAS</v>
      </c>
      <c r="L151" s="520" t="s">
        <v>1067</v>
      </c>
      <c r="M151" s="517"/>
      <c r="N151" s="517"/>
      <c r="O151" s="49"/>
      <c r="AM151" s="5"/>
      <c r="AN151" s="5"/>
    </row>
    <row r="152" spans="1:40" ht="283.5" x14ac:dyDescent="0.25">
      <c r="A152" s="409">
        <v>10</v>
      </c>
      <c r="B152" s="427" t="str">
        <f t="shared" si="4"/>
        <v/>
      </c>
      <c r="C152" s="501" t="str">
        <f ca="1">TEXT(IFERROR(INDEX('Overview - Section A'!$A$38:$A$45,MATCH(G152,'Overview - Section A'!$U$38:$U$45,0)),""),"d-mmm-yy") &amp;" to " &amp; TEXT(IFERROR(INDEX('Overview - Section A'!$E$38:$E$45,MATCH(G152,'Overview - Section A'!$U$38:$U$45,0)),""),"d-mmm-yy")</f>
        <v>d-janv-yy to d-juin-yy</v>
      </c>
      <c r="D152" s="517"/>
      <c r="E152" s="517"/>
      <c r="F152" s="518"/>
      <c r="G152" s="519" t="s">
        <v>436</v>
      </c>
      <c r="H152" s="519"/>
      <c r="I152" s="503" t="b">
        <f t="shared" si="5"/>
        <v>1</v>
      </c>
      <c r="J152" s="503" t="b">
        <f t="shared" si="6"/>
        <v>0</v>
      </c>
      <c r="K152" s="503" t="str">
        <f t="shared" si="7"/>
        <v>a1N36000005MhqEEAS</v>
      </c>
      <c r="L152" s="520" t="s">
        <v>1068</v>
      </c>
      <c r="M152" s="517"/>
      <c r="N152" s="517"/>
      <c r="O152" s="49"/>
      <c r="AM152" s="5"/>
      <c r="AN152" s="5"/>
    </row>
    <row r="153" spans="1:40" ht="283.5" x14ac:dyDescent="0.25">
      <c r="A153" s="409">
        <v>10</v>
      </c>
      <c r="B153" s="427" t="str">
        <f t="shared" si="4"/>
        <v/>
      </c>
      <c r="C153" s="501" t="str">
        <f ca="1">TEXT(IFERROR(INDEX('Overview - Section A'!$A$38:$A$45,MATCH(G153,'Overview - Section A'!$U$38:$U$45,0)),""),"d-mmm-yy") &amp;" to " &amp; TEXT(IFERROR(INDEX('Overview - Section A'!$E$38:$E$45,MATCH(G153,'Overview - Section A'!$U$38:$U$45,0)),""),"d-mmm-yy")</f>
        <v>d-juil-yy to d-déc-yy</v>
      </c>
      <c r="D153" s="517"/>
      <c r="E153" s="517"/>
      <c r="F153" s="518"/>
      <c r="G153" s="519" t="s">
        <v>438</v>
      </c>
      <c r="H153" s="519"/>
      <c r="I153" s="503" t="b">
        <f t="shared" si="5"/>
        <v>1</v>
      </c>
      <c r="J153" s="503" t="b">
        <f t="shared" si="6"/>
        <v>0</v>
      </c>
      <c r="K153" s="503" t="str">
        <f t="shared" si="7"/>
        <v>a1N36000005MhqEEAS</v>
      </c>
      <c r="L153" s="520" t="s">
        <v>1069</v>
      </c>
      <c r="M153" s="517"/>
      <c r="N153" s="517"/>
      <c r="O153" s="49"/>
      <c r="AM153" s="5"/>
      <c r="AN153" s="5"/>
    </row>
    <row r="154" spans="1:40" ht="283.5" x14ac:dyDescent="0.25">
      <c r="A154" s="409">
        <v>11</v>
      </c>
      <c r="B154" s="427" t="str">
        <f t="shared" si="4"/>
        <v/>
      </c>
      <c r="C154" s="501" t="str">
        <f ca="1">TEXT(IFERROR(INDEX('Overview - Section A'!$A$38:$A$45,MATCH(G154,'Overview - Section A'!$U$38:$U$45,0)),""),"d-mmm-yy") &amp;" to " &amp; TEXT(IFERROR(INDEX('Overview - Section A'!$E$38:$E$45,MATCH(G154,'Overview - Section A'!$U$38:$U$45,0)),""),"d-mmm-yy")</f>
        <v>d-janv-yy to d-juin-yy</v>
      </c>
      <c r="D154" s="517"/>
      <c r="E154" s="517"/>
      <c r="F154" s="518"/>
      <c r="G154" s="519" t="s">
        <v>428</v>
      </c>
      <c r="H154" s="519"/>
      <c r="I154" s="503" t="b">
        <f t="shared" si="5"/>
        <v>1</v>
      </c>
      <c r="J154" s="503" t="b">
        <f t="shared" si="6"/>
        <v>0</v>
      </c>
      <c r="K154" s="503" t="str">
        <f t="shared" si="7"/>
        <v>a1N36000005MhqFEAS</v>
      </c>
      <c r="L154" s="520" t="s">
        <v>1070</v>
      </c>
      <c r="M154" s="517"/>
      <c r="N154" s="517"/>
      <c r="O154" s="49"/>
      <c r="AM154" s="5"/>
      <c r="AN154" s="5"/>
    </row>
    <row r="155" spans="1:40" ht="283.5" x14ac:dyDescent="0.25">
      <c r="A155" s="409">
        <v>11</v>
      </c>
      <c r="B155" s="427" t="str">
        <f t="shared" si="4"/>
        <v/>
      </c>
      <c r="C155" s="501" t="str">
        <f ca="1">TEXT(IFERROR(INDEX('Overview - Section A'!$A$38:$A$45,MATCH(G155,'Overview - Section A'!$U$38:$U$45,0)),""),"d-mmm-yy") &amp;" to " &amp; TEXT(IFERROR(INDEX('Overview - Section A'!$E$38:$E$45,MATCH(G155,'Overview - Section A'!$U$38:$U$45,0)),""),"d-mmm-yy")</f>
        <v>d-juil-yy to d-déc-yy</v>
      </c>
      <c r="D155" s="517"/>
      <c r="E155" s="517"/>
      <c r="F155" s="518"/>
      <c r="G155" s="519" t="s">
        <v>430</v>
      </c>
      <c r="H155" s="519"/>
      <c r="I155" s="503" t="b">
        <f t="shared" si="5"/>
        <v>1</v>
      </c>
      <c r="J155" s="503" t="b">
        <f t="shared" si="6"/>
        <v>0</v>
      </c>
      <c r="K155" s="503" t="str">
        <f t="shared" si="7"/>
        <v>a1N36000005MhqFEAS</v>
      </c>
      <c r="L155" s="520" t="s">
        <v>1071</v>
      </c>
      <c r="M155" s="517"/>
      <c r="N155" s="517"/>
      <c r="O155" s="49"/>
      <c r="AM155" s="5"/>
      <c r="AN155" s="5"/>
    </row>
    <row r="156" spans="1:40" ht="283.5" x14ac:dyDescent="0.25">
      <c r="A156" s="409">
        <v>11</v>
      </c>
      <c r="B156" s="427" t="str">
        <f t="shared" si="4"/>
        <v/>
      </c>
      <c r="C156" s="501" t="str">
        <f ca="1">TEXT(IFERROR(INDEX('Overview - Section A'!$A$38:$A$45,MATCH(G156,'Overview - Section A'!$U$38:$U$45,0)),""),"d-mmm-yy") &amp;" to " &amp; TEXT(IFERROR(INDEX('Overview - Section A'!$E$38:$E$45,MATCH(G156,'Overview - Section A'!$U$38:$U$45,0)),""),"d-mmm-yy")</f>
        <v>d-janv-yy to d-juin-yy</v>
      </c>
      <c r="D156" s="517"/>
      <c r="E156" s="517"/>
      <c r="F156" s="518"/>
      <c r="G156" s="519" t="s">
        <v>432</v>
      </c>
      <c r="H156" s="519"/>
      <c r="I156" s="503" t="b">
        <f t="shared" si="5"/>
        <v>1</v>
      </c>
      <c r="J156" s="503" t="b">
        <f t="shared" si="6"/>
        <v>0</v>
      </c>
      <c r="K156" s="503" t="str">
        <f t="shared" si="7"/>
        <v>a1N36000005MhqFEAS</v>
      </c>
      <c r="L156" s="520" t="s">
        <v>1072</v>
      </c>
      <c r="M156" s="517"/>
      <c r="N156" s="517"/>
      <c r="O156" s="49"/>
      <c r="AM156" s="5"/>
      <c r="AN156" s="5"/>
    </row>
    <row r="157" spans="1:40" ht="283.5" x14ac:dyDescent="0.25">
      <c r="A157" s="409">
        <v>11</v>
      </c>
      <c r="B157" s="427" t="str">
        <f t="shared" si="4"/>
        <v/>
      </c>
      <c r="C157" s="501" t="str">
        <f ca="1">TEXT(IFERROR(INDEX('Overview - Section A'!$A$38:$A$45,MATCH(G157,'Overview - Section A'!$U$38:$U$45,0)),""),"d-mmm-yy") &amp;" to " &amp; TEXT(IFERROR(INDEX('Overview - Section A'!$E$38:$E$45,MATCH(G157,'Overview - Section A'!$U$38:$U$45,0)),""),"d-mmm-yy")</f>
        <v>d-juil-yy to d-déc-yy</v>
      </c>
      <c r="D157" s="517"/>
      <c r="E157" s="517"/>
      <c r="F157" s="518"/>
      <c r="G157" s="519" t="s">
        <v>434</v>
      </c>
      <c r="H157" s="519"/>
      <c r="I157" s="503" t="b">
        <f t="shared" si="5"/>
        <v>1</v>
      </c>
      <c r="J157" s="503" t="b">
        <f t="shared" si="6"/>
        <v>0</v>
      </c>
      <c r="K157" s="503" t="str">
        <f t="shared" si="7"/>
        <v>a1N36000005MhqFEAS</v>
      </c>
      <c r="L157" s="520" t="s">
        <v>1073</v>
      </c>
      <c r="M157" s="517"/>
      <c r="N157" s="517"/>
      <c r="O157" s="49"/>
      <c r="AM157" s="5"/>
      <c r="AN157" s="5"/>
    </row>
    <row r="158" spans="1:40" ht="283.5" x14ac:dyDescent="0.25">
      <c r="A158" s="409">
        <v>11</v>
      </c>
      <c r="B158" s="427" t="str">
        <f t="shared" ref="B158:B221" si="8">IF(A158=A157,"",IF(VLOOKUP(A158,$A$8:$D$90,4,FALSE)=0,"",VLOOKUP(A158,$A$8:$D$90,4,FALSE)))</f>
        <v/>
      </c>
      <c r="C158" s="501" t="str">
        <f ca="1">TEXT(IFERROR(INDEX('Overview - Section A'!$A$38:$A$45,MATCH(G158,'Overview - Section A'!$U$38:$U$45,0)),""),"d-mmm-yy") &amp;" to " &amp; TEXT(IFERROR(INDEX('Overview - Section A'!$E$38:$E$45,MATCH(G158,'Overview - Section A'!$U$38:$U$45,0)),""),"d-mmm-yy")</f>
        <v>d-janv-yy to d-juin-yy</v>
      </c>
      <c r="D158" s="517"/>
      <c r="E158" s="517"/>
      <c r="F158" s="518"/>
      <c r="G158" s="519" t="s">
        <v>436</v>
      </c>
      <c r="H158" s="519"/>
      <c r="I158" s="503" t="b">
        <f t="shared" ref="I158:I221" si="9">IFERROR(TRUE,FALSE)</f>
        <v>1</v>
      </c>
      <c r="J158" s="503" t="b">
        <f t="shared" ref="J158:J221" si="10">IFERROR(IF(VLOOKUP(A158,$A$8:$D$90,4,FALSE)&lt;&gt;"",TRUE,FALSE),FALSE)</f>
        <v>0</v>
      </c>
      <c r="K158" s="503" t="str">
        <f t="shared" ref="K158:K221" si="11">IFERROR(VLOOKUP(A158,$A$8:$T$90,20,FALSE),"")</f>
        <v>a1N36000005MhqFEAS</v>
      </c>
      <c r="L158" s="520" t="s">
        <v>1074</v>
      </c>
      <c r="M158" s="517"/>
      <c r="N158" s="517"/>
      <c r="O158" s="49"/>
      <c r="AM158" s="5"/>
      <c r="AN158" s="5"/>
    </row>
    <row r="159" spans="1:40" ht="283.5" x14ac:dyDescent="0.25">
      <c r="A159" s="409">
        <v>11</v>
      </c>
      <c r="B159" s="427" t="str">
        <f t="shared" si="8"/>
        <v/>
      </c>
      <c r="C159" s="501" t="str">
        <f ca="1">TEXT(IFERROR(INDEX('Overview - Section A'!$A$38:$A$45,MATCH(G159,'Overview - Section A'!$U$38:$U$45,0)),""),"d-mmm-yy") &amp;" to " &amp; TEXT(IFERROR(INDEX('Overview - Section A'!$E$38:$E$45,MATCH(G159,'Overview - Section A'!$U$38:$U$45,0)),""),"d-mmm-yy")</f>
        <v>d-juil-yy to d-déc-yy</v>
      </c>
      <c r="D159" s="517"/>
      <c r="E159" s="517"/>
      <c r="F159" s="518"/>
      <c r="G159" s="519" t="s">
        <v>438</v>
      </c>
      <c r="H159" s="519"/>
      <c r="I159" s="503" t="b">
        <f t="shared" si="9"/>
        <v>1</v>
      </c>
      <c r="J159" s="503" t="b">
        <f t="shared" si="10"/>
        <v>0</v>
      </c>
      <c r="K159" s="503" t="str">
        <f t="shared" si="11"/>
        <v>a1N36000005MhqFEAS</v>
      </c>
      <c r="L159" s="520" t="s">
        <v>1075</v>
      </c>
      <c r="M159" s="517"/>
      <c r="N159" s="517"/>
      <c r="O159" s="49"/>
      <c r="AM159" s="5"/>
      <c r="AN159" s="5"/>
    </row>
    <row r="160" spans="1:40" ht="283.5" x14ac:dyDescent="0.25">
      <c r="A160" s="409">
        <v>12</v>
      </c>
      <c r="B160" s="427" t="str">
        <f t="shared" si="8"/>
        <v/>
      </c>
      <c r="C160" s="501" t="str">
        <f ca="1">TEXT(IFERROR(INDEX('Overview - Section A'!$A$38:$A$45,MATCH(G160,'Overview - Section A'!$U$38:$U$45,0)),""),"d-mmm-yy") &amp;" to " &amp; TEXT(IFERROR(INDEX('Overview - Section A'!$E$38:$E$45,MATCH(G160,'Overview - Section A'!$U$38:$U$45,0)),""),"d-mmm-yy")</f>
        <v>d-janv-yy to d-juin-yy</v>
      </c>
      <c r="D160" s="517"/>
      <c r="E160" s="517"/>
      <c r="F160" s="518"/>
      <c r="G160" s="519" t="s">
        <v>428</v>
      </c>
      <c r="H160" s="519"/>
      <c r="I160" s="503" t="b">
        <f t="shared" si="9"/>
        <v>1</v>
      </c>
      <c r="J160" s="503" t="b">
        <f t="shared" si="10"/>
        <v>0</v>
      </c>
      <c r="K160" s="503" t="str">
        <f t="shared" si="11"/>
        <v>a1N36000005MhqGEAS</v>
      </c>
      <c r="L160" s="520" t="s">
        <v>1076</v>
      </c>
      <c r="M160" s="517"/>
      <c r="N160" s="517"/>
      <c r="O160" s="49"/>
      <c r="AM160" s="5"/>
      <c r="AN160" s="5"/>
    </row>
    <row r="161" spans="1:40" ht="283.5" x14ac:dyDescent="0.25">
      <c r="A161" s="409">
        <v>12</v>
      </c>
      <c r="B161" s="427" t="str">
        <f t="shared" si="8"/>
        <v/>
      </c>
      <c r="C161" s="501" t="str">
        <f ca="1">TEXT(IFERROR(INDEX('Overview - Section A'!$A$38:$A$45,MATCH(G161,'Overview - Section A'!$U$38:$U$45,0)),""),"d-mmm-yy") &amp;" to " &amp; TEXT(IFERROR(INDEX('Overview - Section A'!$E$38:$E$45,MATCH(G161,'Overview - Section A'!$U$38:$U$45,0)),""),"d-mmm-yy")</f>
        <v>d-juil-yy to d-déc-yy</v>
      </c>
      <c r="D161" s="517"/>
      <c r="E161" s="517"/>
      <c r="F161" s="518"/>
      <c r="G161" s="519" t="s">
        <v>430</v>
      </c>
      <c r="H161" s="519"/>
      <c r="I161" s="503" t="b">
        <f t="shared" si="9"/>
        <v>1</v>
      </c>
      <c r="J161" s="503" t="b">
        <f t="shared" si="10"/>
        <v>0</v>
      </c>
      <c r="K161" s="503" t="str">
        <f t="shared" si="11"/>
        <v>a1N36000005MhqGEAS</v>
      </c>
      <c r="L161" s="520" t="s">
        <v>1077</v>
      </c>
      <c r="M161" s="517"/>
      <c r="N161" s="517"/>
      <c r="O161" s="49"/>
      <c r="AM161" s="5"/>
      <c r="AN161" s="5"/>
    </row>
    <row r="162" spans="1:40" ht="283.5" x14ac:dyDescent="0.25">
      <c r="A162" s="409">
        <v>12</v>
      </c>
      <c r="B162" s="427" t="str">
        <f t="shared" si="8"/>
        <v/>
      </c>
      <c r="C162" s="501" t="str">
        <f ca="1">TEXT(IFERROR(INDEX('Overview - Section A'!$A$38:$A$45,MATCH(G162,'Overview - Section A'!$U$38:$U$45,0)),""),"d-mmm-yy") &amp;" to " &amp; TEXT(IFERROR(INDEX('Overview - Section A'!$E$38:$E$45,MATCH(G162,'Overview - Section A'!$U$38:$U$45,0)),""),"d-mmm-yy")</f>
        <v>d-janv-yy to d-juin-yy</v>
      </c>
      <c r="D162" s="517"/>
      <c r="E162" s="517"/>
      <c r="F162" s="518"/>
      <c r="G162" s="519" t="s">
        <v>432</v>
      </c>
      <c r="H162" s="519"/>
      <c r="I162" s="503" t="b">
        <f t="shared" si="9"/>
        <v>1</v>
      </c>
      <c r="J162" s="503" t="b">
        <f t="shared" si="10"/>
        <v>0</v>
      </c>
      <c r="K162" s="503" t="str">
        <f t="shared" si="11"/>
        <v>a1N36000005MhqGEAS</v>
      </c>
      <c r="L162" s="520" t="s">
        <v>1078</v>
      </c>
      <c r="M162" s="517"/>
      <c r="N162" s="517"/>
      <c r="O162" s="49"/>
      <c r="AM162" s="5"/>
      <c r="AN162" s="5"/>
    </row>
    <row r="163" spans="1:40" ht="283.5" x14ac:dyDescent="0.25">
      <c r="A163" s="409">
        <v>12</v>
      </c>
      <c r="B163" s="427" t="str">
        <f t="shared" si="8"/>
        <v/>
      </c>
      <c r="C163" s="501" t="str">
        <f ca="1">TEXT(IFERROR(INDEX('Overview - Section A'!$A$38:$A$45,MATCH(G163,'Overview - Section A'!$U$38:$U$45,0)),""),"d-mmm-yy") &amp;" to " &amp; TEXT(IFERROR(INDEX('Overview - Section A'!$E$38:$E$45,MATCH(G163,'Overview - Section A'!$U$38:$U$45,0)),""),"d-mmm-yy")</f>
        <v>d-juil-yy to d-déc-yy</v>
      </c>
      <c r="D163" s="517"/>
      <c r="E163" s="517"/>
      <c r="F163" s="518"/>
      <c r="G163" s="519" t="s">
        <v>434</v>
      </c>
      <c r="H163" s="519"/>
      <c r="I163" s="503" t="b">
        <f t="shared" si="9"/>
        <v>1</v>
      </c>
      <c r="J163" s="503" t="b">
        <f t="shared" si="10"/>
        <v>0</v>
      </c>
      <c r="K163" s="503" t="str">
        <f t="shared" si="11"/>
        <v>a1N36000005MhqGEAS</v>
      </c>
      <c r="L163" s="520" t="s">
        <v>1079</v>
      </c>
      <c r="M163" s="517"/>
      <c r="N163" s="517"/>
      <c r="O163" s="49"/>
      <c r="AM163" s="5"/>
      <c r="AN163" s="5"/>
    </row>
    <row r="164" spans="1:40" ht="283.5" x14ac:dyDescent="0.25">
      <c r="A164" s="409">
        <v>12</v>
      </c>
      <c r="B164" s="427" t="str">
        <f t="shared" si="8"/>
        <v/>
      </c>
      <c r="C164" s="501" t="str">
        <f ca="1">TEXT(IFERROR(INDEX('Overview - Section A'!$A$38:$A$45,MATCH(G164,'Overview - Section A'!$U$38:$U$45,0)),""),"d-mmm-yy") &amp;" to " &amp; TEXT(IFERROR(INDEX('Overview - Section A'!$E$38:$E$45,MATCH(G164,'Overview - Section A'!$U$38:$U$45,0)),""),"d-mmm-yy")</f>
        <v>d-janv-yy to d-juin-yy</v>
      </c>
      <c r="D164" s="517"/>
      <c r="E164" s="517"/>
      <c r="F164" s="518"/>
      <c r="G164" s="519" t="s">
        <v>436</v>
      </c>
      <c r="H164" s="519"/>
      <c r="I164" s="503" t="b">
        <f t="shared" si="9"/>
        <v>1</v>
      </c>
      <c r="J164" s="503" t="b">
        <f t="shared" si="10"/>
        <v>0</v>
      </c>
      <c r="K164" s="503" t="str">
        <f t="shared" si="11"/>
        <v>a1N36000005MhqGEAS</v>
      </c>
      <c r="L164" s="520" t="s">
        <v>1080</v>
      </c>
      <c r="M164" s="517"/>
      <c r="N164" s="517"/>
      <c r="O164" s="49"/>
      <c r="AM164" s="5"/>
      <c r="AN164" s="5"/>
    </row>
    <row r="165" spans="1:40" ht="283.5" x14ac:dyDescent="0.25">
      <c r="A165" s="409">
        <v>12</v>
      </c>
      <c r="B165" s="427" t="str">
        <f t="shared" si="8"/>
        <v/>
      </c>
      <c r="C165" s="501" t="str">
        <f ca="1">TEXT(IFERROR(INDEX('Overview - Section A'!$A$38:$A$45,MATCH(G165,'Overview - Section A'!$U$38:$U$45,0)),""),"d-mmm-yy") &amp;" to " &amp; TEXT(IFERROR(INDEX('Overview - Section A'!$E$38:$E$45,MATCH(G165,'Overview - Section A'!$U$38:$U$45,0)),""),"d-mmm-yy")</f>
        <v>d-juil-yy to d-déc-yy</v>
      </c>
      <c r="D165" s="517"/>
      <c r="E165" s="517"/>
      <c r="F165" s="518"/>
      <c r="G165" s="519" t="s">
        <v>438</v>
      </c>
      <c r="H165" s="519"/>
      <c r="I165" s="503" t="b">
        <f t="shared" si="9"/>
        <v>1</v>
      </c>
      <c r="J165" s="503" t="b">
        <f t="shared" si="10"/>
        <v>0</v>
      </c>
      <c r="K165" s="503" t="str">
        <f t="shared" si="11"/>
        <v>a1N36000005MhqGEAS</v>
      </c>
      <c r="L165" s="520" t="s">
        <v>1081</v>
      </c>
      <c r="M165" s="517"/>
      <c r="N165" s="517"/>
      <c r="O165" s="49"/>
      <c r="AM165" s="5"/>
      <c r="AN165" s="5"/>
    </row>
    <row r="166" spans="1:40" ht="283.5" x14ac:dyDescent="0.25">
      <c r="A166" s="409">
        <v>13</v>
      </c>
      <c r="B166" s="427" t="str">
        <f t="shared" si="8"/>
        <v/>
      </c>
      <c r="C166" s="501" t="str">
        <f ca="1">TEXT(IFERROR(INDEX('Overview - Section A'!$A$38:$A$45,MATCH(G166,'Overview - Section A'!$U$38:$U$45,0)),""),"d-mmm-yy") &amp;" to " &amp; TEXT(IFERROR(INDEX('Overview - Section A'!$E$38:$E$45,MATCH(G166,'Overview - Section A'!$U$38:$U$45,0)),""),"d-mmm-yy")</f>
        <v>d-janv-yy to d-juin-yy</v>
      </c>
      <c r="D166" s="517"/>
      <c r="E166" s="517"/>
      <c r="F166" s="518"/>
      <c r="G166" s="519" t="s">
        <v>428</v>
      </c>
      <c r="H166" s="519"/>
      <c r="I166" s="503" t="b">
        <f t="shared" si="9"/>
        <v>1</v>
      </c>
      <c r="J166" s="503" t="b">
        <f t="shared" si="10"/>
        <v>0</v>
      </c>
      <c r="K166" s="503" t="str">
        <f t="shared" si="11"/>
        <v>a1N36000005MhqHEAS</v>
      </c>
      <c r="L166" s="520" t="s">
        <v>1082</v>
      </c>
      <c r="M166" s="517"/>
      <c r="N166" s="517"/>
      <c r="O166" s="49"/>
      <c r="AM166" s="5"/>
      <c r="AN166" s="5"/>
    </row>
    <row r="167" spans="1:40" ht="283.5" x14ac:dyDescent="0.25">
      <c r="A167" s="409">
        <v>13</v>
      </c>
      <c r="B167" s="427" t="str">
        <f t="shared" si="8"/>
        <v/>
      </c>
      <c r="C167" s="501" t="str">
        <f ca="1">TEXT(IFERROR(INDEX('Overview - Section A'!$A$38:$A$45,MATCH(G167,'Overview - Section A'!$U$38:$U$45,0)),""),"d-mmm-yy") &amp;" to " &amp; TEXT(IFERROR(INDEX('Overview - Section A'!$E$38:$E$45,MATCH(G167,'Overview - Section A'!$U$38:$U$45,0)),""),"d-mmm-yy")</f>
        <v>d-juil-yy to d-déc-yy</v>
      </c>
      <c r="D167" s="517"/>
      <c r="E167" s="517"/>
      <c r="F167" s="518"/>
      <c r="G167" s="519" t="s">
        <v>430</v>
      </c>
      <c r="H167" s="519"/>
      <c r="I167" s="503" t="b">
        <f t="shared" si="9"/>
        <v>1</v>
      </c>
      <c r="J167" s="503" t="b">
        <f t="shared" si="10"/>
        <v>0</v>
      </c>
      <c r="K167" s="503" t="str">
        <f t="shared" si="11"/>
        <v>a1N36000005MhqHEAS</v>
      </c>
      <c r="L167" s="520" t="s">
        <v>1083</v>
      </c>
      <c r="M167" s="517"/>
      <c r="N167" s="517"/>
      <c r="O167" s="49"/>
      <c r="AM167" s="5"/>
      <c r="AN167" s="5"/>
    </row>
    <row r="168" spans="1:40" ht="283.5" x14ac:dyDescent="0.25">
      <c r="A168" s="409">
        <v>13</v>
      </c>
      <c r="B168" s="427" t="str">
        <f t="shared" si="8"/>
        <v/>
      </c>
      <c r="C168" s="501" t="str">
        <f ca="1">TEXT(IFERROR(INDEX('Overview - Section A'!$A$38:$A$45,MATCH(G168,'Overview - Section A'!$U$38:$U$45,0)),""),"d-mmm-yy") &amp;" to " &amp; TEXT(IFERROR(INDEX('Overview - Section A'!$E$38:$E$45,MATCH(G168,'Overview - Section A'!$U$38:$U$45,0)),""),"d-mmm-yy")</f>
        <v>d-janv-yy to d-juin-yy</v>
      </c>
      <c r="D168" s="517"/>
      <c r="E168" s="517"/>
      <c r="F168" s="518"/>
      <c r="G168" s="519" t="s">
        <v>432</v>
      </c>
      <c r="H168" s="519"/>
      <c r="I168" s="503" t="b">
        <f t="shared" si="9"/>
        <v>1</v>
      </c>
      <c r="J168" s="503" t="b">
        <f t="shared" si="10"/>
        <v>0</v>
      </c>
      <c r="K168" s="503" t="str">
        <f t="shared" si="11"/>
        <v>a1N36000005MhqHEAS</v>
      </c>
      <c r="L168" s="520" t="s">
        <v>1084</v>
      </c>
      <c r="M168" s="517"/>
      <c r="N168" s="517"/>
      <c r="O168" s="49"/>
      <c r="AM168" s="5"/>
      <c r="AN168" s="5"/>
    </row>
    <row r="169" spans="1:40" ht="283.5" x14ac:dyDescent="0.25">
      <c r="A169" s="409">
        <v>13</v>
      </c>
      <c r="B169" s="427" t="str">
        <f t="shared" si="8"/>
        <v/>
      </c>
      <c r="C169" s="501" t="str">
        <f ca="1">TEXT(IFERROR(INDEX('Overview - Section A'!$A$38:$A$45,MATCH(G169,'Overview - Section A'!$U$38:$U$45,0)),""),"d-mmm-yy") &amp;" to " &amp; TEXT(IFERROR(INDEX('Overview - Section A'!$E$38:$E$45,MATCH(G169,'Overview - Section A'!$U$38:$U$45,0)),""),"d-mmm-yy")</f>
        <v>d-juil-yy to d-déc-yy</v>
      </c>
      <c r="D169" s="517"/>
      <c r="E169" s="517"/>
      <c r="F169" s="518"/>
      <c r="G169" s="519" t="s">
        <v>434</v>
      </c>
      <c r="H169" s="519"/>
      <c r="I169" s="503" t="b">
        <f t="shared" si="9"/>
        <v>1</v>
      </c>
      <c r="J169" s="503" t="b">
        <f t="shared" si="10"/>
        <v>0</v>
      </c>
      <c r="K169" s="503" t="str">
        <f t="shared" si="11"/>
        <v>a1N36000005MhqHEAS</v>
      </c>
      <c r="L169" s="520" t="s">
        <v>1085</v>
      </c>
      <c r="M169" s="517"/>
      <c r="N169" s="517"/>
      <c r="O169" s="49"/>
      <c r="AM169" s="5"/>
      <c r="AN169" s="5"/>
    </row>
    <row r="170" spans="1:40" ht="283.5" x14ac:dyDescent="0.25">
      <c r="A170" s="409">
        <v>13</v>
      </c>
      <c r="B170" s="427" t="str">
        <f t="shared" si="8"/>
        <v/>
      </c>
      <c r="C170" s="501" t="str">
        <f ca="1">TEXT(IFERROR(INDEX('Overview - Section A'!$A$38:$A$45,MATCH(G170,'Overview - Section A'!$U$38:$U$45,0)),""),"d-mmm-yy") &amp;" to " &amp; TEXT(IFERROR(INDEX('Overview - Section A'!$E$38:$E$45,MATCH(G170,'Overview - Section A'!$U$38:$U$45,0)),""),"d-mmm-yy")</f>
        <v>d-janv-yy to d-juin-yy</v>
      </c>
      <c r="D170" s="517"/>
      <c r="E170" s="517"/>
      <c r="F170" s="518"/>
      <c r="G170" s="519" t="s">
        <v>436</v>
      </c>
      <c r="H170" s="519"/>
      <c r="I170" s="503" t="b">
        <f t="shared" si="9"/>
        <v>1</v>
      </c>
      <c r="J170" s="503" t="b">
        <f t="shared" si="10"/>
        <v>0</v>
      </c>
      <c r="K170" s="503" t="str">
        <f t="shared" si="11"/>
        <v>a1N36000005MhqHEAS</v>
      </c>
      <c r="L170" s="520" t="s">
        <v>1086</v>
      </c>
      <c r="M170" s="517"/>
      <c r="N170" s="517"/>
      <c r="O170" s="49"/>
      <c r="AM170" s="5"/>
      <c r="AN170" s="5"/>
    </row>
    <row r="171" spans="1:40" ht="283.5" x14ac:dyDescent="0.25">
      <c r="A171" s="409">
        <v>13</v>
      </c>
      <c r="B171" s="427" t="str">
        <f t="shared" si="8"/>
        <v/>
      </c>
      <c r="C171" s="501" t="str">
        <f ca="1">TEXT(IFERROR(INDEX('Overview - Section A'!$A$38:$A$45,MATCH(G171,'Overview - Section A'!$U$38:$U$45,0)),""),"d-mmm-yy") &amp;" to " &amp; TEXT(IFERROR(INDEX('Overview - Section A'!$E$38:$E$45,MATCH(G171,'Overview - Section A'!$U$38:$U$45,0)),""),"d-mmm-yy")</f>
        <v>d-juil-yy to d-déc-yy</v>
      </c>
      <c r="D171" s="517"/>
      <c r="E171" s="517"/>
      <c r="F171" s="518"/>
      <c r="G171" s="519" t="s">
        <v>438</v>
      </c>
      <c r="H171" s="519"/>
      <c r="I171" s="503" t="b">
        <f t="shared" si="9"/>
        <v>1</v>
      </c>
      <c r="J171" s="503" t="b">
        <f t="shared" si="10"/>
        <v>0</v>
      </c>
      <c r="K171" s="503" t="str">
        <f t="shared" si="11"/>
        <v>a1N36000005MhqHEAS</v>
      </c>
      <c r="L171" s="520" t="s">
        <v>1087</v>
      </c>
      <c r="M171" s="517"/>
      <c r="N171" s="517"/>
      <c r="O171" s="49"/>
      <c r="AM171" s="5"/>
      <c r="AN171" s="5"/>
    </row>
    <row r="172" spans="1:40" ht="283.5" x14ac:dyDescent="0.25">
      <c r="A172" s="409">
        <v>14</v>
      </c>
      <c r="B172" s="427" t="str">
        <f t="shared" si="8"/>
        <v/>
      </c>
      <c r="C172" s="501" t="str">
        <f ca="1">TEXT(IFERROR(INDEX('Overview - Section A'!$A$38:$A$45,MATCH(G172,'Overview - Section A'!$U$38:$U$45,0)),""),"d-mmm-yy") &amp;" to " &amp; TEXT(IFERROR(INDEX('Overview - Section A'!$E$38:$E$45,MATCH(G172,'Overview - Section A'!$U$38:$U$45,0)),""),"d-mmm-yy")</f>
        <v>d-janv-yy to d-juin-yy</v>
      </c>
      <c r="D172" s="517"/>
      <c r="E172" s="517"/>
      <c r="F172" s="518"/>
      <c r="G172" s="519" t="s">
        <v>428</v>
      </c>
      <c r="H172" s="519"/>
      <c r="I172" s="503" t="b">
        <f t="shared" si="9"/>
        <v>1</v>
      </c>
      <c r="J172" s="503" t="b">
        <f t="shared" si="10"/>
        <v>0</v>
      </c>
      <c r="K172" s="503" t="str">
        <f t="shared" si="11"/>
        <v>a1N36000005MhqIEAS</v>
      </c>
      <c r="L172" s="520" t="s">
        <v>1088</v>
      </c>
      <c r="M172" s="517"/>
      <c r="N172" s="517"/>
      <c r="O172" s="49"/>
      <c r="AM172" s="5"/>
      <c r="AN172" s="5"/>
    </row>
    <row r="173" spans="1:40" ht="283.5" x14ac:dyDescent="0.25">
      <c r="A173" s="409">
        <v>14</v>
      </c>
      <c r="B173" s="427" t="str">
        <f t="shared" si="8"/>
        <v/>
      </c>
      <c r="C173" s="501" t="str">
        <f ca="1">TEXT(IFERROR(INDEX('Overview - Section A'!$A$38:$A$45,MATCH(G173,'Overview - Section A'!$U$38:$U$45,0)),""),"d-mmm-yy") &amp;" to " &amp; TEXT(IFERROR(INDEX('Overview - Section A'!$E$38:$E$45,MATCH(G173,'Overview - Section A'!$U$38:$U$45,0)),""),"d-mmm-yy")</f>
        <v>d-juil-yy to d-déc-yy</v>
      </c>
      <c r="D173" s="517"/>
      <c r="E173" s="517"/>
      <c r="F173" s="518"/>
      <c r="G173" s="519" t="s">
        <v>430</v>
      </c>
      <c r="H173" s="519"/>
      <c r="I173" s="503" t="b">
        <f t="shared" si="9"/>
        <v>1</v>
      </c>
      <c r="J173" s="503" t="b">
        <f t="shared" si="10"/>
        <v>0</v>
      </c>
      <c r="K173" s="503" t="str">
        <f t="shared" si="11"/>
        <v>a1N36000005MhqIEAS</v>
      </c>
      <c r="L173" s="520" t="s">
        <v>1089</v>
      </c>
      <c r="M173" s="517"/>
      <c r="N173" s="517"/>
      <c r="O173" s="49"/>
      <c r="AM173" s="5"/>
      <c r="AN173" s="5"/>
    </row>
    <row r="174" spans="1:40" ht="283.5" x14ac:dyDescent="0.25">
      <c r="A174" s="409">
        <v>14</v>
      </c>
      <c r="B174" s="427" t="str">
        <f t="shared" si="8"/>
        <v/>
      </c>
      <c r="C174" s="501" t="str">
        <f ca="1">TEXT(IFERROR(INDEX('Overview - Section A'!$A$38:$A$45,MATCH(G174,'Overview - Section A'!$U$38:$U$45,0)),""),"d-mmm-yy") &amp;" to " &amp; TEXT(IFERROR(INDEX('Overview - Section A'!$E$38:$E$45,MATCH(G174,'Overview - Section A'!$U$38:$U$45,0)),""),"d-mmm-yy")</f>
        <v>d-janv-yy to d-juin-yy</v>
      </c>
      <c r="D174" s="517"/>
      <c r="E174" s="517"/>
      <c r="F174" s="518"/>
      <c r="G174" s="519" t="s">
        <v>432</v>
      </c>
      <c r="H174" s="519"/>
      <c r="I174" s="503" t="b">
        <f t="shared" si="9"/>
        <v>1</v>
      </c>
      <c r="J174" s="503" t="b">
        <f t="shared" si="10"/>
        <v>0</v>
      </c>
      <c r="K174" s="503" t="str">
        <f t="shared" si="11"/>
        <v>a1N36000005MhqIEAS</v>
      </c>
      <c r="L174" s="520" t="s">
        <v>1090</v>
      </c>
      <c r="M174" s="517"/>
      <c r="N174" s="517"/>
      <c r="O174" s="49"/>
      <c r="AM174" s="5"/>
      <c r="AN174" s="5"/>
    </row>
    <row r="175" spans="1:40" ht="283.5" x14ac:dyDescent="0.25">
      <c r="A175" s="409">
        <v>14</v>
      </c>
      <c r="B175" s="427" t="str">
        <f t="shared" si="8"/>
        <v/>
      </c>
      <c r="C175" s="501" t="str">
        <f ca="1">TEXT(IFERROR(INDEX('Overview - Section A'!$A$38:$A$45,MATCH(G175,'Overview - Section A'!$U$38:$U$45,0)),""),"d-mmm-yy") &amp;" to " &amp; TEXT(IFERROR(INDEX('Overview - Section A'!$E$38:$E$45,MATCH(G175,'Overview - Section A'!$U$38:$U$45,0)),""),"d-mmm-yy")</f>
        <v>d-juil-yy to d-déc-yy</v>
      </c>
      <c r="D175" s="517"/>
      <c r="E175" s="517"/>
      <c r="F175" s="518"/>
      <c r="G175" s="519" t="s">
        <v>434</v>
      </c>
      <c r="H175" s="519"/>
      <c r="I175" s="503" t="b">
        <f t="shared" si="9"/>
        <v>1</v>
      </c>
      <c r="J175" s="503" t="b">
        <f t="shared" si="10"/>
        <v>0</v>
      </c>
      <c r="K175" s="503" t="str">
        <f t="shared" si="11"/>
        <v>a1N36000005MhqIEAS</v>
      </c>
      <c r="L175" s="520" t="s">
        <v>1091</v>
      </c>
      <c r="M175" s="517"/>
      <c r="N175" s="517"/>
      <c r="O175" s="49"/>
      <c r="AM175" s="5"/>
      <c r="AN175" s="5"/>
    </row>
    <row r="176" spans="1:40" ht="283.5" x14ac:dyDescent="0.25">
      <c r="A176" s="409">
        <v>14</v>
      </c>
      <c r="B176" s="427" t="str">
        <f t="shared" si="8"/>
        <v/>
      </c>
      <c r="C176" s="501" t="str">
        <f ca="1">TEXT(IFERROR(INDEX('Overview - Section A'!$A$38:$A$45,MATCH(G176,'Overview - Section A'!$U$38:$U$45,0)),""),"d-mmm-yy") &amp;" to " &amp; TEXT(IFERROR(INDEX('Overview - Section A'!$E$38:$E$45,MATCH(G176,'Overview - Section A'!$U$38:$U$45,0)),""),"d-mmm-yy")</f>
        <v>d-janv-yy to d-juin-yy</v>
      </c>
      <c r="D176" s="517"/>
      <c r="E176" s="517"/>
      <c r="F176" s="518"/>
      <c r="G176" s="519" t="s">
        <v>436</v>
      </c>
      <c r="H176" s="519"/>
      <c r="I176" s="503" t="b">
        <f t="shared" si="9"/>
        <v>1</v>
      </c>
      <c r="J176" s="503" t="b">
        <f t="shared" si="10"/>
        <v>0</v>
      </c>
      <c r="K176" s="503" t="str">
        <f t="shared" si="11"/>
        <v>a1N36000005MhqIEAS</v>
      </c>
      <c r="L176" s="520" t="s">
        <v>1092</v>
      </c>
      <c r="M176" s="517"/>
      <c r="N176" s="517"/>
      <c r="O176" s="49"/>
      <c r="AM176" s="5"/>
      <c r="AN176" s="5"/>
    </row>
    <row r="177" spans="1:40" ht="283.5" x14ac:dyDescent="0.25">
      <c r="A177" s="409">
        <v>14</v>
      </c>
      <c r="B177" s="427" t="str">
        <f t="shared" si="8"/>
        <v/>
      </c>
      <c r="C177" s="501" t="str">
        <f ca="1">TEXT(IFERROR(INDEX('Overview - Section A'!$A$38:$A$45,MATCH(G177,'Overview - Section A'!$U$38:$U$45,0)),""),"d-mmm-yy") &amp;" to " &amp; TEXT(IFERROR(INDEX('Overview - Section A'!$E$38:$E$45,MATCH(G177,'Overview - Section A'!$U$38:$U$45,0)),""),"d-mmm-yy")</f>
        <v>d-juil-yy to d-déc-yy</v>
      </c>
      <c r="D177" s="517"/>
      <c r="E177" s="517"/>
      <c r="F177" s="518"/>
      <c r="G177" s="519" t="s">
        <v>438</v>
      </c>
      <c r="H177" s="519"/>
      <c r="I177" s="503" t="b">
        <f t="shared" si="9"/>
        <v>1</v>
      </c>
      <c r="J177" s="503" t="b">
        <f t="shared" si="10"/>
        <v>0</v>
      </c>
      <c r="K177" s="503" t="str">
        <f t="shared" si="11"/>
        <v>a1N36000005MhqIEAS</v>
      </c>
      <c r="L177" s="520" t="s">
        <v>1093</v>
      </c>
      <c r="M177" s="517"/>
      <c r="N177" s="517"/>
      <c r="O177" s="49"/>
      <c r="AM177" s="5"/>
      <c r="AN177" s="5"/>
    </row>
    <row r="178" spans="1:40" ht="283.5" x14ac:dyDescent="0.25">
      <c r="A178" s="409">
        <v>15</v>
      </c>
      <c r="B178" s="427" t="str">
        <f t="shared" si="8"/>
        <v/>
      </c>
      <c r="C178" s="501" t="str">
        <f ca="1">TEXT(IFERROR(INDEX('Overview - Section A'!$A$38:$A$45,MATCH(G178,'Overview - Section A'!$U$38:$U$45,0)),""),"d-mmm-yy") &amp;" to " &amp; TEXT(IFERROR(INDEX('Overview - Section A'!$E$38:$E$45,MATCH(G178,'Overview - Section A'!$U$38:$U$45,0)),""),"d-mmm-yy")</f>
        <v>d-janv-yy to d-juin-yy</v>
      </c>
      <c r="D178" s="517"/>
      <c r="E178" s="517"/>
      <c r="F178" s="518"/>
      <c r="G178" s="519" t="s">
        <v>428</v>
      </c>
      <c r="H178" s="519"/>
      <c r="I178" s="503" t="b">
        <f t="shared" si="9"/>
        <v>1</v>
      </c>
      <c r="J178" s="503" t="b">
        <f t="shared" si="10"/>
        <v>0</v>
      </c>
      <c r="K178" s="503" t="str">
        <f t="shared" si="11"/>
        <v>a1N36000005MhqJEAS</v>
      </c>
      <c r="L178" s="520" t="s">
        <v>1094</v>
      </c>
      <c r="M178" s="517"/>
      <c r="N178" s="517"/>
      <c r="O178" s="49"/>
      <c r="AM178" s="5"/>
      <c r="AN178" s="5"/>
    </row>
    <row r="179" spans="1:40" ht="283.5" x14ac:dyDescent="0.25">
      <c r="A179" s="409">
        <v>15</v>
      </c>
      <c r="B179" s="427" t="str">
        <f t="shared" si="8"/>
        <v/>
      </c>
      <c r="C179" s="501" t="str">
        <f ca="1">TEXT(IFERROR(INDEX('Overview - Section A'!$A$38:$A$45,MATCH(G179,'Overview - Section A'!$U$38:$U$45,0)),""),"d-mmm-yy") &amp;" to " &amp; TEXT(IFERROR(INDEX('Overview - Section A'!$E$38:$E$45,MATCH(G179,'Overview - Section A'!$U$38:$U$45,0)),""),"d-mmm-yy")</f>
        <v>d-juil-yy to d-déc-yy</v>
      </c>
      <c r="D179" s="517"/>
      <c r="E179" s="517"/>
      <c r="F179" s="518"/>
      <c r="G179" s="519" t="s">
        <v>430</v>
      </c>
      <c r="H179" s="519"/>
      <c r="I179" s="503" t="b">
        <f t="shared" si="9"/>
        <v>1</v>
      </c>
      <c r="J179" s="503" t="b">
        <f t="shared" si="10"/>
        <v>0</v>
      </c>
      <c r="K179" s="503" t="str">
        <f t="shared" si="11"/>
        <v>a1N36000005MhqJEAS</v>
      </c>
      <c r="L179" s="520" t="s">
        <v>1095</v>
      </c>
      <c r="M179" s="517"/>
      <c r="N179" s="517"/>
      <c r="O179" s="49"/>
      <c r="AM179" s="5"/>
      <c r="AN179" s="5"/>
    </row>
    <row r="180" spans="1:40" ht="283.5" x14ac:dyDescent="0.25">
      <c r="A180" s="409">
        <v>15</v>
      </c>
      <c r="B180" s="427" t="str">
        <f t="shared" si="8"/>
        <v/>
      </c>
      <c r="C180" s="501" t="str">
        <f ca="1">TEXT(IFERROR(INDEX('Overview - Section A'!$A$38:$A$45,MATCH(G180,'Overview - Section A'!$U$38:$U$45,0)),""),"d-mmm-yy") &amp;" to " &amp; TEXT(IFERROR(INDEX('Overview - Section A'!$E$38:$E$45,MATCH(G180,'Overview - Section A'!$U$38:$U$45,0)),""),"d-mmm-yy")</f>
        <v>d-janv-yy to d-juin-yy</v>
      </c>
      <c r="D180" s="517"/>
      <c r="E180" s="517"/>
      <c r="F180" s="518"/>
      <c r="G180" s="519" t="s">
        <v>432</v>
      </c>
      <c r="H180" s="519"/>
      <c r="I180" s="503" t="b">
        <f t="shared" si="9"/>
        <v>1</v>
      </c>
      <c r="J180" s="503" t="b">
        <f t="shared" si="10"/>
        <v>0</v>
      </c>
      <c r="K180" s="503" t="str">
        <f t="shared" si="11"/>
        <v>a1N36000005MhqJEAS</v>
      </c>
      <c r="L180" s="520" t="s">
        <v>1096</v>
      </c>
      <c r="M180" s="517"/>
      <c r="N180" s="517"/>
      <c r="O180" s="49"/>
      <c r="AM180" s="5"/>
      <c r="AN180" s="5"/>
    </row>
    <row r="181" spans="1:40" ht="283.5" x14ac:dyDescent="0.25">
      <c r="A181" s="409">
        <v>15</v>
      </c>
      <c r="B181" s="427" t="str">
        <f t="shared" si="8"/>
        <v/>
      </c>
      <c r="C181" s="501" t="str">
        <f ca="1">TEXT(IFERROR(INDEX('Overview - Section A'!$A$38:$A$45,MATCH(G181,'Overview - Section A'!$U$38:$U$45,0)),""),"d-mmm-yy") &amp;" to " &amp; TEXT(IFERROR(INDEX('Overview - Section A'!$E$38:$E$45,MATCH(G181,'Overview - Section A'!$U$38:$U$45,0)),""),"d-mmm-yy")</f>
        <v>d-juil-yy to d-déc-yy</v>
      </c>
      <c r="D181" s="517"/>
      <c r="E181" s="517"/>
      <c r="F181" s="518"/>
      <c r="G181" s="519" t="s">
        <v>434</v>
      </c>
      <c r="H181" s="519"/>
      <c r="I181" s="503" t="b">
        <f t="shared" si="9"/>
        <v>1</v>
      </c>
      <c r="J181" s="503" t="b">
        <f t="shared" si="10"/>
        <v>0</v>
      </c>
      <c r="K181" s="503" t="str">
        <f t="shared" si="11"/>
        <v>a1N36000005MhqJEAS</v>
      </c>
      <c r="L181" s="520" t="s">
        <v>1097</v>
      </c>
      <c r="M181" s="517"/>
      <c r="N181" s="517"/>
      <c r="O181" s="49"/>
      <c r="AM181" s="5"/>
      <c r="AN181" s="5"/>
    </row>
    <row r="182" spans="1:40" ht="283.5" x14ac:dyDescent="0.25">
      <c r="A182" s="409">
        <v>15</v>
      </c>
      <c r="B182" s="427" t="str">
        <f t="shared" si="8"/>
        <v/>
      </c>
      <c r="C182" s="501" t="str">
        <f ca="1">TEXT(IFERROR(INDEX('Overview - Section A'!$A$38:$A$45,MATCH(G182,'Overview - Section A'!$U$38:$U$45,0)),""),"d-mmm-yy") &amp;" to " &amp; TEXT(IFERROR(INDEX('Overview - Section A'!$E$38:$E$45,MATCH(G182,'Overview - Section A'!$U$38:$U$45,0)),""),"d-mmm-yy")</f>
        <v>d-janv-yy to d-juin-yy</v>
      </c>
      <c r="D182" s="517"/>
      <c r="E182" s="517"/>
      <c r="F182" s="518"/>
      <c r="G182" s="519" t="s">
        <v>436</v>
      </c>
      <c r="H182" s="519"/>
      <c r="I182" s="503" t="b">
        <f t="shared" si="9"/>
        <v>1</v>
      </c>
      <c r="J182" s="503" t="b">
        <f t="shared" si="10"/>
        <v>0</v>
      </c>
      <c r="K182" s="503" t="str">
        <f t="shared" si="11"/>
        <v>a1N36000005MhqJEAS</v>
      </c>
      <c r="L182" s="520" t="s">
        <v>1098</v>
      </c>
      <c r="M182" s="517"/>
      <c r="N182" s="517"/>
      <c r="O182" s="49"/>
      <c r="AM182" s="5"/>
      <c r="AN182" s="5"/>
    </row>
    <row r="183" spans="1:40" ht="283.5" x14ac:dyDescent="0.25">
      <c r="A183" s="409">
        <v>15</v>
      </c>
      <c r="B183" s="427" t="str">
        <f t="shared" si="8"/>
        <v/>
      </c>
      <c r="C183" s="501" t="str">
        <f ca="1">TEXT(IFERROR(INDEX('Overview - Section A'!$A$38:$A$45,MATCH(G183,'Overview - Section A'!$U$38:$U$45,0)),""),"d-mmm-yy") &amp;" to " &amp; TEXT(IFERROR(INDEX('Overview - Section A'!$E$38:$E$45,MATCH(G183,'Overview - Section A'!$U$38:$U$45,0)),""),"d-mmm-yy")</f>
        <v>d-juil-yy to d-déc-yy</v>
      </c>
      <c r="D183" s="517"/>
      <c r="E183" s="517"/>
      <c r="F183" s="518"/>
      <c r="G183" s="519" t="s">
        <v>438</v>
      </c>
      <c r="H183" s="519"/>
      <c r="I183" s="503" t="b">
        <f t="shared" si="9"/>
        <v>1</v>
      </c>
      <c r="J183" s="503" t="b">
        <f t="shared" si="10"/>
        <v>0</v>
      </c>
      <c r="K183" s="503" t="str">
        <f t="shared" si="11"/>
        <v>a1N36000005MhqJEAS</v>
      </c>
      <c r="L183" s="520" t="s">
        <v>1099</v>
      </c>
      <c r="M183" s="517"/>
      <c r="N183" s="517"/>
      <c r="O183" s="49"/>
      <c r="AM183" s="5"/>
      <c r="AN183" s="5"/>
    </row>
    <row r="184" spans="1:40" ht="283.5" x14ac:dyDescent="0.25">
      <c r="A184" s="409">
        <v>16</v>
      </c>
      <c r="B184" s="427" t="str">
        <f t="shared" si="8"/>
        <v/>
      </c>
      <c r="C184" s="501" t="str">
        <f ca="1">TEXT(IFERROR(INDEX('Overview - Section A'!$A$38:$A$45,MATCH(G184,'Overview - Section A'!$U$38:$U$45,0)),""),"d-mmm-yy") &amp;" to " &amp; TEXT(IFERROR(INDEX('Overview - Section A'!$E$38:$E$45,MATCH(G184,'Overview - Section A'!$U$38:$U$45,0)),""),"d-mmm-yy")</f>
        <v>d-janv-yy to d-juin-yy</v>
      </c>
      <c r="D184" s="517"/>
      <c r="E184" s="517"/>
      <c r="F184" s="518"/>
      <c r="G184" s="519" t="s">
        <v>428</v>
      </c>
      <c r="H184" s="519"/>
      <c r="I184" s="503" t="b">
        <f t="shared" si="9"/>
        <v>1</v>
      </c>
      <c r="J184" s="503" t="b">
        <f t="shared" si="10"/>
        <v>0</v>
      </c>
      <c r="K184" s="503" t="str">
        <f t="shared" si="11"/>
        <v>a1N36000005MhqKEAS</v>
      </c>
      <c r="L184" s="520" t="s">
        <v>1100</v>
      </c>
      <c r="M184" s="517"/>
      <c r="N184" s="517"/>
      <c r="O184" s="49"/>
      <c r="AM184" s="5"/>
      <c r="AN184" s="5"/>
    </row>
    <row r="185" spans="1:40" ht="283.5" x14ac:dyDescent="0.25">
      <c r="A185" s="409">
        <v>16</v>
      </c>
      <c r="B185" s="427" t="str">
        <f t="shared" si="8"/>
        <v/>
      </c>
      <c r="C185" s="501" t="str">
        <f ca="1">TEXT(IFERROR(INDEX('Overview - Section A'!$A$38:$A$45,MATCH(G185,'Overview - Section A'!$U$38:$U$45,0)),""),"d-mmm-yy") &amp;" to " &amp; TEXT(IFERROR(INDEX('Overview - Section A'!$E$38:$E$45,MATCH(G185,'Overview - Section A'!$U$38:$U$45,0)),""),"d-mmm-yy")</f>
        <v>d-juil-yy to d-déc-yy</v>
      </c>
      <c r="D185" s="517"/>
      <c r="E185" s="517"/>
      <c r="F185" s="518"/>
      <c r="G185" s="519" t="s">
        <v>430</v>
      </c>
      <c r="H185" s="519"/>
      <c r="I185" s="503" t="b">
        <f t="shared" si="9"/>
        <v>1</v>
      </c>
      <c r="J185" s="503" t="b">
        <f t="shared" si="10"/>
        <v>0</v>
      </c>
      <c r="K185" s="503" t="str">
        <f t="shared" si="11"/>
        <v>a1N36000005MhqKEAS</v>
      </c>
      <c r="L185" s="520" t="s">
        <v>1101</v>
      </c>
      <c r="M185" s="517"/>
      <c r="N185" s="517"/>
      <c r="O185" s="49"/>
      <c r="AM185" s="5"/>
      <c r="AN185" s="5"/>
    </row>
    <row r="186" spans="1:40" ht="283.5" x14ac:dyDescent="0.25">
      <c r="A186" s="409">
        <v>16</v>
      </c>
      <c r="B186" s="427" t="str">
        <f t="shared" si="8"/>
        <v/>
      </c>
      <c r="C186" s="501" t="str">
        <f ca="1">TEXT(IFERROR(INDEX('Overview - Section A'!$A$38:$A$45,MATCH(G186,'Overview - Section A'!$U$38:$U$45,0)),""),"d-mmm-yy") &amp;" to " &amp; TEXT(IFERROR(INDEX('Overview - Section A'!$E$38:$E$45,MATCH(G186,'Overview - Section A'!$U$38:$U$45,0)),""),"d-mmm-yy")</f>
        <v>d-janv-yy to d-juin-yy</v>
      </c>
      <c r="D186" s="517"/>
      <c r="E186" s="517"/>
      <c r="F186" s="518"/>
      <c r="G186" s="519" t="s">
        <v>432</v>
      </c>
      <c r="H186" s="519"/>
      <c r="I186" s="503" t="b">
        <f t="shared" si="9"/>
        <v>1</v>
      </c>
      <c r="J186" s="503" t="b">
        <f t="shared" si="10"/>
        <v>0</v>
      </c>
      <c r="K186" s="503" t="str">
        <f t="shared" si="11"/>
        <v>a1N36000005MhqKEAS</v>
      </c>
      <c r="L186" s="520" t="s">
        <v>1102</v>
      </c>
      <c r="M186" s="517"/>
      <c r="N186" s="517"/>
      <c r="O186" s="49"/>
      <c r="AM186" s="5"/>
      <c r="AN186" s="5"/>
    </row>
    <row r="187" spans="1:40" ht="283.5" x14ac:dyDescent="0.25">
      <c r="A187" s="409">
        <v>16</v>
      </c>
      <c r="B187" s="427" t="str">
        <f t="shared" si="8"/>
        <v/>
      </c>
      <c r="C187" s="501" t="str">
        <f ca="1">TEXT(IFERROR(INDEX('Overview - Section A'!$A$38:$A$45,MATCH(G187,'Overview - Section A'!$U$38:$U$45,0)),""),"d-mmm-yy") &amp;" to " &amp; TEXT(IFERROR(INDEX('Overview - Section A'!$E$38:$E$45,MATCH(G187,'Overview - Section A'!$U$38:$U$45,0)),""),"d-mmm-yy")</f>
        <v>d-juil-yy to d-déc-yy</v>
      </c>
      <c r="D187" s="517"/>
      <c r="E187" s="517"/>
      <c r="F187" s="518"/>
      <c r="G187" s="519" t="s">
        <v>434</v>
      </c>
      <c r="H187" s="519"/>
      <c r="I187" s="503" t="b">
        <f t="shared" si="9"/>
        <v>1</v>
      </c>
      <c r="J187" s="503" t="b">
        <f t="shared" si="10"/>
        <v>0</v>
      </c>
      <c r="K187" s="503" t="str">
        <f t="shared" si="11"/>
        <v>a1N36000005MhqKEAS</v>
      </c>
      <c r="L187" s="520" t="s">
        <v>1103</v>
      </c>
      <c r="M187" s="517"/>
      <c r="N187" s="517"/>
      <c r="O187" s="49"/>
      <c r="AM187" s="5"/>
      <c r="AN187" s="5"/>
    </row>
    <row r="188" spans="1:40" ht="283.5" x14ac:dyDescent="0.25">
      <c r="A188" s="409">
        <v>16</v>
      </c>
      <c r="B188" s="427" t="str">
        <f t="shared" si="8"/>
        <v/>
      </c>
      <c r="C188" s="501" t="str">
        <f ca="1">TEXT(IFERROR(INDEX('Overview - Section A'!$A$38:$A$45,MATCH(G188,'Overview - Section A'!$U$38:$U$45,0)),""),"d-mmm-yy") &amp;" to " &amp; TEXT(IFERROR(INDEX('Overview - Section A'!$E$38:$E$45,MATCH(G188,'Overview - Section A'!$U$38:$U$45,0)),""),"d-mmm-yy")</f>
        <v>d-janv-yy to d-juin-yy</v>
      </c>
      <c r="D188" s="517"/>
      <c r="E188" s="517"/>
      <c r="F188" s="518"/>
      <c r="G188" s="519" t="s">
        <v>436</v>
      </c>
      <c r="H188" s="519"/>
      <c r="I188" s="503" t="b">
        <f t="shared" si="9"/>
        <v>1</v>
      </c>
      <c r="J188" s="503" t="b">
        <f t="shared" si="10"/>
        <v>0</v>
      </c>
      <c r="K188" s="503" t="str">
        <f t="shared" si="11"/>
        <v>a1N36000005MhqKEAS</v>
      </c>
      <c r="L188" s="520" t="s">
        <v>1104</v>
      </c>
      <c r="M188" s="517"/>
      <c r="N188" s="517"/>
      <c r="O188" s="49"/>
      <c r="AM188" s="5"/>
      <c r="AN188" s="5"/>
    </row>
    <row r="189" spans="1:40" ht="283.5" x14ac:dyDescent="0.25">
      <c r="A189" s="409">
        <v>16</v>
      </c>
      <c r="B189" s="427" t="str">
        <f t="shared" si="8"/>
        <v/>
      </c>
      <c r="C189" s="501" t="str">
        <f ca="1">TEXT(IFERROR(INDEX('Overview - Section A'!$A$38:$A$45,MATCH(G189,'Overview - Section A'!$U$38:$U$45,0)),""),"d-mmm-yy") &amp;" to " &amp; TEXT(IFERROR(INDEX('Overview - Section A'!$E$38:$E$45,MATCH(G189,'Overview - Section A'!$U$38:$U$45,0)),""),"d-mmm-yy")</f>
        <v>d-juil-yy to d-déc-yy</v>
      </c>
      <c r="D189" s="517"/>
      <c r="E189" s="517"/>
      <c r="F189" s="518"/>
      <c r="G189" s="519" t="s">
        <v>438</v>
      </c>
      <c r="H189" s="519"/>
      <c r="I189" s="503" t="b">
        <f t="shared" si="9"/>
        <v>1</v>
      </c>
      <c r="J189" s="503" t="b">
        <f t="shared" si="10"/>
        <v>0</v>
      </c>
      <c r="K189" s="503" t="str">
        <f t="shared" si="11"/>
        <v>a1N36000005MhqKEAS</v>
      </c>
      <c r="L189" s="520" t="s">
        <v>1105</v>
      </c>
      <c r="M189" s="517"/>
      <c r="N189" s="517"/>
      <c r="O189" s="49"/>
      <c r="AM189" s="5"/>
      <c r="AN189" s="5"/>
    </row>
    <row r="190" spans="1:40" ht="283.5" x14ac:dyDescent="0.25">
      <c r="A190" s="409">
        <v>17</v>
      </c>
      <c r="B190" s="427" t="str">
        <f t="shared" si="8"/>
        <v/>
      </c>
      <c r="C190" s="501" t="str">
        <f ca="1">TEXT(IFERROR(INDEX('Overview - Section A'!$A$38:$A$45,MATCH(G190,'Overview - Section A'!$U$38:$U$45,0)),""),"d-mmm-yy") &amp;" to " &amp; TEXT(IFERROR(INDEX('Overview - Section A'!$E$38:$E$45,MATCH(G190,'Overview - Section A'!$U$38:$U$45,0)),""),"d-mmm-yy")</f>
        <v>d-janv-yy to d-juin-yy</v>
      </c>
      <c r="D190" s="517"/>
      <c r="E190" s="517"/>
      <c r="F190" s="518"/>
      <c r="G190" s="519" t="s">
        <v>428</v>
      </c>
      <c r="H190" s="519"/>
      <c r="I190" s="503" t="b">
        <f t="shared" si="9"/>
        <v>1</v>
      </c>
      <c r="J190" s="503" t="b">
        <f t="shared" si="10"/>
        <v>0</v>
      </c>
      <c r="K190" s="503" t="str">
        <f t="shared" si="11"/>
        <v>a1N36000005MhqLEAS</v>
      </c>
      <c r="L190" s="520" t="s">
        <v>1106</v>
      </c>
      <c r="M190" s="517"/>
      <c r="N190" s="517"/>
      <c r="O190" s="49"/>
      <c r="AM190" s="5"/>
      <c r="AN190" s="5"/>
    </row>
    <row r="191" spans="1:40" ht="283.5" x14ac:dyDescent="0.25">
      <c r="A191" s="409">
        <v>17</v>
      </c>
      <c r="B191" s="427" t="str">
        <f t="shared" si="8"/>
        <v/>
      </c>
      <c r="C191" s="501" t="str">
        <f ca="1">TEXT(IFERROR(INDEX('Overview - Section A'!$A$38:$A$45,MATCH(G191,'Overview - Section A'!$U$38:$U$45,0)),""),"d-mmm-yy") &amp;" to " &amp; TEXT(IFERROR(INDEX('Overview - Section A'!$E$38:$E$45,MATCH(G191,'Overview - Section A'!$U$38:$U$45,0)),""),"d-mmm-yy")</f>
        <v>d-juil-yy to d-déc-yy</v>
      </c>
      <c r="D191" s="517"/>
      <c r="E191" s="517"/>
      <c r="F191" s="518"/>
      <c r="G191" s="519" t="s">
        <v>430</v>
      </c>
      <c r="H191" s="519"/>
      <c r="I191" s="503" t="b">
        <f t="shared" si="9"/>
        <v>1</v>
      </c>
      <c r="J191" s="503" t="b">
        <f t="shared" si="10"/>
        <v>0</v>
      </c>
      <c r="K191" s="503" t="str">
        <f t="shared" si="11"/>
        <v>a1N36000005MhqLEAS</v>
      </c>
      <c r="L191" s="520" t="s">
        <v>1107</v>
      </c>
      <c r="M191" s="517"/>
      <c r="N191" s="517"/>
      <c r="O191" s="49"/>
      <c r="AM191" s="5"/>
      <c r="AN191" s="5"/>
    </row>
    <row r="192" spans="1:40" ht="283.5" x14ac:dyDescent="0.25">
      <c r="A192" s="409">
        <v>17</v>
      </c>
      <c r="B192" s="427" t="str">
        <f t="shared" si="8"/>
        <v/>
      </c>
      <c r="C192" s="501" t="str">
        <f ca="1">TEXT(IFERROR(INDEX('Overview - Section A'!$A$38:$A$45,MATCH(G192,'Overview - Section A'!$U$38:$U$45,0)),""),"d-mmm-yy") &amp;" to " &amp; TEXT(IFERROR(INDEX('Overview - Section A'!$E$38:$E$45,MATCH(G192,'Overview - Section A'!$U$38:$U$45,0)),""),"d-mmm-yy")</f>
        <v>d-janv-yy to d-juin-yy</v>
      </c>
      <c r="D192" s="517"/>
      <c r="E192" s="517"/>
      <c r="F192" s="518"/>
      <c r="G192" s="519" t="s">
        <v>432</v>
      </c>
      <c r="H192" s="519"/>
      <c r="I192" s="503" t="b">
        <f t="shared" si="9"/>
        <v>1</v>
      </c>
      <c r="J192" s="503" t="b">
        <f t="shared" si="10"/>
        <v>0</v>
      </c>
      <c r="K192" s="503" t="str">
        <f t="shared" si="11"/>
        <v>a1N36000005MhqLEAS</v>
      </c>
      <c r="L192" s="520" t="s">
        <v>1108</v>
      </c>
      <c r="M192" s="517"/>
      <c r="N192" s="517"/>
      <c r="O192" s="49"/>
      <c r="AM192" s="5"/>
      <c r="AN192" s="5"/>
    </row>
    <row r="193" spans="1:40" ht="283.5" x14ac:dyDescent="0.25">
      <c r="A193" s="409">
        <v>17</v>
      </c>
      <c r="B193" s="427" t="str">
        <f t="shared" si="8"/>
        <v/>
      </c>
      <c r="C193" s="501" t="str">
        <f ca="1">TEXT(IFERROR(INDEX('Overview - Section A'!$A$38:$A$45,MATCH(G193,'Overview - Section A'!$U$38:$U$45,0)),""),"d-mmm-yy") &amp;" to " &amp; TEXT(IFERROR(INDEX('Overview - Section A'!$E$38:$E$45,MATCH(G193,'Overview - Section A'!$U$38:$U$45,0)),""),"d-mmm-yy")</f>
        <v>d-juil-yy to d-déc-yy</v>
      </c>
      <c r="D193" s="517"/>
      <c r="E193" s="517"/>
      <c r="F193" s="518"/>
      <c r="G193" s="519" t="s">
        <v>434</v>
      </c>
      <c r="H193" s="519"/>
      <c r="I193" s="503" t="b">
        <f t="shared" si="9"/>
        <v>1</v>
      </c>
      <c r="J193" s="503" t="b">
        <f t="shared" si="10"/>
        <v>0</v>
      </c>
      <c r="K193" s="503" t="str">
        <f t="shared" si="11"/>
        <v>a1N36000005MhqLEAS</v>
      </c>
      <c r="L193" s="520" t="s">
        <v>1109</v>
      </c>
      <c r="M193" s="517"/>
      <c r="N193" s="517"/>
      <c r="O193" s="49"/>
      <c r="AM193" s="5"/>
      <c r="AN193" s="5"/>
    </row>
    <row r="194" spans="1:40" ht="283.5" x14ac:dyDescent="0.25">
      <c r="A194" s="409">
        <v>17</v>
      </c>
      <c r="B194" s="427" t="str">
        <f t="shared" si="8"/>
        <v/>
      </c>
      <c r="C194" s="501" t="str">
        <f ca="1">TEXT(IFERROR(INDEX('Overview - Section A'!$A$38:$A$45,MATCH(G194,'Overview - Section A'!$U$38:$U$45,0)),""),"d-mmm-yy") &amp;" to " &amp; TEXT(IFERROR(INDEX('Overview - Section A'!$E$38:$E$45,MATCH(G194,'Overview - Section A'!$U$38:$U$45,0)),""),"d-mmm-yy")</f>
        <v>d-janv-yy to d-juin-yy</v>
      </c>
      <c r="D194" s="517"/>
      <c r="E194" s="517"/>
      <c r="F194" s="518"/>
      <c r="G194" s="519" t="s">
        <v>436</v>
      </c>
      <c r="H194" s="519"/>
      <c r="I194" s="503" t="b">
        <f t="shared" si="9"/>
        <v>1</v>
      </c>
      <c r="J194" s="503" t="b">
        <f t="shared" si="10"/>
        <v>0</v>
      </c>
      <c r="K194" s="503" t="str">
        <f t="shared" si="11"/>
        <v>a1N36000005MhqLEAS</v>
      </c>
      <c r="L194" s="520" t="s">
        <v>1110</v>
      </c>
      <c r="M194" s="517"/>
      <c r="N194" s="517"/>
      <c r="O194" s="49"/>
      <c r="AM194" s="5"/>
      <c r="AN194" s="5"/>
    </row>
    <row r="195" spans="1:40" ht="283.5" x14ac:dyDescent="0.25">
      <c r="A195" s="409">
        <v>17</v>
      </c>
      <c r="B195" s="427" t="str">
        <f t="shared" si="8"/>
        <v/>
      </c>
      <c r="C195" s="501" t="str">
        <f ca="1">TEXT(IFERROR(INDEX('Overview - Section A'!$A$38:$A$45,MATCH(G195,'Overview - Section A'!$U$38:$U$45,0)),""),"d-mmm-yy") &amp;" to " &amp; TEXT(IFERROR(INDEX('Overview - Section A'!$E$38:$E$45,MATCH(G195,'Overview - Section A'!$U$38:$U$45,0)),""),"d-mmm-yy")</f>
        <v>d-juil-yy to d-déc-yy</v>
      </c>
      <c r="D195" s="517"/>
      <c r="E195" s="517"/>
      <c r="F195" s="518"/>
      <c r="G195" s="519" t="s">
        <v>438</v>
      </c>
      <c r="H195" s="519"/>
      <c r="I195" s="503" t="b">
        <f t="shared" si="9"/>
        <v>1</v>
      </c>
      <c r="J195" s="503" t="b">
        <f t="shared" si="10"/>
        <v>0</v>
      </c>
      <c r="K195" s="503" t="str">
        <f t="shared" si="11"/>
        <v>a1N36000005MhqLEAS</v>
      </c>
      <c r="L195" s="520" t="s">
        <v>1111</v>
      </c>
      <c r="M195" s="517"/>
      <c r="N195" s="517"/>
      <c r="O195" s="49"/>
      <c r="AM195" s="5"/>
      <c r="AN195" s="5"/>
    </row>
    <row r="196" spans="1:40" ht="283.5" x14ac:dyDescent="0.25">
      <c r="A196" s="409">
        <v>18</v>
      </c>
      <c r="B196" s="427" t="str">
        <f t="shared" si="8"/>
        <v/>
      </c>
      <c r="C196" s="501" t="str">
        <f ca="1">TEXT(IFERROR(INDEX('Overview - Section A'!$A$38:$A$45,MATCH(G196,'Overview - Section A'!$U$38:$U$45,0)),""),"d-mmm-yy") &amp;" to " &amp; TEXT(IFERROR(INDEX('Overview - Section A'!$E$38:$E$45,MATCH(G196,'Overview - Section A'!$U$38:$U$45,0)),""),"d-mmm-yy")</f>
        <v>d-janv-yy to d-juin-yy</v>
      </c>
      <c r="D196" s="517"/>
      <c r="E196" s="517"/>
      <c r="F196" s="518"/>
      <c r="G196" s="519" t="s">
        <v>428</v>
      </c>
      <c r="H196" s="519"/>
      <c r="I196" s="503" t="b">
        <f t="shared" si="9"/>
        <v>1</v>
      </c>
      <c r="J196" s="503" t="b">
        <f t="shared" si="10"/>
        <v>0</v>
      </c>
      <c r="K196" s="503" t="str">
        <f t="shared" si="11"/>
        <v>a1N36000005MhqMEAS</v>
      </c>
      <c r="L196" s="520" t="s">
        <v>1112</v>
      </c>
      <c r="M196" s="517"/>
      <c r="N196" s="517"/>
      <c r="O196" s="49"/>
      <c r="AM196" s="5"/>
      <c r="AN196" s="5"/>
    </row>
    <row r="197" spans="1:40" ht="283.5" x14ac:dyDescent="0.25">
      <c r="A197" s="409">
        <v>18</v>
      </c>
      <c r="B197" s="427" t="str">
        <f t="shared" si="8"/>
        <v/>
      </c>
      <c r="C197" s="501" t="str">
        <f ca="1">TEXT(IFERROR(INDEX('Overview - Section A'!$A$38:$A$45,MATCH(G197,'Overview - Section A'!$U$38:$U$45,0)),""),"d-mmm-yy") &amp;" to " &amp; TEXT(IFERROR(INDEX('Overview - Section A'!$E$38:$E$45,MATCH(G197,'Overview - Section A'!$U$38:$U$45,0)),""),"d-mmm-yy")</f>
        <v>d-juil-yy to d-déc-yy</v>
      </c>
      <c r="D197" s="517"/>
      <c r="E197" s="517"/>
      <c r="F197" s="518"/>
      <c r="G197" s="519" t="s">
        <v>430</v>
      </c>
      <c r="H197" s="519"/>
      <c r="I197" s="503" t="b">
        <f t="shared" si="9"/>
        <v>1</v>
      </c>
      <c r="J197" s="503" t="b">
        <f t="shared" si="10"/>
        <v>0</v>
      </c>
      <c r="K197" s="503" t="str">
        <f t="shared" si="11"/>
        <v>a1N36000005MhqMEAS</v>
      </c>
      <c r="L197" s="520" t="s">
        <v>1113</v>
      </c>
      <c r="M197" s="517"/>
      <c r="N197" s="517"/>
      <c r="O197" s="49"/>
      <c r="AM197" s="5"/>
      <c r="AN197" s="5"/>
    </row>
    <row r="198" spans="1:40" ht="283.5" x14ac:dyDescent="0.25">
      <c r="A198" s="409">
        <v>18</v>
      </c>
      <c r="B198" s="427" t="str">
        <f t="shared" si="8"/>
        <v/>
      </c>
      <c r="C198" s="501" t="str">
        <f ca="1">TEXT(IFERROR(INDEX('Overview - Section A'!$A$38:$A$45,MATCH(G198,'Overview - Section A'!$U$38:$U$45,0)),""),"d-mmm-yy") &amp;" to " &amp; TEXT(IFERROR(INDEX('Overview - Section A'!$E$38:$E$45,MATCH(G198,'Overview - Section A'!$U$38:$U$45,0)),""),"d-mmm-yy")</f>
        <v>d-janv-yy to d-juin-yy</v>
      </c>
      <c r="D198" s="517"/>
      <c r="E198" s="517"/>
      <c r="F198" s="518"/>
      <c r="G198" s="519" t="s">
        <v>432</v>
      </c>
      <c r="H198" s="519"/>
      <c r="I198" s="503" t="b">
        <f t="shared" si="9"/>
        <v>1</v>
      </c>
      <c r="J198" s="503" t="b">
        <f t="shared" si="10"/>
        <v>0</v>
      </c>
      <c r="K198" s="503" t="str">
        <f t="shared" si="11"/>
        <v>a1N36000005MhqMEAS</v>
      </c>
      <c r="L198" s="520" t="s">
        <v>1114</v>
      </c>
      <c r="M198" s="517"/>
      <c r="N198" s="517"/>
      <c r="O198" s="49"/>
      <c r="AM198" s="5"/>
      <c r="AN198" s="5"/>
    </row>
    <row r="199" spans="1:40" ht="283.5" x14ac:dyDescent="0.25">
      <c r="A199" s="409">
        <v>18</v>
      </c>
      <c r="B199" s="427" t="str">
        <f t="shared" si="8"/>
        <v/>
      </c>
      <c r="C199" s="501" t="str">
        <f ca="1">TEXT(IFERROR(INDEX('Overview - Section A'!$A$38:$A$45,MATCH(G199,'Overview - Section A'!$U$38:$U$45,0)),""),"d-mmm-yy") &amp;" to " &amp; TEXT(IFERROR(INDEX('Overview - Section A'!$E$38:$E$45,MATCH(G199,'Overview - Section A'!$U$38:$U$45,0)),""),"d-mmm-yy")</f>
        <v>d-juil-yy to d-déc-yy</v>
      </c>
      <c r="D199" s="517"/>
      <c r="E199" s="517"/>
      <c r="F199" s="518"/>
      <c r="G199" s="519" t="s">
        <v>434</v>
      </c>
      <c r="H199" s="519"/>
      <c r="I199" s="503" t="b">
        <f t="shared" si="9"/>
        <v>1</v>
      </c>
      <c r="J199" s="503" t="b">
        <f t="shared" si="10"/>
        <v>0</v>
      </c>
      <c r="K199" s="503" t="str">
        <f t="shared" si="11"/>
        <v>a1N36000005MhqMEAS</v>
      </c>
      <c r="L199" s="520" t="s">
        <v>1115</v>
      </c>
      <c r="M199" s="517"/>
      <c r="N199" s="517"/>
      <c r="O199" s="49"/>
      <c r="AM199" s="5"/>
      <c r="AN199" s="5"/>
    </row>
    <row r="200" spans="1:40" ht="283.5" x14ac:dyDescent="0.25">
      <c r="A200" s="409">
        <v>18</v>
      </c>
      <c r="B200" s="427" t="str">
        <f t="shared" si="8"/>
        <v/>
      </c>
      <c r="C200" s="501" t="str">
        <f ca="1">TEXT(IFERROR(INDEX('Overview - Section A'!$A$38:$A$45,MATCH(G200,'Overview - Section A'!$U$38:$U$45,0)),""),"d-mmm-yy") &amp;" to " &amp; TEXT(IFERROR(INDEX('Overview - Section A'!$E$38:$E$45,MATCH(G200,'Overview - Section A'!$U$38:$U$45,0)),""),"d-mmm-yy")</f>
        <v>d-janv-yy to d-juin-yy</v>
      </c>
      <c r="D200" s="517"/>
      <c r="E200" s="517"/>
      <c r="F200" s="518"/>
      <c r="G200" s="519" t="s">
        <v>436</v>
      </c>
      <c r="H200" s="519"/>
      <c r="I200" s="503" t="b">
        <f t="shared" si="9"/>
        <v>1</v>
      </c>
      <c r="J200" s="503" t="b">
        <f t="shared" si="10"/>
        <v>0</v>
      </c>
      <c r="K200" s="503" t="str">
        <f t="shared" si="11"/>
        <v>a1N36000005MhqMEAS</v>
      </c>
      <c r="L200" s="520" t="s">
        <v>1116</v>
      </c>
      <c r="M200" s="517"/>
      <c r="N200" s="517"/>
      <c r="O200" s="49"/>
      <c r="AM200" s="5"/>
      <c r="AN200" s="5"/>
    </row>
    <row r="201" spans="1:40" ht="283.5" x14ac:dyDescent="0.25">
      <c r="A201" s="409">
        <v>18</v>
      </c>
      <c r="B201" s="427" t="str">
        <f t="shared" si="8"/>
        <v/>
      </c>
      <c r="C201" s="501" t="str">
        <f ca="1">TEXT(IFERROR(INDEX('Overview - Section A'!$A$38:$A$45,MATCH(G201,'Overview - Section A'!$U$38:$U$45,0)),""),"d-mmm-yy") &amp;" to " &amp; TEXT(IFERROR(INDEX('Overview - Section A'!$E$38:$E$45,MATCH(G201,'Overview - Section A'!$U$38:$U$45,0)),""),"d-mmm-yy")</f>
        <v>d-juil-yy to d-déc-yy</v>
      </c>
      <c r="D201" s="517"/>
      <c r="E201" s="517"/>
      <c r="F201" s="518"/>
      <c r="G201" s="519" t="s">
        <v>438</v>
      </c>
      <c r="H201" s="519"/>
      <c r="I201" s="503" t="b">
        <f t="shared" si="9"/>
        <v>1</v>
      </c>
      <c r="J201" s="503" t="b">
        <f t="shared" si="10"/>
        <v>0</v>
      </c>
      <c r="K201" s="503" t="str">
        <f t="shared" si="11"/>
        <v>a1N36000005MhqMEAS</v>
      </c>
      <c r="L201" s="520" t="s">
        <v>1117</v>
      </c>
      <c r="M201" s="517"/>
      <c r="N201" s="517"/>
      <c r="O201" s="49"/>
      <c r="AM201" s="5"/>
      <c r="AN201" s="5"/>
    </row>
    <row r="202" spans="1:40" ht="283.5" x14ac:dyDescent="0.25">
      <c r="A202" s="409">
        <v>19</v>
      </c>
      <c r="B202" s="427" t="str">
        <f t="shared" si="8"/>
        <v/>
      </c>
      <c r="C202" s="501" t="str">
        <f ca="1">TEXT(IFERROR(INDEX('Overview - Section A'!$A$38:$A$45,MATCH(G202,'Overview - Section A'!$U$38:$U$45,0)),""),"d-mmm-yy") &amp;" to " &amp; TEXT(IFERROR(INDEX('Overview - Section A'!$E$38:$E$45,MATCH(G202,'Overview - Section A'!$U$38:$U$45,0)),""),"d-mmm-yy")</f>
        <v>d-janv-yy to d-juin-yy</v>
      </c>
      <c r="D202" s="517"/>
      <c r="E202" s="517"/>
      <c r="F202" s="518"/>
      <c r="G202" s="519" t="s">
        <v>428</v>
      </c>
      <c r="H202" s="519"/>
      <c r="I202" s="503" t="b">
        <f t="shared" si="9"/>
        <v>1</v>
      </c>
      <c r="J202" s="503" t="b">
        <f t="shared" si="10"/>
        <v>0</v>
      </c>
      <c r="K202" s="503" t="str">
        <f t="shared" si="11"/>
        <v>a1N36000005MhqNEAS</v>
      </c>
      <c r="L202" s="520" t="s">
        <v>1118</v>
      </c>
      <c r="M202" s="517"/>
      <c r="N202" s="517"/>
      <c r="O202" s="49"/>
      <c r="AM202" s="5"/>
      <c r="AN202" s="5"/>
    </row>
    <row r="203" spans="1:40" ht="283.5" x14ac:dyDescent="0.25">
      <c r="A203" s="409">
        <v>19</v>
      </c>
      <c r="B203" s="427" t="str">
        <f t="shared" si="8"/>
        <v/>
      </c>
      <c r="C203" s="501" t="str">
        <f ca="1">TEXT(IFERROR(INDEX('Overview - Section A'!$A$38:$A$45,MATCH(G203,'Overview - Section A'!$U$38:$U$45,0)),""),"d-mmm-yy") &amp;" to " &amp; TEXT(IFERROR(INDEX('Overview - Section A'!$E$38:$E$45,MATCH(G203,'Overview - Section A'!$U$38:$U$45,0)),""),"d-mmm-yy")</f>
        <v>d-juil-yy to d-déc-yy</v>
      </c>
      <c r="D203" s="517"/>
      <c r="E203" s="517"/>
      <c r="F203" s="518"/>
      <c r="G203" s="519" t="s">
        <v>430</v>
      </c>
      <c r="H203" s="519"/>
      <c r="I203" s="503" t="b">
        <f t="shared" si="9"/>
        <v>1</v>
      </c>
      <c r="J203" s="503" t="b">
        <f t="shared" si="10"/>
        <v>0</v>
      </c>
      <c r="K203" s="503" t="str">
        <f t="shared" si="11"/>
        <v>a1N36000005MhqNEAS</v>
      </c>
      <c r="L203" s="520" t="s">
        <v>1119</v>
      </c>
      <c r="M203" s="517"/>
      <c r="N203" s="517"/>
      <c r="O203" s="49"/>
      <c r="AM203" s="5"/>
      <c r="AN203" s="5"/>
    </row>
    <row r="204" spans="1:40" ht="283.5" x14ac:dyDescent="0.25">
      <c r="A204" s="409">
        <v>19</v>
      </c>
      <c r="B204" s="427" t="str">
        <f t="shared" si="8"/>
        <v/>
      </c>
      <c r="C204" s="501" t="str">
        <f ca="1">TEXT(IFERROR(INDEX('Overview - Section A'!$A$38:$A$45,MATCH(G204,'Overview - Section A'!$U$38:$U$45,0)),""),"d-mmm-yy") &amp;" to " &amp; TEXT(IFERROR(INDEX('Overview - Section A'!$E$38:$E$45,MATCH(G204,'Overview - Section A'!$U$38:$U$45,0)),""),"d-mmm-yy")</f>
        <v>d-janv-yy to d-juin-yy</v>
      </c>
      <c r="D204" s="517"/>
      <c r="E204" s="517"/>
      <c r="F204" s="518"/>
      <c r="G204" s="519" t="s">
        <v>432</v>
      </c>
      <c r="H204" s="519"/>
      <c r="I204" s="503" t="b">
        <f t="shared" si="9"/>
        <v>1</v>
      </c>
      <c r="J204" s="503" t="b">
        <f t="shared" si="10"/>
        <v>0</v>
      </c>
      <c r="K204" s="503" t="str">
        <f t="shared" si="11"/>
        <v>a1N36000005MhqNEAS</v>
      </c>
      <c r="L204" s="520" t="s">
        <v>1120</v>
      </c>
      <c r="M204" s="517"/>
      <c r="N204" s="517"/>
      <c r="O204" s="49"/>
      <c r="AM204" s="5"/>
      <c r="AN204" s="5"/>
    </row>
    <row r="205" spans="1:40" ht="283.5" x14ac:dyDescent="0.25">
      <c r="A205" s="409">
        <v>19</v>
      </c>
      <c r="B205" s="427" t="str">
        <f t="shared" si="8"/>
        <v/>
      </c>
      <c r="C205" s="501" t="str">
        <f ca="1">TEXT(IFERROR(INDEX('Overview - Section A'!$A$38:$A$45,MATCH(G205,'Overview - Section A'!$U$38:$U$45,0)),""),"d-mmm-yy") &amp;" to " &amp; TEXT(IFERROR(INDEX('Overview - Section A'!$E$38:$E$45,MATCH(G205,'Overview - Section A'!$U$38:$U$45,0)),""),"d-mmm-yy")</f>
        <v>d-juil-yy to d-déc-yy</v>
      </c>
      <c r="D205" s="517"/>
      <c r="E205" s="517"/>
      <c r="F205" s="518"/>
      <c r="G205" s="519" t="s">
        <v>434</v>
      </c>
      <c r="H205" s="519"/>
      <c r="I205" s="503" t="b">
        <f t="shared" si="9"/>
        <v>1</v>
      </c>
      <c r="J205" s="503" t="b">
        <f t="shared" si="10"/>
        <v>0</v>
      </c>
      <c r="K205" s="503" t="str">
        <f t="shared" si="11"/>
        <v>a1N36000005MhqNEAS</v>
      </c>
      <c r="L205" s="520" t="s">
        <v>1121</v>
      </c>
      <c r="M205" s="517"/>
      <c r="N205" s="517"/>
      <c r="O205" s="49"/>
      <c r="AM205" s="5"/>
      <c r="AN205" s="5"/>
    </row>
    <row r="206" spans="1:40" ht="283.5" x14ac:dyDescent="0.25">
      <c r="A206" s="409">
        <v>19</v>
      </c>
      <c r="B206" s="427" t="str">
        <f t="shared" si="8"/>
        <v/>
      </c>
      <c r="C206" s="501" t="str">
        <f ca="1">TEXT(IFERROR(INDEX('Overview - Section A'!$A$38:$A$45,MATCH(G206,'Overview - Section A'!$U$38:$U$45,0)),""),"d-mmm-yy") &amp;" to " &amp; TEXT(IFERROR(INDEX('Overview - Section A'!$E$38:$E$45,MATCH(G206,'Overview - Section A'!$U$38:$U$45,0)),""),"d-mmm-yy")</f>
        <v>d-janv-yy to d-juin-yy</v>
      </c>
      <c r="D206" s="517"/>
      <c r="E206" s="517"/>
      <c r="F206" s="518"/>
      <c r="G206" s="519" t="s">
        <v>436</v>
      </c>
      <c r="H206" s="519"/>
      <c r="I206" s="503" t="b">
        <f t="shared" si="9"/>
        <v>1</v>
      </c>
      <c r="J206" s="503" t="b">
        <f t="shared" si="10"/>
        <v>0</v>
      </c>
      <c r="K206" s="503" t="str">
        <f t="shared" si="11"/>
        <v>a1N36000005MhqNEAS</v>
      </c>
      <c r="L206" s="520" t="s">
        <v>1122</v>
      </c>
      <c r="M206" s="517"/>
      <c r="N206" s="517"/>
      <c r="O206" s="49"/>
      <c r="AM206" s="5"/>
      <c r="AN206" s="5"/>
    </row>
    <row r="207" spans="1:40" ht="283.5" x14ac:dyDescent="0.25">
      <c r="A207" s="409">
        <v>19</v>
      </c>
      <c r="B207" s="427" t="str">
        <f t="shared" si="8"/>
        <v/>
      </c>
      <c r="C207" s="501" t="str">
        <f ca="1">TEXT(IFERROR(INDEX('Overview - Section A'!$A$38:$A$45,MATCH(G207,'Overview - Section A'!$U$38:$U$45,0)),""),"d-mmm-yy") &amp;" to " &amp; TEXT(IFERROR(INDEX('Overview - Section A'!$E$38:$E$45,MATCH(G207,'Overview - Section A'!$U$38:$U$45,0)),""),"d-mmm-yy")</f>
        <v>d-juil-yy to d-déc-yy</v>
      </c>
      <c r="D207" s="517"/>
      <c r="E207" s="517"/>
      <c r="F207" s="518"/>
      <c r="G207" s="519" t="s">
        <v>438</v>
      </c>
      <c r="H207" s="519"/>
      <c r="I207" s="503" t="b">
        <f t="shared" si="9"/>
        <v>1</v>
      </c>
      <c r="J207" s="503" t="b">
        <f t="shared" si="10"/>
        <v>0</v>
      </c>
      <c r="K207" s="503" t="str">
        <f t="shared" si="11"/>
        <v>a1N36000005MhqNEAS</v>
      </c>
      <c r="L207" s="520" t="s">
        <v>1123</v>
      </c>
      <c r="M207" s="517"/>
      <c r="N207" s="517"/>
      <c r="O207" s="49"/>
      <c r="AM207" s="5"/>
      <c r="AN207" s="5"/>
    </row>
    <row r="208" spans="1:40" ht="283.5" x14ac:dyDescent="0.25">
      <c r="A208" s="409">
        <v>20</v>
      </c>
      <c r="B208" s="427" t="str">
        <f t="shared" si="8"/>
        <v/>
      </c>
      <c r="C208" s="501" t="str">
        <f ca="1">TEXT(IFERROR(INDEX('Overview - Section A'!$A$38:$A$45,MATCH(G208,'Overview - Section A'!$U$38:$U$45,0)),""),"d-mmm-yy") &amp;" to " &amp; TEXT(IFERROR(INDEX('Overview - Section A'!$E$38:$E$45,MATCH(G208,'Overview - Section A'!$U$38:$U$45,0)),""),"d-mmm-yy")</f>
        <v>d-janv-yy to d-juin-yy</v>
      </c>
      <c r="D208" s="517"/>
      <c r="E208" s="517"/>
      <c r="F208" s="518"/>
      <c r="G208" s="519" t="s">
        <v>428</v>
      </c>
      <c r="H208" s="519"/>
      <c r="I208" s="503" t="b">
        <f t="shared" si="9"/>
        <v>1</v>
      </c>
      <c r="J208" s="503" t="b">
        <f t="shared" si="10"/>
        <v>0</v>
      </c>
      <c r="K208" s="503" t="str">
        <f t="shared" si="11"/>
        <v>a1N36000005MhqOEAS</v>
      </c>
      <c r="L208" s="520" t="s">
        <v>1124</v>
      </c>
      <c r="M208" s="517"/>
      <c r="N208" s="517"/>
      <c r="O208" s="49"/>
      <c r="AM208" s="5"/>
      <c r="AN208" s="5"/>
    </row>
    <row r="209" spans="1:40" ht="283.5" x14ac:dyDescent="0.25">
      <c r="A209" s="409">
        <v>20</v>
      </c>
      <c r="B209" s="427" t="str">
        <f t="shared" si="8"/>
        <v/>
      </c>
      <c r="C209" s="501" t="str">
        <f ca="1">TEXT(IFERROR(INDEX('Overview - Section A'!$A$38:$A$45,MATCH(G209,'Overview - Section A'!$U$38:$U$45,0)),""),"d-mmm-yy") &amp;" to " &amp; TEXT(IFERROR(INDEX('Overview - Section A'!$E$38:$E$45,MATCH(G209,'Overview - Section A'!$U$38:$U$45,0)),""),"d-mmm-yy")</f>
        <v>d-juil-yy to d-déc-yy</v>
      </c>
      <c r="D209" s="517"/>
      <c r="E209" s="517"/>
      <c r="F209" s="518"/>
      <c r="G209" s="519" t="s">
        <v>430</v>
      </c>
      <c r="H209" s="519"/>
      <c r="I209" s="503" t="b">
        <f t="shared" si="9"/>
        <v>1</v>
      </c>
      <c r="J209" s="503" t="b">
        <f t="shared" si="10"/>
        <v>0</v>
      </c>
      <c r="K209" s="503" t="str">
        <f t="shared" si="11"/>
        <v>a1N36000005MhqOEAS</v>
      </c>
      <c r="L209" s="520" t="s">
        <v>1125</v>
      </c>
      <c r="M209" s="517"/>
      <c r="N209" s="517"/>
      <c r="O209" s="49"/>
      <c r="AM209" s="5"/>
      <c r="AN209" s="5"/>
    </row>
    <row r="210" spans="1:40" ht="283.5" x14ac:dyDescent="0.25">
      <c r="A210" s="409">
        <v>20</v>
      </c>
      <c r="B210" s="427" t="str">
        <f t="shared" si="8"/>
        <v/>
      </c>
      <c r="C210" s="501" t="str">
        <f ca="1">TEXT(IFERROR(INDEX('Overview - Section A'!$A$38:$A$45,MATCH(G210,'Overview - Section A'!$U$38:$U$45,0)),""),"d-mmm-yy") &amp;" to " &amp; TEXT(IFERROR(INDEX('Overview - Section A'!$E$38:$E$45,MATCH(G210,'Overview - Section A'!$U$38:$U$45,0)),""),"d-mmm-yy")</f>
        <v>d-janv-yy to d-juin-yy</v>
      </c>
      <c r="D210" s="517"/>
      <c r="E210" s="517"/>
      <c r="F210" s="518"/>
      <c r="G210" s="519" t="s">
        <v>432</v>
      </c>
      <c r="H210" s="519"/>
      <c r="I210" s="503" t="b">
        <f t="shared" si="9"/>
        <v>1</v>
      </c>
      <c r="J210" s="503" t="b">
        <f t="shared" si="10"/>
        <v>0</v>
      </c>
      <c r="K210" s="503" t="str">
        <f t="shared" si="11"/>
        <v>a1N36000005MhqOEAS</v>
      </c>
      <c r="L210" s="520" t="s">
        <v>1126</v>
      </c>
      <c r="M210" s="517"/>
      <c r="N210" s="517"/>
      <c r="O210" s="49"/>
      <c r="AM210" s="5"/>
      <c r="AN210" s="5"/>
    </row>
    <row r="211" spans="1:40" ht="283.5" x14ac:dyDescent="0.25">
      <c r="A211" s="409">
        <v>20</v>
      </c>
      <c r="B211" s="427" t="str">
        <f t="shared" si="8"/>
        <v/>
      </c>
      <c r="C211" s="501" t="str">
        <f ca="1">TEXT(IFERROR(INDEX('Overview - Section A'!$A$38:$A$45,MATCH(G211,'Overview - Section A'!$U$38:$U$45,0)),""),"d-mmm-yy") &amp;" to " &amp; TEXT(IFERROR(INDEX('Overview - Section A'!$E$38:$E$45,MATCH(G211,'Overview - Section A'!$U$38:$U$45,0)),""),"d-mmm-yy")</f>
        <v>d-juil-yy to d-déc-yy</v>
      </c>
      <c r="D211" s="517"/>
      <c r="E211" s="517"/>
      <c r="F211" s="518"/>
      <c r="G211" s="519" t="s">
        <v>434</v>
      </c>
      <c r="H211" s="519"/>
      <c r="I211" s="503" t="b">
        <f t="shared" si="9"/>
        <v>1</v>
      </c>
      <c r="J211" s="503" t="b">
        <f t="shared" si="10"/>
        <v>0</v>
      </c>
      <c r="K211" s="503" t="str">
        <f t="shared" si="11"/>
        <v>a1N36000005MhqOEAS</v>
      </c>
      <c r="L211" s="520" t="s">
        <v>1127</v>
      </c>
      <c r="M211" s="517"/>
      <c r="N211" s="517"/>
      <c r="O211" s="49"/>
      <c r="AM211" s="5"/>
      <c r="AN211" s="5"/>
    </row>
    <row r="212" spans="1:40" ht="283.5" x14ac:dyDescent="0.25">
      <c r="A212" s="409">
        <v>20</v>
      </c>
      <c r="B212" s="427" t="str">
        <f t="shared" si="8"/>
        <v/>
      </c>
      <c r="C212" s="501" t="str">
        <f ca="1">TEXT(IFERROR(INDEX('Overview - Section A'!$A$38:$A$45,MATCH(G212,'Overview - Section A'!$U$38:$U$45,0)),""),"d-mmm-yy") &amp;" to " &amp; TEXT(IFERROR(INDEX('Overview - Section A'!$E$38:$E$45,MATCH(G212,'Overview - Section A'!$U$38:$U$45,0)),""),"d-mmm-yy")</f>
        <v>d-janv-yy to d-juin-yy</v>
      </c>
      <c r="D212" s="517"/>
      <c r="E212" s="517"/>
      <c r="F212" s="518"/>
      <c r="G212" s="519" t="s">
        <v>436</v>
      </c>
      <c r="H212" s="519"/>
      <c r="I212" s="503" t="b">
        <f t="shared" si="9"/>
        <v>1</v>
      </c>
      <c r="J212" s="503" t="b">
        <f t="shared" si="10"/>
        <v>0</v>
      </c>
      <c r="K212" s="503" t="str">
        <f t="shared" si="11"/>
        <v>a1N36000005MhqOEAS</v>
      </c>
      <c r="L212" s="520" t="s">
        <v>1128</v>
      </c>
      <c r="M212" s="517"/>
      <c r="N212" s="517"/>
      <c r="O212" s="49"/>
      <c r="AM212" s="5"/>
      <c r="AN212" s="5"/>
    </row>
    <row r="213" spans="1:40" ht="283.5" x14ac:dyDescent="0.25">
      <c r="A213" s="409">
        <v>20</v>
      </c>
      <c r="B213" s="427" t="str">
        <f t="shared" si="8"/>
        <v/>
      </c>
      <c r="C213" s="501" t="str">
        <f ca="1">TEXT(IFERROR(INDEX('Overview - Section A'!$A$38:$A$45,MATCH(G213,'Overview - Section A'!$U$38:$U$45,0)),""),"d-mmm-yy") &amp;" to " &amp; TEXT(IFERROR(INDEX('Overview - Section A'!$E$38:$E$45,MATCH(G213,'Overview - Section A'!$U$38:$U$45,0)),""),"d-mmm-yy")</f>
        <v>d-juil-yy to d-déc-yy</v>
      </c>
      <c r="D213" s="517"/>
      <c r="E213" s="517"/>
      <c r="F213" s="518"/>
      <c r="G213" s="519" t="s">
        <v>438</v>
      </c>
      <c r="H213" s="519"/>
      <c r="I213" s="503" t="b">
        <f t="shared" si="9"/>
        <v>1</v>
      </c>
      <c r="J213" s="503" t="b">
        <f t="shared" si="10"/>
        <v>0</v>
      </c>
      <c r="K213" s="503" t="str">
        <f t="shared" si="11"/>
        <v>a1N36000005MhqOEAS</v>
      </c>
      <c r="L213" s="520" t="s">
        <v>1129</v>
      </c>
      <c r="M213" s="517"/>
      <c r="N213" s="517"/>
      <c r="O213" s="49"/>
      <c r="AM213" s="5"/>
      <c r="AN213" s="5"/>
    </row>
    <row r="214" spans="1:40" ht="283.5" x14ac:dyDescent="0.25">
      <c r="A214" s="409">
        <v>21</v>
      </c>
      <c r="B214" s="427" t="str">
        <f t="shared" si="8"/>
        <v/>
      </c>
      <c r="C214" s="501" t="str">
        <f ca="1">TEXT(IFERROR(INDEX('Overview - Section A'!$A$38:$A$45,MATCH(G214,'Overview - Section A'!$U$38:$U$45,0)),""),"d-mmm-yy") &amp;" to " &amp; TEXT(IFERROR(INDEX('Overview - Section A'!$E$38:$E$45,MATCH(G214,'Overview - Section A'!$U$38:$U$45,0)),""),"d-mmm-yy")</f>
        <v>d-janv-yy to d-juin-yy</v>
      </c>
      <c r="D214" s="517"/>
      <c r="E214" s="517"/>
      <c r="F214" s="518"/>
      <c r="G214" s="519" t="s">
        <v>428</v>
      </c>
      <c r="H214" s="519"/>
      <c r="I214" s="503" t="b">
        <f t="shared" si="9"/>
        <v>1</v>
      </c>
      <c r="J214" s="503" t="b">
        <f t="shared" si="10"/>
        <v>0</v>
      </c>
      <c r="K214" s="503" t="str">
        <f t="shared" si="11"/>
        <v>a1N36000005MhqPEAS</v>
      </c>
      <c r="L214" s="520" t="s">
        <v>1130</v>
      </c>
      <c r="M214" s="517"/>
      <c r="N214" s="517"/>
      <c r="O214" s="49"/>
      <c r="AM214" s="5"/>
      <c r="AN214" s="5"/>
    </row>
    <row r="215" spans="1:40" ht="283.5" x14ac:dyDescent="0.25">
      <c r="A215" s="409">
        <v>21</v>
      </c>
      <c r="B215" s="427" t="str">
        <f t="shared" si="8"/>
        <v/>
      </c>
      <c r="C215" s="501" t="str">
        <f ca="1">TEXT(IFERROR(INDEX('Overview - Section A'!$A$38:$A$45,MATCH(G215,'Overview - Section A'!$U$38:$U$45,0)),""),"d-mmm-yy") &amp;" to " &amp; TEXT(IFERROR(INDEX('Overview - Section A'!$E$38:$E$45,MATCH(G215,'Overview - Section A'!$U$38:$U$45,0)),""),"d-mmm-yy")</f>
        <v>d-juil-yy to d-déc-yy</v>
      </c>
      <c r="D215" s="517"/>
      <c r="E215" s="517"/>
      <c r="F215" s="518"/>
      <c r="G215" s="519" t="s">
        <v>430</v>
      </c>
      <c r="H215" s="519"/>
      <c r="I215" s="503" t="b">
        <f t="shared" si="9"/>
        <v>1</v>
      </c>
      <c r="J215" s="503" t="b">
        <f t="shared" si="10"/>
        <v>0</v>
      </c>
      <c r="K215" s="503" t="str">
        <f t="shared" si="11"/>
        <v>a1N36000005MhqPEAS</v>
      </c>
      <c r="L215" s="520" t="s">
        <v>1131</v>
      </c>
      <c r="M215" s="517"/>
      <c r="N215" s="517"/>
      <c r="O215" s="49"/>
      <c r="AM215" s="5"/>
      <c r="AN215" s="5"/>
    </row>
    <row r="216" spans="1:40" ht="283.5" x14ac:dyDescent="0.25">
      <c r="A216" s="409">
        <v>21</v>
      </c>
      <c r="B216" s="427" t="str">
        <f t="shared" si="8"/>
        <v/>
      </c>
      <c r="C216" s="501" t="str">
        <f ca="1">TEXT(IFERROR(INDEX('Overview - Section A'!$A$38:$A$45,MATCH(G216,'Overview - Section A'!$U$38:$U$45,0)),""),"d-mmm-yy") &amp;" to " &amp; TEXT(IFERROR(INDEX('Overview - Section A'!$E$38:$E$45,MATCH(G216,'Overview - Section A'!$U$38:$U$45,0)),""),"d-mmm-yy")</f>
        <v>d-janv-yy to d-juin-yy</v>
      </c>
      <c r="D216" s="517"/>
      <c r="E216" s="517"/>
      <c r="F216" s="518"/>
      <c r="G216" s="519" t="s">
        <v>432</v>
      </c>
      <c r="H216" s="519"/>
      <c r="I216" s="503" t="b">
        <f t="shared" si="9"/>
        <v>1</v>
      </c>
      <c r="J216" s="503" t="b">
        <f t="shared" si="10"/>
        <v>0</v>
      </c>
      <c r="K216" s="503" t="str">
        <f t="shared" si="11"/>
        <v>a1N36000005MhqPEAS</v>
      </c>
      <c r="L216" s="520" t="s">
        <v>1132</v>
      </c>
      <c r="M216" s="517"/>
      <c r="N216" s="517"/>
      <c r="O216" s="49"/>
      <c r="AM216" s="5"/>
      <c r="AN216" s="5"/>
    </row>
    <row r="217" spans="1:40" ht="283.5" x14ac:dyDescent="0.25">
      <c r="A217" s="409">
        <v>21</v>
      </c>
      <c r="B217" s="427" t="str">
        <f t="shared" si="8"/>
        <v/>
      </c>
      <c r="C217" s="501" t="str">
        <f ca="1">TEXT(IFERROR(INDEX('Overview - Section A'!$A$38:$A$45,MATCH(G217,'Overview - Section A'!$U$38:$U$45,0)),""),"d-mmm-yy") &amp;" to " &amp; TEXT(IFERROR(INDEX('Overview - Section A'!$E$38:$E$45,MATCH(G217,'Overview - Section A'!$U$38:$U$45,0)),""),"d-mmm-yy")</f>
        <v>d-juil-yy to d-déc-yy</v>
      </c>
      <c r="D217" s="517"/>
      <c r="E217" s="517"/>
      <c r="F217" s="518"/>
      <c r="G217" s="519" t="s">
        <v>434</v>
      </c>
      <c r="H217" s="519"/>
      <c r="I217" s="503" t="b">
        <f t="shared" si="9"/>
        <v>1</v>
      </c>
      <c r="J217" s="503" t="b">
        <f t="shared" si="10"/>
        <v>0</v>
      </c>
      <c r="K217" s="503" t="str">
        <f t="shared" si="11"/>
        <v>a1N36000005MhqPEAS</v>
      </c>
      <c r="L217" s="520" t="s">
        <v>1133</v>
      </c>
      <c r="M217" s="517"/>
      <c r="N217" s="517"/>
      <c r="O217" s="49"/>
      <c r="AM217" s="5"/>
      <c r="AN217" s="5"/>
    </row>
    <row r="218" spans="1:40" ht="283.5" x14ac:dyDescent="0.25">
      <c r="A218" s="409">
        <v>21</v>
      </c>
      <c r="B218" s="427" t="str">
        <f t="shared" si="8"/>
        <v/>
      </c>
      <c r="C218" s="501" t="str">
        <f ca="1">TEXT(IFERROR(INDEX('Overview - Section A'!$A$38:$A$45,MATCH(G218,'Overview - Section A'!$U$38:$U$45,0)),""),"d-mmm-yy") &amp;" to " &amp; TEXT(IFERROR(INDEX('Overview - Section A'!$E$38:$E$45,MATCH(G218,'Overview - Section A'!$U$38:$U$45,0)),""),"d-mmm-yy")</f>
        <v>d-janv-yy to d-juin-yy</v>
      </c>
      <c r="D218" s="517"/>
      <c r="E218" s="517"/>
      <c r="F218" s="518"/>
      <c r="G218" s="519" t="s">
        <v>436</v>
      </c>
      <c r="H218" s="519"/>
      <c r="I218" s="503" t="b">
        <f t="shared" si="9"/>
        <v>1</v>
      </c>
      <c r="J218" s="503" t="b">
        <f t="shared" si="10"/>
        <v>0</v>
      </c>
      <c r="K218" s="503" t="str">
        <f t="shared" si="11"/>
        <v>a1N36000005MhqPEAS</v>
      </c>
      <c r="L218" s="520" t="s">
        <v>1134</v>
      </c>
      <c r="M218" s="517"/>
      <c r="N218" s="517"/>
      <c r="O218" s="49"/>
      <c r="AM218" s="5"/>
      <c r="AN218" s="5"/>
    </row>
    <row r="219" spans="1:40" ht="283.5" x14ac:dyDescent="0.25">
      <c r="A219" s="409">
        <v>21</v>
      </c>
      <c r="B219" s="427" t="str">
        <f t="shared" si="8"/>
        <v/>
      </c>
      <c r="C219" s="501" t="str">
        <f ca="1">TEXT(IFERROR(INDEX('Overview - Section A'!$A$38:$A$45,MATCH(G219,'Overview - Section A'!$U$38:$U$45,0)),""),"d-mmm-yy") &amp;" to " &amp; TEXT(IFERROR(INDEX('Overview - Section A'!$E$38:$E$45,MATCH(G219,'Overview - Section A'!$U$38:$U$45,0)),""),"d-mmm-yy")</f>
        <v>d-juil-yy to d-déc-yy</v>
      </c>
      <c r="D219" s="517"/>
      <c r="E219" s="517"/>
      <c r="F219" s="518"/>
      <c r="G219" s="519" t="s">
        <v>438</v>
      </c>
      <c r="H219" s="519"/>
      <c r="I219" s="503" t="b">
        <f t="shared" si="9"/>
        <v>1</v>
      </c>
      <c r="J219" s="503" t="b">
        <f t="shared" si="10"/>
        <v>0</v>
      </c>
      <c r="K219" s="503" t="str">
        <f t="shared" si="11"/>
        <v>a1N36000005MhqPEAS</v>
      </c>
      <c r="L219" s="520" t="s">
        <v>1135</v>
      </c>
      <c r="M219" s="517"/>
      <c r="N219" s="517"/>
      <c r="O219" s="49"/>
      <c r="AM219" s="5"/>
      <c r="AN219" s="5"/>
    </row>
    <row r="220" spans="1:40" ht="283.5" x14ac:dyDescent="0.25">
      <c r="A220" s="409">
        <v>22</v>
      </c>
      <c r="B220" s="427" t="str">
        <f t="shared" si="8"/>
        <v/>
      </c>
      <c r="C220" s="501" t="str">
        <f ca="1">TEXT(IFERROR(INDEX('Overview - Section A'!$A$38:$A$45,MATCH(G220,'Overview - Section A'!$U$38:$U$45,0)),""),"d-mmm-yy") &amp;" to " &amp; TEXT(IFERROR(INDEX('Overview - Section A'!$E$38:$E$45,MATCH(G220,'Overview - Section A'!$U$38:$U$45,0)),""),"d-mmm-yy")</f>
        <v>d-janv-yy to d-juin-yy</v>
      </c>
      <c r="D220" s="517"/>
      <c r="E220" s="517"/>
      <c r="F220" s="518"/>
      <c r="G220" s="519" t="s">
        <v>428</v>
      </c>
      <c r="H220" s="519"/>
      <c r="I220" s="503" t="b">
        <f t="shared" si="9"/>
        <v>1</v>
      </c>
      <c r="J220" s="503" t="b">
        <f t="shared" si="10"/>
        <v>0</v>
      </c>
      <c r="K220" s="503" t="str">
        <f t="shared" si="11"/>
        <v>a1N36000005MhqQEAS</v>
      </c>
      <c r="L220" s="520" t="s">
        <v>1136</v>
      </c>
      <c r="M220" s="517"/>
      <c r="N220" s="517"/>
      <c r="O220" s="49"/>
      <c r="AM220" s="5"/>
      <c r="AN220" s="5"/>
    </row>
    <row r="221" spans="1:40" ht="283.5" x14ac:dyDescent="0.25">
      <c r="A221" s="409">
        <v>22</v>
      </c>
      <c r="B221" s="427" t="str">
        <f t="shared" si="8"/>
        <v/>
      </c>
      <c r="C221" s="501" t="str">
        <f ca="1">TEXT(IFERROR(INDEX('Overview - Section A'!$A$38:$A$45,MATCH(G221,'Overview - Section A'!$U$38:$U$45,0)),""),"d-mmm-yy") &amp;" to " &amp; TEXT(IFERROR(INDEX('Overview - Section A'!$E$38:$E$45,MATCH(G221,'Overview - Section A'!$U$38:$U$45,0)),""),"d-mmm-yy")</f>
        <v>d-juil-yy to d-déc-yy</v>
      </c>
      <c r="D221" s="517"/>
      <c r="E221" s="517"/>
      <c r="F221" s="518"/>
      <c r="G221" s="519" t="s">
        <v>430</v>
      </c>
      <c r="H221" s="519"/>
      <c r="I221" s="503" t="b">
        <f t="shared" si="9"/>
        <v>1</v>
      </c>
      <c r="J221" s="503" t="b">
        <f t="shared" si="10"/>
        <v>0</v>
      </c>
      <c r="K221" s="503" t="str">
        <f t="shared" si="11"/>
        <v>a1N36000005MhqQEAS</v>
      </c>
      <c r="L221" s="520" t="s">
        <v>1137</v>
      </c>
      <c r="M221" s="517"/>
      <c r="N221" s="517"/>
      <c r="O221" s="49"/>
      <c r="AM221" s="5"/>
      <c r="AN221" s="5"/>
    </row>
    <row r="222" spans="1:40" ht="283.5" x14ac:dyDescent="0.25">
      <c r="A222" s="409">
        <v>22</v>
      </c>
      <c r="B222" s="427" t="str">
        <f t="shared" ref="B222:B285" si="12">IF(A222=A221,"",IF(VLOOKUP(A222,$A$8:$D$90,4,FALSE)=0,"",VLOOKUP(A222,$A$8:$D$90,4,FALSE)))</f>
        <v/>
      </c>
      <c r="C222" s="501" t="str">
        <f ca="1">TEXT(IFERROR(INDEX('Overview - Section A'!$A$38:$A$45,MATCH(G222,'Overview - Section A'!$U$38:$U$45,0)),""),"d-mmm-yy") &amp;" to " &amp; TEXT(IFERROR(INDEX('Overview - Section A'!$E$38:$E$45,MATCH(G222,'Overview - Section A'!$U$38:$U$45,0)),""),"d-mmm-yy")</f>
        <v>d-janv-yy to d-juin-yy</v>
      </c>
      <c r="D222" s="517"/>
      <c r="E222" s="517"/>
      <c r="F222" s="518"/>
      <c r="G222" s="519" t="s">
        <v>432</v>
      </c>
      <c r="H222" s="519"/>
      <c r="I222" s="503" t="b">
        <f t="shared" ref="I222:I285" si="13">IFERROR(TRUE,FALSE)</f>
        <v>1</v>
      </c>
      <c r="J222" s="503" t="b">
        <f t="shared" ref="J222:J285" si="14">IFERROR(IF(VLOOKUP(A222,$A$8:$D$90,4,FALSE)&lt;&gt;"",TRUE,FALSE),FALSE)</f>
        <v>0</v>
      </c>
      <c r="K222" s="503" t="str">
        <f t="shared" ref="K222:K285" si="15">IFERROR(VLOOKUP(A222,$A$8:$T$90,20,FALSE),"")</f>
        <v>a1N36000005MhqQEAS</v>
      </c>
      <c r="L222" s="520" t="s">
        <v>1138</v>
      </c>
      <c r="M222" s="517"/>
      <c r="N222" s="517"/>
      <c r="O222" s="49"/>
      <c r="AM222" s="5"/>
      <c r="AN222" s="5"/>
    </row>
    <row r="223" spans="1:40" ht="283.5" x14ac:dyDescent="0.25">
      <c r="A223" s="409">
        <v>22</v>
      </c>
      <c r="B223" s="427" t="str">
        <f t="shared" si="12"/>
        <v/>
      </c>
      <c r="C223" s="501" t="str">
        <f ca="1">TEXT(IFERROR(INDEX('Overview - Section A'!$A$38:$A$45,MATCH(G223,'Overview - Section A'!$U$38:$U$45,0)),""),"d-mmm-yy") &amp;" to " &amp; TEXT(IFERROR(INDEX('Overview - Section A'!$E$38:$E$45,MATCH(G223,'Overview - Section A'!$U$38:$U$45,0)),""),"d-mmm-yy")</f>
        <v>d-juil-yy to d-déc-yy</v>
      </c>
      <c r="D223" s="517"/>
      <c r="E223" s="517"/>
      <c r="F223" s="518"/>
      <c r="G223" s="519" t="s">
        <v>434</v>
      </c>
      <c r="H223" s="519"/>
      <c r="I223" s="503" t="b">
        <f t="shared" si="13"/>
        <v>1</v>
      </c>
      <c r="J223" s="503" t="b">
        <f t="shared" si="14"/>
        <v>0</v>
      </c>
      <c r="K223" s="503" t="str">
        <f t="shared" si="15"/>
        <v>a1N36000005MhqQEAS</v>
      </c>
      <c r="L223" s="520" t="s">
        <v>1139</v>
      </c>
      <c r="M223" s="517"/>
      <c r="N223" s="517"/>
      <c r="O223" s="49"/>
      <c r="AM223" s="5"/>
      <c r="AN223" s="5"/>
    </row>
    <row r="224" spans="1:40" ht="283.5" x14ac:dyDescent="0.25">
      <c r="A224" s="409">
        <v>22</v>
      </c>
      <c r="B224" s="427" t="str">
        <f t="shared" si="12"/>
        <v/>
      </c>
      <c r="C224" s="501" t="str">
        <f ca="1">TEXT(IFERROR(INDEX('Overview - Section A'!$A$38:$A$45,MATCH(G224,'Overview - Section A'!$U$38:$U$45,0)),""),"d-mmm-yy") &amp;" to " &amp; TEXT(IFERROR(INDEX('Overview - Section A'!$E$38:$E$45,MATCH(G224,'Overview - Section A'!$U$38:$U$45,0)),""),"d-mmm-yy")</f>
        <v>d-janv-yy to d-juin-yy</v>
      </c>
      <c r="D224" s="517"/>
      <c r="E224" s="517"/>
      <c r="F224" s="518"/>
      <c r="G224" s="519" t="s">
        <v>436</v>
      </c>
      <c r="H224" s="519"/>
      <c r="I224" s="503" t="b">
        <f t="shared" si="13"/>
        <v>1</v>
      </c>
      <c r="J224" s="503" t="b">
        <f t="shared" si="14"/>
        <v>0</v>
      </c>
      <c r="K224" s="503" t="str">
        <f t="shared" si="15"/>
        <v>a1N36000005MhqQEAS</v>
      </c>
      <c r="L224" s="520" t="s">
        <v>1140</v>
      </c>
      <c r="M224" s="517"/>
      <c r="N224" s="517"/>
      <c r="O224" s="49"/>
      <c r="AM224" s="5"/>
      <c r="AN224" s="5"/>
    </row>
    <row r="225" spans="1:40" ht="283.5" x14ac:dyDescent="0.25">
      <c r="A225" s="409">
        <v>22</v>
      </c>
      <c r="B225" s="427" t="str">
        <f t="shared" si="12"/>
        <v/>
      </c>
      <c r="C225" s="501" t="str">
        <f ca="1">TEXT(IFERROR(INDEX('Overview - Section A'!$A$38:$A$45,MATCH(G225,'Overview - Section A'!$U$38:$U$45,0)),""),"d-mmm-yy") &amp;" to " &amp; TEXT(IFERROR(INDEX('Overview - Section A'!$E$38:$E$45,MATCH(G225,'Overview - Section A'!$U$38:$U$45,0)),""),"d-mmm-yy")</f>
        <v>d-juil-yy to d-déc-yy</v>
      </c>
      <c r="D225" s="517"/>
      <c r="E225" s="517"/>
      <c r="F225" s="518"/>
      <c r="G225" s="519" t="s">
        <v>438</v>
      </c>
      <c r="H225" s="519"/>
      <c r="I225" s="503" t="b">
        <f t="shared" si="13"/>
        <v>1</v>
      </c>
      <c r="J225" s="503" t="b">
        <f t="shared" si="14"/>
        <v>0</v>
      </c>
      <c r="K225" s="503" t="str">
        <f t="shared" si="15"/>
        <v>a1N36000005MhqQEAS</v>
      </c>
      <c r="L225" s="520" t="s">
        <v>1141</v>
      </c>
      <c r="M225" s="517"/>
      <c r="N225" s="517"/>
      <c r="O225" s="49"/>
      <c r="AM225" s="5"/>
      <c r="AN225" s="5"/>
    </row>
    <row r="226" spans="1:40" ht="283.5" x14ac:dyDescent="0.25">
      <c r="A226" s="409">
        <v>23</v>
      </c>
      <c r="B226" s="427" t="str">
        <f t="shared" si="12"/>
        <v/>
      </c>
      <c r="C226" s="501" t="str">
        <f ca="1">TEXT(IFERROR(INDEX('Overview - Section A'!$A$38:$A$45,MATCH(G226,'Overview - Section A'!$U$38:$U$45,0)),""),"d-mmm-yy") &amp;" to " &amp; TEXT(IFERROR(INDEX('Overview - Section A'!$E$38:$E$45,MATCH(G226,'Overview - Section A'!$U$38:$U$45,0)),""),"d-mmm-yy")</f>
        <v>d-janv-yy to d-juin-yy</v>
      </c>
      <c r="D226" s="517"/>
      <c r="E226" s="517"/>
      <c r="F226" s="518"/>
      <c r="G226" s="519" t="s">
        <v>428</v>
      </c>
      <c r="H226" s="519"/>
      <c r="I226" s="503" t="b">
        <f t="shared" si="13"/>
        <v>1</v>
      </c>
      <c r="J226" s="503" t="b">
        <f t="shared" si="14"/>
        <v>0</v>
      </c>
      <c r="K226" s="503" t="str">
        <f t="shared" si="15"/>
        <v>a1N36000005MhqREAS</v>
      </c>
      <c r="L226" s="520" t="s">
        <v>1142</v>
      </c>
      <c r="M226" s="517"/>
      <c r="N226" s="517"/>
      <c r="O226" s="49"/>
      <c r="AM226" s="5"/>
      <c r="AN226" s="5"/>
    </row>
    <row r="227" spans="1:40" ht="283.5" x14ac:dyDescent="0.25">
      <c r="A227" s="409">
        <v>23</v>
      </c>
      <c r="B227" s="427" t="str">
        <f t="shared" si="12"/>
        <v/>
      </c>
      <c r="C227" s="501" t="str">
        <f ca="1">TEXT(IFERROR(INDEX('Overview - Section A'!$A$38:$A$45,MATCH(G227,'Overview - Section A'!$U$38:$U$45,0)),""),"d-mmm-yy") &amp;" to " &amp; TEXT(IFERROR(INDEX('Overview - Section A'!$E$38:$E$45,MATCH(G227,'Overview - Section A'!$U$38:$U$45,0)),""),"d-mmm-yy")</f>
        <v>d-juil-yy to d-déc-yy</v>
      </c>
      <c r="D227" s="517"/>
      <c r="E227" s="517"/>
      <c r="F227" s="518"/>
      <c r="G227" s="519" t="s">
        <v>430</v>
      </c>
      <c r="H227" s="519"/>
      <c r="I227" s="503" t="b">
        <f t="shared" si="13"/>
        <v>1</v>
      </c>
      <c r="J227" s="503" t="b">
        <f t="shared" si="14"/>
        <v>0</v>
      </c>
      <c r="K227" s="503" t="str">
        <f t="shared" si="15"/>
        <v>a1N36000005MhqREAS</v>
      </c>
      <c r="L227" s="520" t="s">
        <v>1143</v>
      </c>
      <c r="M227" s="517"/>
      <c r="N227" s="517"/>
      <c r="O227" s="49"/>
      <c r="AM227" s="5"/>
      <c r="AN227" s="5"/>
    </row>
    <row r="228" spans="1:40" ht="283.5" x14ac:dyDescent="0.25">
      <c r="A228" s="409">
        <v>23</v>
      </c>
      <c r="B228" s="427" t="str">
        <f t="shared" si="12"/>
        <v/>
      </c>
      <c r="C228" s="501" t="str">
        <f ca="1">TEXT(IFERROR(INDEX('Overview - Section A'!$A$38:$A$45,MATCH(G228,'Overview - Section A'!$U$38:$U$45,0)),""),"d-mmm-yy") &amp;" to " &amp; TEXT(IFERROR(INDEX('Overview - Section A'!$E$38:$E$45,MATCH(G228,'Overview - Section A'!$U$38:$U$45,0)),""),"d-mmm-yy")</f>
        <v>d-janv-yy to d-juin-yy</v>
      </c>
      <c r="D228" s="517"/>
      <c r="E228" s="517"/>
      <c r="F228" s="518"/>
      <c r="G228" s="519" t="s">
        <v>432</v>
      </c>
      <c r="H228" s="519"/>
      <c r="I228" s="503" t="b">
        <f t="shared" si="13"/>
        <v>1</v>
      </c>
      <c r="J228" s="503" t="b">
        <f t="shared" si="14"/>
        <v>0</v>
      </c>
      <c r="K228" s="503" t="str">
        <f t="shared" si="15"/>
        <v>a1N36000005MhqREAS</v>
      </c>
      <c r="L228" s="520" t="s">
        <v>1144</v>
      </c>
      <c r="M228" s="517"/>
      <c r="N228" s="517"/>
      <c r="O228" s="49"/>
      <c r="AM228" s="5"/>
      <c r="AN228" s="5"/>
    </row>
    <row r="229" spans="1:40" ht="283.5" x14ac:dyDescent="0.25">
      <c r="A229" s="409">
        <v>23</v>
      </c>
      <c r="B229" s="427" t="str">
        <f t="shared" si="12"/>
        <v/>
      </c>
      <c r="C229" s="501" t="str">
        <f ca="1">TEXT(IFERROR(INDEX('Overview - Section A'!$A$38:$A$45,MATCH(G229,'Overview - Section A'!$U$38:$U$45,0)),""),"d-mmm-yy") &amp;" to " &amp; TEXT(IFERROR(INDEX('Overview - Section A'!$E$38:$E$45,MATCH(G229,'Overview - Section A'!$U$38:$U$45,0)),""),"d-mmm-yy")</f>
        <v>d-juil-yy to d-déc-yy</v>
      </c>
      <c r="D229" s="517"/>
      <c r="E229" s="517"/>
      <c r="F229" s="518"/>
      <c r="G229" s="519" t="s">
        <v>434</v>
      </c>
      <c r="H229" s="519"/>
      <c r="I229" s="503" t="b">
        <f t="shared" si="13"/>
        <v>1</v>
      </c>
      <c r="J229" s="503" t="b">
        <f t="shared" si="14"/>
        <v>0</v>
      </c>
      <c r="K229" s="503" t="str">
        <f t="shared" si="15"/>
        <v>a1N36000005MhqREAS</v>
      </c>
      <c r="L229" s="520" t="s">
        <v>1145</v>
      </c>
      <c r="M229" s="517"/>
      <c r="N229" s="517"/>
      <c r="O229" s="49"/>
      <c r="AM229" s="5"/>
      <c r="AN229" s="5"/>
    </row>
    <row r="230" spans="1:40" ht="283.5" x14ac:dyDescent="0.25">
      <c r="A230" s="409">
        <v>23</v>
      </c>
      <c r="B230" s="427" t="str">
        <f t="shared" si="12"/>
        <v/>
      </c>
      <c r="C230" s="501" t="str">
        <f ca="1">TEXT(IFERROR(INDEX('Overview - Section A'!$A$38:$A$45,MATCH(G230,'Overview - Section A'!$U$38:$U$45,0)),""),"d-mmm-yy") &amp;" to " &amp; TEXT(IFERROR(INDEX('Overview - Section A'!$E$38:$E$45,MATCH(G230,'Overview - Section A'!$U$38:$U$45,0)),""),"d-mmm-yy")</f>
        <v>d-janv-yy to d-juin-yy</v>
      </c>
      <c r="D230" s="517"/>
      <c r="E230" s="517"/>
      <c r="F230" s="518"/>
      <c r="G230" s="519" t="s">
        <v>436</v>
      </c>
      <c r="H230" s="519"/>
      <c r="I230" s="503" t="b">
        <f t="shared" si="13"/>
        <v>1</v>
      </c>
      <c r="J230" s="503" t="b">
        <f t="shared" si="14"/>
        <v>0</v>
      </c>
      <c r="K230" s="503" t="str">
        <f t="shared" si="15"/>
        <v>a1N36000005MhqREAS</v>
      </c>
      <c r="L230" s="520" t="s">
        <v>1146</v>
      </c>
      <c r="M230" s="517"/>
      <c r="N230" s="517"/>
      <c r="O230" s="49"/>
      <c r="AM230" s="5"/>
      <c r="AN230" s="5"/>
    </row>
    <row r="231" spans="1:40" ht="283.5" x14ac:dyDescent="0.25">
      <c r="A231" s="409">
        <v>23</v>
      </c>
      <c r="B231" s="427" t="str">
        <f t="shared" si="12"/>
        <v/>
      </c>
      <c r="C231" s="501" t="str">
        <f ca="1">TEXT(IFERROR(INDEX('Overview - Section A'!$A$38:$A$45,MATCH(G231,'Overview - Section A'!$U$38:$U$45,0)),""),"d-mmm-yy") &amp;" to " &amp; TEXT(IFERROR(INDEX('Overview - Section A'!$E$38:$E$45,MATCH(G231,'Overview - Section A'!$U$38:$U$45,0)),""),"d-mmm-yy")</f>
        <v>d-juil-yy to d-déc-yy</v>
      </c>
      <c r="D231" s="517"/>
      <c r="E231" s="517"/>
      <c r="F231" s="518"/>
      <c r="G231" s="519" t="s">
        <v>438</v>
      </c>
      <c r="H231" s="519"/>
      <c r="I231" s="503" t="b">
        <f t="shared" si="13"/>
        <v>1</v>
      </c>
      <c r="J231" s="503" t="b">
        <f t="shared" si="14"/>
        <v>0</v>
      </c>
      <c r="K231" s="503" t="str">
        <f t="shared" si="15"/>
        <v>a1N36000005MhqREAS</v>
      </c>
      <c r="L231" s="520" t="s">
        <v>1147</v>
      </c>
      <c r="M231" s="517"/>
      <c r="N231" s="517"/>
      <c r="O231" s="49"/>
      <c r="AM231" s="5"/>
      <c r="AN231" s="5"/>
    </row>
    <row r="232" spans="1:40" ht="283.5" x14ac:dyDescent="0.25">
      <c r="A232" s="409">
        <v>24</v>
      </c>
      <c r="B232" s="427" t="str">
        <f t="shared" si="12"/>
        <v/>
      </c>
      <c r="C232" s="501" t="str">
        <f ca="1">TEXT(IFERROR(INDEX('Overview - Section A'!$A$38:$A$45,MATCH(G232,'Overview - Section A'!$U$38:$U$45,0)),""),"d-mmm-yy") &amp;" to " &amp; TEXT(IFERROR(INDEX('Overview - Section A'!$E$38:$E$45,MATCH(G232,'Overview - Section A'!$U$38:$U$45,0)),""),"d-mmm-yy")</f>
        <v>d-janv-yy to d-juin-yy</v>
      </c>
      <c r="D232" s="517"/>
      <c r="E232" s="517"/>
      <c r="F232" s="518"/>
      <c r="G232" s="519" t="s">
        <v>428</v>
      </c>
      <c r="H232" s="519"/>
      <c r="I232" s="503" t="b">
        <f t="shared" si="13"/>
        <v>1</v>
      </c>
      <c r="J232" s="503" t="b">
        <f t="shared" si="14"/>
        <v>0</v>
      </c>
      <c r="K232" s="503" t="str">
        <f t="shared" si="15"/>
        <v>a1N36000005MhqSEAS</v>
      </c>
      <c r="L232" s="520" t="s">
        <v>1148</v>
      </c>
      <c r="M232" s="517"/>
      <c r="N232" s="517"/>
      <c r="O232" s="49"/>
      <c r="AM232" s="5"/>
      <c r="AN232" s="5"/>
    </row>
    <row r="233" spans="1:40" ht="283.5" x14ac:dyDescent="0.25">
      <c r="A233" s="409">
        <v>24</v>
      </c>
      <c r="B233" s="427" t="str">
        <f t="shared" si="12"/>
        <v/>
      </c>
      <c r="C233" s="501" t="str">
        <f ca="1">TEXT(IFERROR(INDEX('Overview - Section A'!$A$38:$A$45,MATCH(G233,'Overview - Section A'!$U$38:$U$45,0)),""),"d-mmm-yy") &amp;" to " &amp; TEXT(IFERROR(INDEX('Overview - Section A'!$E$38:$E$45,MATCH(G233,'Overview - Section A'!$U$38:$U$45,0)),""),"d-mmm-yy")</f>
        <v>d-juil-yy to d-déc-yy</v>
      </c>
      <c r="D233" s="517"/>
      <c r="E233" s="517"/>
      <c r="F233" s="518"/>
      <c r="G233" s="519" t="s">
        <v>430</v>
      </c>
      <c r="H233" s="519"/>
      <c r="I233" s="503" t="b">
        <f t="shared" si="13"/>
        <v>1</v>
      </c>
      <c r="J233" s="503" t="b">
        <f t="shared" si="14"/>
        <v>0</v>
      </c>
      <c r="K233" s="503" t="str">
        <f t="shared" si="15"/>
        <v>a1N36000005MhqSEAS</v>
      </c>
      <c r="L233" s="520" t="s">
        <v>1149</v>
      </c>
      <c r="M233" s="517"/>
      <c r="N233" s="517"/>
      <c r="O233" s="49"/>
      <c r="AM233" s="5"/>
      <c r="AN233" s="5"/>
    </row>
    <row r="234" spans="1:40" ht="283.5" x14ac:dyDescent="0.25">
      <c r="A234" s="409">
        <v>24</v>
      </c>
      <c r="B234" s="427" t="str">
        <f t="shared" si="12"/>
        <v/>
      </c>
      <c r="C234" s="501" t="str">
        <f ca="1">TEXT(IFERROR(INDEX('Overview - Section A'!$A$38:$A$45,MATCH(G234,'Overview - Section A'!$U$38:$U$45,0)),""),"d-mmm-yy") &amp;" to " &amp; TEXT(IFERROR(INDEX('Overview - Section A'!$E$38:$E$45,MATCH(G234,'Overview - Section A'!$U$38:$U$45,0)),""),"d-mmm-yy")</f>
        <v>d-janv-yy to d-juin-yy</v>
      </c>
      <c r="D234" s="517"/>
      <c r="E234" s="517"/>
      <c r="F234" s="518"/>
      <c r="G234" s="519" t="s">
        <v>432</v>
      </c>
      <c r="H234" s="519"/>
      <c r="I234" s="503" t="b">
        <f t="shared" si="13"/>
        <v>1</v>
      </c>
      <c r="J234" s="503" t="b">
        <f t="shared" si="14"/>
        <v>0</v>
      </c>
      <c r="K234" s="503" t="str">
        <f t="shared" si="15"/>
        <v>a1N36000005MhqSEAS</v>
      </c>
      <c r="L234" s="520" t="s">
        <v>1150</v>
      </c>
      <c r="M234" s="517"/>
      <c r="N234" s="517"/>
      <c r="O234" s="49"/>
      <c r="AM234" s="5"/>
      <c r="AN234" s="5"/>
    </row>
    <row r="235" spans="1:40" ht="283.5" x14ac:dyDescent="0.25">
      <c r="A235" s="409">
        <v>24</v>
      </c>
      <c r="B235" s="427" t="str">
        <f t="shared" si="12"/>
        <v/>
      </c>
      <c r="C235" s="501" t="str">
        <f ca="1">TEXT(IFERROR(INDEX('Overview - Section A'!$A$38:$A$45,MATCH(G235,'Overview - Section A'!$U$38:$U$45,0)),""),"d-mmm-yy") &amp;" to " &amp; TEXT(IFERROR(INDEX('Overview - Section A'!$E$38:$E$45,MATCH(G235,'Overview - Section A'!$U$38:$U$45,0)),""),"d-mmm-yy")</f>
        <v>d-juil-yy to d-déc-yy</v>
      </c>
      <c r="D235" s="517"/>
      <c r="E235" s="517"/>
      <c r="F235" s="518"/>
      <c r="G235" s="519" t="s">
        <v>434</v>
      </c>
      <c r="H235" s="519"/>
      <c r="I235" s="503" t="b">
        <f t="shared" si="13"/>
        <v>1</v>
      </c>
      <c r="J235" s="503" t="b">
        <f t="shared" si="14"/>
        <v>0</v>
      </c>
      <c r="K235" s="503" t="str">
        <f t="shared" si="15"/>
        <v>a1N36000005MhqSEAS</v>
      </c>
      <c r="L235" s="520" t="s">
        <v>1151</v>
      </c>
      <c r="M235" s="517"/>
      <c r="N235" s="517"/>
      <c r="O235" s="49"/>
      <c r="AM235" s="5"/>
      <c r="AN235" s="5"/>
    </row>
    <row r="236" spans="1:40" ht="283.5" x14ac:dyDescent="0.25">
      <c r="A236" s="409">
        <v>24</v>
      </c>
      <c r="B236" s="427" t="str">
        <f t="shared" si="12"/>
        <v/>
      </c>
      <c r="C236" s="501" t="str">
        <f ca="1">TEXT(IFERROR(INDEX('Overview - Section A'!$A$38:$A$45,MATCH(G236,'Overview - Section A'!$U$38:$U$45,0)),""),"d-mmm-yy") &amp;" to " &amp; TEXT(IFERROR(INDEX('Overview - Section A'!$E$38:$E$45,MATCH(G236,'Overview - Section A'!$U$38:$U$45,0)),""),"d-mmm-yy")</f>
        <v>d-janv-yy to d-juin-yy</v>
      </c>
      <c r="D236" s="517"/>
      <c r="E236" s="517"/>
      <c r="F236" s="518"/>
      <c r="G236" s="519" t="s">
        <v>436</v>
      </c>
      <c r="H236" s="519"/>
      <c r="I236" s="503" t="b">
        <f t="shared" si="13"/>
        <v>1</v>
      </c>
      <c r="J236" s="503" t="b">
        <f t="shared" si="14"/>
        <v>0</v>
      </c>
      <c r="K236" s="503" t="str">
        <f t="shared" si="15"/>
        <v>a1N36000005MhqSEAS</v>
      </c>
      <c r="L236" s="520" t="s">
        <v>1152</v>
      </c>
      <c r="M236" s="517"/>
      <c r="N236" s="517"/>
      <c r="O236" s="49"/>
      <c r="AM236" s="5"/>
      <c r="AN236" s="5"/>
    </row>
    <row r="237" spans="1:40" ht="283.5" x14ac:dyDescent="0.25">
      <c r="A237" s="409">
        <v>24</v>
      </c>
      <c r="B237" s="427" t="str">
        <f t="shared" si="12"/>
        <v/>
      </c>
      <c r="C237" s="501" t="str">
        <f ca="1">TEXT(IFERROR(INDEX('Overview - Section A'!$A$38:$A$45,MATCH(G237,'Overview - Section A'!$U$38:$U$45,0)),""),"d-mmm-yy") &amp;" to " &amp; TEXT(IFERROR(INDEX('Overview - Section A'!$E$38:$E$45,MATCH(G237,'Overview - Section A'!$U$38:$U$45,0)),""),"d-mmm-yy")</f>
        <v>d-juil-yy to d-déc-yy</v>
      </c>
      <c r="D237" s="517"/>
      <c r="E237" s="517"/>
      <c r="F237" s="518"/>
      <c r="G237" s="519" t="s">
        <v>438</v>
      </c>
      <c r="H237" s="519"/>
      <c r="I237" s="503" t="b">
        <f t="shared" si="13"/>
        <v>1</v>
      </c>
      <c r="J237" s="503" t="b">
        <f t="shared" si="14"/>
        <v>0</v>
      </c>
      <c r="K237" s="503" t="str">
        <f t="shared" si="15"/>
        <v>a1N36000005MhqSEAS</v>
      </c>
      <c r="L237" s="520" t="s">
        <v>1153</v>
      </c>
      <c r="M237" s="517"/>
      <c r="N237" s="517"/>
      <c r="O237" s="49"/>
      <c r="AM237" s="5"/>
      <c r="AN237" s="5"/>
    </row>
    <row r="238" spans="1:40" ht="283.5" x14ac:dyDescent="0.25">
      <c r="A238" s="409">
        <v>25</v>
      </c>
      <c r="B238" s="427" t="str">
        <f t="shared" si="12"/>
        <v/>
      </c>
      <c r="C238" s="501" t="str">
        <f ca="1">TEXT(IFERROR(INDEX('Overview - Section A'!$A$38:$A$45,MATCH(G238,'Overview - Section A'!$U$38:$U$45,0)),""),"d-mmm-yy") &amp;" to " &amp; TEXT(IFERROR(INDEX('Overview - Section A'!$E$38:$E$45,MATCH(G238,'Overview - Section A'!$U$38:$U$45,0)),""),"d-mmm-yy")</f>
        <v>d-janv-yy to d-juin-yy</v>
      </c>
      <c r="D238" s="517"/>
      <c r="E238" s="517"/>
      <c r="F238" s="518"/>
      <c r="G238" s="519" t="s">
        <v>428</v>
      </c>
      <c r="H238" s="519"/>
      <c r="I238" s="503" t="b">
        <f t="shared" si="13"/>
        <v>1</v>
      </c>
      <c r="J238" s="503" t="b">
        <f t="shared" si="14"/>
        <v>0</v>
      </c>
      <c r="K238" s="503" t="str">
        <f t="shared" si="15"/>
        <v>a1N36000005MhqTEAS</v>
      </c>
      <c r="L238" s="520" t="s">
        <v>1154</v>
      </c>
      <c r="M238" s="517"/>
      <c r="N238" s="517"/>
      <c r="O238" s="49"/>
      <c r="AM238" s="5"/>
      <c r="AN238" s="5"/>
    </row>
    <row r="239" spans="1:40" ht="283.5" x14ac:dyDescent="0.25">
      <c r="A239" s="409">
        <v>25</v>
      </c>
      <c r="B239" s="427" t="str">
        <f t="shared" si="12"/>
        <v/>
      </c>
      <c r="C239" s="501" t="str">
        <f ca="1">TEXT(IFERROR(INDEX('Overview - Section A'!$A$38:$A$45,MATCH(G239,'Overview - Section A'!$U$38:$U$45,0)),""),"d-mmm-yy") &amp;" to " &amp; TEXT(IFERROR(INDEX('Overview - Section A'!$E$38:$E$45,MATCH(G239,'Overview - Section A'!$U$38:$U$45,0)),""),"d-mmm-yy")</f>
        <v>d-juil-yy to d-déc-yy</v>
      </c>
      <c r="D239" s="517"/>
      <c r="E239" s="517"/>
      <c r="F239" s="518"/>
      <c r="G239" s="519" t="s">
        <v>430</v>
      </c>
      <c r="H239" s="519"/>
      <c r="I239" s="503" t="b">
        <f t="shared" si="13"/>
        <v>1</v>
      </c>
      <c r="J239" s="503" t="b">
        <f t="shared" si="14"/>
        <v>0</v>
      </c>
      <c r="K239" s="503" t="str">
        <f t="shared" si="15"/>
        <v>a1N36000005MhqTEAS</v>
      </c>
      <c r="L239" s="520" t="s">
        <v>1155</v>
      </c>
      <c r="M239" s="517"/>
      <c r="N239" s="517"/>
      <c r="O239" s="49"/>
      <c r="AM239" s="5"/>
      <c r="AN239" s="5"/>
    </row>
    <row r="240" spans="1:40" ht="283.5" x14ac:dyDescent="0.25">
      <c r="A240" s="409">
        <v>25</v>
      </c>
      <c r="B240" s="427" t="str">
        <f t="shared" si="12"/>
        <v/>
      </c>
      <c r="C240" s="501" t="str">
        <f ca="1">TEXT(IFERROR(INDEX('Overview - Section A'!$A$38:$A$45,MATCH(G240,'Overview - Section A'!$U$38:$U$45,0)),""),"d-mmm-yy") &amp;" to " &amp; TEXT(IFERROR(INDEX('Overview - Section A'!$E$38:$E$45,MATCH(G240,'Overview - Section A'!$U$38:$U$45,0)),""),"d-mmm-yy")</f>
        <v>d-janv-yy to d-juin-yy</v>
      </c>
      <c r="D240" s="517"/>
      <c r="E240" s="517"/>
      <c r="F240" s="518"/>
      <c r="G240" s="519" t="s">
        <v>432</v>
      </c>
      <c r="H240" s="519"/>
      <c r="I240" s="503" t="b">
        <f t="shared" si="13"/>
        <v>1</v>
      </c>
      <c r="J240" s="503" t="b">
        <f t="shared" si="14"/>
        <v>0</v>
      </c>
      <c r="K240" s="503" t="str">
        <f t="shared" si="15"/>
        <v>a1N36000005MhqTEAS</v>
      </c>
      <c r="L240" s="520" t="s">
        <v>1156</v>
      </c>
      <c r="M240" s="517"/>
      <c r="N240" s="517"/>
      <c r="O240" s="49"/>
      <c r="AM240" s="5"/>
      <c r="AN240" s="5"/>
    </row>
    <row r="241" spans="1:40" ht="283.5" x14ac:dyDescent="0.25">
      <c r="A241" s="409">
        <v>25</v>
      </c>
      <c r="B241" s="427" t="str">
        <f t="shared" si="12"/>
        <v/>
      </c>
      <c r="C241" s="501" t="str">
        <f ca="1">TEXT(IFERROR(INDEX('Overview - Section A'!$A$38:$A$45,MATCH(G241,'Overview - Section A'!$U$38:$U$45,0)),""),"d-mmm-yy") &amp;" to " &amp; TEXT(IFERROR(INDEX('Overview - Section A'!$E$38:$E$45,MATCH(G241,'Overview - Section A'!$U$38:$U$45,0)),""),"d-mmm-yy")</f>
        <v>d-juil-yy to d-déc-yy</v>
      </c>
      <c r="D241" s="517"/>
      <c r="E241" s="517"/>
      <c r="F241" s="518"/>
      <c r="G241" s="519" t="s">
        <v>434</v>
      </c>
      <c r="H241" s="519"/>
      <c r="I241" s="503" t="b">
        <f t="shared" si="13"/>
        <v>1</v>
      </c>
      <c r="J241" s="503" t="b">
        <f t="shared" si="14"/>
        <v>0</v>
      </c>
      <c r="K241" s="503" t="str">
        <f t="shared" si="15"/>
        <v>a1N36000005MhqTEAS</v>
      </c>
      <c r="L241" s="520" t="s">
        <v>1157</v>
      </c>
      <c r="M241" s="517"/>
      <c r="N241" s="517"/>
      <c r="O241" s="49"/>
      <c r="AM241" s="5"/>
      <c r="AN241" s="5"/>
    </row>
    <row r="242" spans="1:40" ht="283.5" x14ac:dyDescent="0.25">
      <c r="A242" s="409">
        <v>25</v>
      </c>
      <c r="B242" s="427" t="str">
        <f t="shared" si="12"/>
        <v/>
      </c>
      <c r="C242" s="501" t="str">
        <f ca="1">TEXT(IFERROR(INDEX('Overview - Section A'!$A$38:$A$45,MATCH(G242,'Overview - Section A'!$U$38:$U$45,0)),""),"d-mmm-yy") &amp;" to " &amp; TEXT(IFERROR(INDEX('Overview - Section A'!$E$38:$E$45,MATCH(G242,'Overview - Section A'!$U$38:$U$45,0)),""),"d-mmm-yy")</f>
        <v>d-janv-yy to d-juin-yy</v>
      </c>
      <c r="D242" s="517"/>
      <c r="E242" s="517"/>
      <c r="F242" s="518"/>
      <c r="G242" s="519" t="s">
        <v>436</v>
      </c>
      <c r="H242" s="519"/>
      <c r="I242" s="503" t="b">
        <f t="shared" si="13"/>
        <v>1</v>
      </c>
      <c r="J242" s="503" t="b">
        <f t="shared" si="14"/>
        <v>0</v>
      </c>
      <c r="K242" s="503" t="str">
        <f t="shared" si="15"/>
        <v>a1N36000005MhqTEAS</v>
      </c>
      <c r="L242" s="520" t="s">
        <v>1158</v>
      </c>
      <c r="M242" s="517"/>
      <c r="N242" s="517"/>
      <c r="O242" s="49"/>
      <c r="AM242" s="5"/>
      <c r="AN242" s="5"/>
    </row>
    <row r="243" spans="1:40" ht="283.5" x14ac:dyDescent="0.25">
      <c r="A243" s="409">
        <v>25</v>
      </c>
      <c r="B243" s="427" t="str">
        <f t="shared" si="12"/>
        <v/>
      </c>
      <c r="C243" s="501" t="str">
        <f ca="1">TEXT(IFERROR(INDEX('Overview - Section A'!$A$38:$A$45,MATCH(G243,'Overview - Section A'!$U$38:$U$45,0)),""),"d-mmm-yy") &amp;" to " &amp; TEXT(IFERROR(INDEX('Overview - Section A'!$E$38:$E$45,MATCH(G243,'Overview - Section A'!$U$38:$U$45,0)),""),"d-mmm-yy")</f>
        <v>d-juil-yy to d-déc-yy</v>
      </c>
      <c r="D243" s="517"/>
      <c r="E243" s="517"/>
      <c r="F243" s="518"/>
      <c r="G243" s="519" t="s">
        <v>438</v>
      </c>
      <c r="H243" s="519"/>
      <c r="I243" s="503" t="b">
        <f t="shared" si="13"/>
        <v>1</v>
      </c>
      <c r="J243" s="503" t="b">
        <f t="shared" si="14"/>
        <v>0</v>
      </c>
      <c r="K243" s="503" t="str">
        <f t="shared" si="15"/>
        <v>a1N36000005MhqTEAS</v>
      </c>
      <c r="L243" s="520" t="s">
        <v>1159</v>
      </c>
      <c r="M243" s="517"/>
      <c r="N243" s="517"/>
      <c r="O243" s="49"/>
      <c r="AM243" s="5"/>
      <c r="AN243" s="5"/>
    </row>
    <row r="244" spans="1:40" ht="283.5" x14ac:dyDescent="0.25">
      <c r="A244" s="409">
        <v>26</v>
      </c>
      <c r="B244" s="427" t="str">
        <f t="shared" si="12"/>
        <v/>
      </c>
      <c r="C244" s="501" t="str">
        <f ca="1">TEXT(IFERROR(INDEX('Overview - Section A'!$A$38:$A$45,MATCH(G244,'Overview - Section A'!$U$38:$U$45,0)),""),"d-mmm-yy") &amp;" to " &amp; TEXT(IFERROR(INDEX('Overview - Section A'!$E$38:$E$45,MATCH(G244,'Overview - Section A'!$U$38:$U$45,0)),""),"d-mmm-yy")</f>
        <v>d-janv-yy to d-juin-yy</v>
      </c>
      <c r="D244" s="517"/>
      <c r="E244" s="517"/>
      <c r="F244" s="518"/>
      <c r="G244" s="519" t="s">
        <v>428</v>
      </c>
      <c r="H244" s="519"/>
      <c r="I244" s="503" t="b">
        <f t="shared" si="13"/>
        <v>1</v>
      </c>
      <c r="J244" s="503" t="b">
        <f t="shared" si="14"/>
        <v>0</v>
      </c>
      <c r="K244" s="503" t="str">
        <f t="shared" si="15"/>
        <v>a1N36000005MhqUEAS</v>
      </c>
      <c r="L244" s="520" t="s">
        <v>1160</v>
      </c>
      <c r="M244" s="517"/>
      <c r="N244" s="517"/>
      <c r="O244" s="49"/>
      <c r="AM244" s="5"/>
      <c r="AN244" s="5"/>
    </row>
    <row r="245" spans="1:40" ht="283.5" x14ac:dyDescent="0.25">
      <c r="A245" s="409">
        <v>26</v>
      </c>
      <c r="B245" s="427" t="str">
        <f t="shared" si="12"/>
        <v/>
      </c>
      <c r="C245" s="501" t="str">
        <f ca="1">TEXT(IFERROR(INDEX('Overview - Section A'!$A$38:$A$45,MATCH(G245,'Overview - Section A'!$U$38:$U$45,0)),""),"d-mmm-yy") &amp;" to " &amp; TEXT(IFERROR(INDEX('Overview - Section A'!$E$38:$E$45,MATCH(G245,'Overview - Section A'!$U$38:$U$45,0)),""),"d-mmm-yy")</f>
        <v>d-juil-yy to d-déc-yy</v>
      </c>
      <c r="D245" s="517"/>
      <c r="E245" s="517"/>
      <c r="F245" s="518"/>
      <c r="G245" s="519" t="s">
        <v>430</v>
      </c>
      <c r="H245" s="519"/>
      <c r="I245" s="503" t="b">
        <f t="shared" si="13"/>
        <v>1</v>
      </c>
      <c r="J245" s="503" t="b">
        <f t="shared" si="14"/>
        <v>0</v>
      </c>
      <c r="K245" s="503" t="str">
        <f t="shared" si="15"/>
        <v>a1N36000005MhqUEAS</v>
      </c>
      <c r="L245" s="520" t="s">
        <v>1161</v>
      </c>
      <c r="M245" s="517"/>
      <c r="N245" s="517"/>
      <c r="O245" s="49"/>
      <c r="AM245" s="5"/>
      <c r="AN245" s="5"/>
    </row>
    <row r="246" spans="1:40" ht="283.5" x14ac:dyDescent="0.25">
      <c r="A246" s="409">
        <v>26</v>
      </c>
      <c r="B246" s="427" t="str">
        <f t="shared" si="12"/>
        <v/>
      </c>
      <c r="C246" s="501" t="str">
        <f ca="1">TEXT(IFERROR(INDEX('Overview - Section A'!$A$38:$A$45,MATCH(G246,'Overview - Section A'!$U$38:$U$45,0)),""),"d-mmm-yy") &amp;" to " &amp; TEXT(IFERROR(INDEX('Overview - Section A'!$E$38:$E$45,MATCH(G246,'Overview - Section A'!$U$38:$U$45,0)),""),"d-mmm-yy")</f>
        <v>d-janv-yy to d-juin-yy</v>
      </c>
      <c r="D246" s="517"/>
      <c r="E246" s="517"/>
      <c r="F246" s="518"/>
      <c r="G246" s="519" t="s">
        <v>432</v>
      </c>
      <c r="H246" s="519"/>
      <c r="I246" s="503" t="b">
        <f t="shared" si="13"/>
        <v>1</v>
      </c>
      <c r="J246" s="503" t="b">
        <f t="shared" si="14"/>
        <v>0</v>
      </c>
      <c r="K246" s="503" t="str">
        <f t="shared" si="15"/>
        <v>a1N36000005MhqUEAS</v>
      </c>
      <c r="L246" s="520" t="s">
        <v>1162</v>
      </c>
      <c r="M246" s="517"/>
      <c r="N246" s="517"/>
      <c r="O246" s="49"/>
      <c r="AM246" s="5"/>
      <c r="AN246" s="5"/>
    </row>
    <row r="247" spans="1:40" ht="283.5" x14ac:dyDescent="0.25">
      <c r="A247" s="409">
        <v>26</v>
      </c>
      <c r="B247" s="427" t="str">
        <f t="shared" si="12"/>
        <v/>
      </c>
      <c r="C247" s="501" t="str">
        <f ca="1">TEXT(IFERROR(INDEX('Overview - Section A'!$A$38:$A$45,MATCH(G247,'Overview - Section A'!$U$38:$U$45,0)),""),"d-mmm-yy") &amp;" to " &amp; TEXT(IFERROR(INDEX('Overview - Section A'!$E$38:$E$45,MATCH(G247,'Overview - Section A'!$U$38:$U$45,0)),""),"d-mmm-yy")</f>
        <v>d-juil-yy to d-déc-yy</v>
      </c>
      <c r="D247" s="517"/>
      <c r="E247" s="517"/>
      <c r="F247" s="518"/>
      <c r="G247" s="519" t="s">
        <v>434</v>
      </c>
      <c r="H247" s="519"/>
      <c r="I247" s="503" t="b">
        <f t="shared" si="13"/>
        <v>1</v>
      </c>
      <c r="J247" s="503" t="b">
        <f t="shared" si="14"/>
        <v>0</v>
      </c>
      <c r="K247" s="503" t="str">
        <f t="shared" si="15"/>
        <v>a1N36000005MhqUEAS</v>
      </c>
      <c r="L247" s="520" t="s">
        <v>1163</v>
      </c>
      <c r="M247" s="517"/>
      <c r="N247" s="517"/>
      <c r="O247" s="49"/>
      <c r="AM247" s="5"/>
      <c r="AN247" s="5"/>
    </row>
    <row r="248" spans="1:40" ht="283.5" x14ac:dyDescent="0.25">
      <c r="A248" s="409">
        <v>26</v>
      </c>
      <c r="B248" s="427" t="str">
        <f t="shared" si="12"/>
        <v/>
      </c>
      <c r="C248" s="501" t="str">
        <f ca="1">TEXT(IFERROR(INDEX('Overview - Section A'!$A$38:$A$45,MATCH(G248,'Overview - Section A'!$U$38:$U$45,0)),""),"d-mmm-yy") &amp;" to " &amp; TEXT(IFERROR(INDEX('Overview - Section A'!$E$38:$E$45,MATCH(G248,'Overview - Section A'!$U$38:$U$45,0)),""),"d-mmm-yy")</f>
        <v>d-janv-yy to d-juin-yy</v>
      </c>
      <c r="D248" s="517"/>
      <c r="E248" s="517"/>
      <c r="F248" s="518"/>
      <c r="G248" s="519" t="s">
        <v>436</v>
      </c>
      <c r="H248" s="519"/>
      <c r="I248" s="503" t="b">
        <f t="shared" si="13"/>
        <v>1</v>
      </c>
      <c r="J248" s="503" t="b">
        <f t="shared" si="14"/>
        <v>0</v>
      </c>
      <c r="K248" s="503" t="str">
        <f t="shared" si="15"/>
        <v>a1N36000005MhqUEAS</v>
      </c>
      <c r="L248" s="520" t="s">
        <v>1164</v>
      </c>
      <c r="M248" s="517"/>
      <c r="N248" s="517"/>
      <c r="O248" s="49"/>
      <c r="AM248" s="5"/>
      <c r="AN248" s="5"/>
    </row>
    <row r="249" spans="1:40" ht="283.5" x14ac:dyDescent="0.25">
      <c r="A249" s="409">
        <v>26</v>
      </c>
      <c r="B249" s="427" t="str">
        <f t="shared" si="12"/>
        <v/>
      </c>
      <c r="C249" s="501" t="str">
        <f ca="1">TEXT(IFERROR(INDEX('Overview - Section A'!$A$38:$A$45,MATCH(G249,'Overview - Section A'!$U$38:$U$45,0)),""),"d-mmm-yy") &amp;" to " &amp; TEXT(IFERROR(INDEX('Overview - Section A'!$E$38:$E$45,MATCH(G249,'Overview - Section A'!$U$38:$U$45,0)),""),"d-mmm-yy")</f>
        <v>d-juil-yy to d-déc-yy</v>
      </c>
      <c r="D249" s="517"/>
      <c r="E249" s="517"/>
      <c r="F249" s="518"/>
      <c r="G249" s="519" t="s">
        <v>438</v>
      </c>
      <c r="H249" s="519"/>
      <c r="I249" s="503" t="b">
        <f t="shared" si="13"/>
        <v>1</v>
      </c>
      <c r="J249" s="503" t="b">
        <f t="shared" si="14"/>
        <v>0</v>
      </c>
      <c r="K249" s="503" t="str">
        <f t="shared" si="15"/>
        <v>a1N36000005MhqUEAS</v>
      </c>
      <c r="L249" s="520" t="s">
        <v>1165</v>
      </c>
      <c r="M249" s="517"/>
      <c r="N249" s="517"/>
      <c r="O249" s="49"/>
      <c r="AM249" s="5"/>
      <c r="AN249" s="5"/>
    </row>
    <row r="250" spans="1:40" ht="283.5" x14ac:dyDescent="0.25">
      <c r="A250" s="409">
        <v>27</v>
      </c>
      <c r="B250" s="427" t="str">
        <f t="shared" si="12"/>
        <v/>
      </c>
      <c r="C250" s="501" t="str">
        <f ca="1">TEXT(IFERROR(INDEX('Overview - Section A'!$A$38:$A$45,MATCH(G250,'Overview - Section A'!$U$38:$U$45,0)),""),"d-mmm-yy") &amp;" to " &amp; TEXT(IFERROR(INDEX('Overview - Section A'!$E$38:$E$45,MATCH(G250,'Overview - Section A'!$U$38:$U$45,0)),""),"d-mmm-yy")</f>
        <v>d-janv-yy to d-juin-yy</v>
      </c>
      <c r="D250" s="517"/>
      <c r="E250" s="517"/>
      <c r="F250" s="518"/>
      <c r="G250" s="519" t="s">
        <v>428</v>
      </c>
      <c r="H250" s="519"/>
      <c r="I250" s="503" t="b">
        <f t="shared" si="13"/>
        <v>1</v>
      </c>
      <c r="J250" s="503" t="b">
        <f t="shared" si="14"/>
        <v>0</v>
      </c>
      <c r="K250" s="503" t="str">
        <f t="shared" si="15"/>
        <v>a1N36000005MhqVEAS</v>
      </c>
      <c r="L250" s="520" t="s">
        <v>1166</v>
      </c>
      <c r="M250" s="517"/>
      <c r="N250" s="517"/>
      <c r="O250" s="49"/>
      <c r="AM250" s="5"/>
      <c r="AN250" s="5"/>
    </row>
    <row r="251" spans="1:40" ht="283.5" x14ac:dyDescent="0.25">
      <c r="A251" s="409">
        <v>27</v>
      </c>
      <c r="B251" s="427" t="str">
        <f t="shared" si="12"/>
        <v/>
      </c>
      <c r="C251" s="501" t="str">
        <f ca="1">TEXT(IFERROR(INDEX('Overview - Section A'!$A$38:$A$45,MATCH(G251,'Overview - Section A'!$U$38:$U$45,0)),""),"d-mmm-yy") &amp;" to " &amp; TEXT(IFERROR(INDEX('Overview - Section A'!$E$38:$E$45,MATCH(G251,'Overview - Section A'!$U$38:$U$45,0)),""),"d-mmm-yy")</f>
        <v>d-juil-yy to d-déc-yy</v>
      </c>
      <c r="D251" s="517"/>
      <c r="E251" s="517"/>
      <c r="F251" s="518"/>
      <c r="G251" s="519" t="s">
        <v>430</v>
      </c>
      <c r="H251" s="519"/>
      <c r="I251" s="503" t="b">
        <f t="shared" si="13"/>
        <v>1</v>
      </c>
      <c r="J251" s="503" t="b">
        <f t="shared" si="14"/>
        <v>0</v>
      </c>
      <c r="K251" s="503" t="str">
        <f t="shared" si="15"/>
        <v>a1N36000005MhqVEAS</v>
      </c>
      <c r="L251" s="520" t="s">
        <v>1167</v>
      </c>
      <c r="M251" s="517"/>
      <c r="N251" s="517"/>
      <c r="O251" s="49"/>
      <c r="AM251" s="5"/>
      <c r="AN251" s="5"/>
    </row>
    <row r="252" spans="1:40" ht="283.5" x14ac:dyDescent="0.25">
      <c r="A252" s="409">
        <v>27</v>
      </c>
      <c r="B252" s="427" t="str">
        <f t="shared" si="12"/>
        <v/>
      </c>
      <c r="C252" s="501" t="str">
        <f ca="1">TEXT(IFERROR(INDEX('Overview - Section A'!$A$38:$A$45,MATCH(G252,'Overview - Section A'!$U$38:$U$45,0)),""),"d-mmm-yy") &amp;" to " &amp; TEXT(IFERROR(INDEX('Overview - Section A'!$E$38:$E$45,MATCH(G252,'Overview - Section A'!$U$38:$U$45,0)),""),"d-mmm-yy")</f>
        <v>d-janv-yy to d-juin-yy</v>
      </c>
      <c r="D252" s="517"/>
      <c r="E252" s="517"/>
      <c r="F252" s="518"/>
      <c r="G252" s="519" t="s">
        <v>432</v>
      </c>
      <c r="H252" s="519"/>
      <c r="I252" s="503" t="b">
        <f t="shared" si="13"/>
        <v>1</v>
      </c>
      <c r="J252" s="503" t="b">
        <f t="shared" si="14"/>
        <v>0</v>
      </c>
      <c r="K252" s="503" t="str">
        <f t="shared" si="15"/>
        <v>a1N36000005MhqVEAS</v>
      </c>
      <c r="L252" s="520" t="s">
        <v>1168</v>
      </c>
      <c r="M252" s="517"/>
      <c r="N252" s="517"/>
      <c r="O252" s="49"/>
      <c r="AM252" s="5"/>
      <c r="AN252" s="5"/>
    </row>
    <row r="253" spans="1:40" ht="283.5" x14ac:dyDescent="0.25">
      <c r="A253" s="409">
        <v>27</v>
      </c>
      <c r="B253" s="427" t="str">
        <f t="shared" si="12"/>
        <v/>
      </c>
      <c r="C253" s="501" t="str">
        <f ca="1">TEXT(IFERROR(INDEX('Overview - Section A'!$A$38:$A$45,MATCH(G253,'Overview - Section A'!$U$38:$U$45,0)),""),"d-mmm-yy") &amp;" to " &amp; TEXT(IFERROR(INDEX('Overview - Section A'!$E$38:$E$45,MATCH(G253,'Overview - Section A'!$U$38:$U$45,0)),""),"d-mmm-yy")</f>
        <v>d-juil-yy to d-déc-yy</v>
      </c>
      <c r="D253" s="517"/>
      <c r="E253" s="517"/>
      <c r="F253" s="518"/>
      <c r="G253" s="519" t="s">
        <v>434</v>
      </c>
      <c r="H253" s="519"/>
      <c r="I253" s="503" t="b">
        <f t="shared" si="13"/>
        <v>1</v>
      </c>
      <c r="J253" s="503" t="b">
        <f t="shared" si="14"/>
        <v>0</v>
      </c>
      <c r="K253" s="503" t="str">
        <f t="shared" si="15"/>
        <v>a1N36000005MhqVEAS</v>
      </c>
      <c r="L253" s="520" t="s">
        <v>1169</v>
      </c>
      <c r="M253" s="517"/>
      <c r="N253" s="517"/>
      <c r="O253" s="49"/>
      <c r="AM253" s="5"/>
      <c r="AN253" s="5"/>
    </row>
    <row r="254" spans="1:40" ht="283.5" x14ac:dyDescent="0.25">
      <c r="A254" s="409">
        <v>27</v>
      </c>
      <c r="B254" s="427" t="str">
        <f t="shared" si="12"/>
        <v/>
      </c>
      <c r="C254" s="501" t="str">
        <f ca="1">TEXT(IFERROR(INDEX('Overview - Section A'!$A$38:$A$45,MATCH(G254,'Overview - Section A'!$U$38:$U$45,0)),""),"d-mmm-yy") &amp;" to " &amp; TEXT(IFERROR(INDEX('Overview - Section A'!$E$38:$E$45,MATCH(G254,'Overview - Section A'!$U$38:$U$45,0)),""),"d-mmm-yy")</f>
        <v>d-janv-yy to d-juin-yy</v>
      </c>
      <c r="D254" s="517"/>
      <c r="E254" s="517"/>
      <c r="F254" s="518"/>
      <c r="G254" s="519" t="s">
        <v>436</v>
      </c>
      <c r="H254" s="519"/>
      <c r="I254" s="503" t="b">
        <f t="shared" si="13"/>
        <v>1</v>
      </c>
      <c r="J254" s="503" t="b">
        <f t="shared" si="14"/>
        <v>0</v>
      </c>
      <c r="K254" s="503" t="str">
        <f t="shared" si="15"/>
        <v>a1N36000005MhqVEAS</v>
      </c>
      <c r="L254" s="520" t="s">
        <v>1170</v>
      </c>
      <c r="M254" s="517"/>
      <c r="N254" s="517"/>
      <c r="O254" s="49"/>
      <c r="AM254" s="5"/>
      <c r="AN254" s="5"/>
    </row>
    <row r="255" spans="1:40" ht="283.5" x14ac:dyDescent="0.25">
      <c r="A255" s="409">
        <v>27</v>
      </c>
      <c r="B255" s="427" t="str">
        <f t="shared" si="12"/>
        <v/>
      </c>
      <c r="C255" s="501" t="str">
        <f ca="1">TEXT(IFERROR(INDEX('Overview - Section A'!$A$38:$A$45,MATCH(G255,'Overview - Section A'!$U$38:$U$45,0)),""),"d-mmm-yy") &amp;" to " &amp; TEXT(IFERROR(INDEX('Overview - Section A'!$E$38:$E$45,MATCH(G255,'Overview - Section A'!$U$38:$U$45,0)),""),"d-mmm-yy")</f>
        <v>d-juil-yy to d-déc-yy</v>
      </c>
      <c r="D255" s="517"/>
      <c r="E255" s="517"/>
      <c r="F255" s="518"/>
      <c r="G255" s="519" t="s">
        <v>438</v>
      </c>
      <c r="H255" s="519"/>
      <c r="I255" s="503" t="b">
        <f t="shared" si="13"/>
        <v>1</v>
      </c>
      <c r="J255" s="503" t="b">
        <f t="shared" si="14"/>
        <v>0</v>
      </c>
      <c r="K255" s="503" t="str">
        <f t="shared" si="15"/>
        <v>a1N36000005MhqVEAS</v>
      </c>
      <c r="L255" s="520" t="s">
        <v>1171</v>
      </c>
      <c r="M255" s="517"/>
      <c r="N255" s="517"/>
      <c r="O255" s="49"/>
      <c r="AM255" s="5"/>
      <c r="AN255" s="5"/>
    </row>
    <row r="256" spans="1:40" ht="283.5" x14ac:dyDescent="0.25">
      <c r="A256" s="409">
        <v>28</v>
      </c>
      <c r="B256" s="427" t="str">
        <f t="shared" si="12"/>
        <v/>
      </c>
      <c r="C256" s="501" t="str">
        <f ca="1">TEXT(IFERROR(INDEX('Overview - Section A'!$A$38:$A$45,MATCH(G256,'Overview - Section A'!$U$38:$U$45,0)),""),"d-mmm-yy") &amp;" to " &amp; TEXT(IFERROR(INDEX('Overview - Section A'!$E$38:$E$45,MATCH(G256,'Overview - Section A'!$U$38:$U$45,0)),""),"d-mmm-yy")</f>
        <v>d-janv-yy to d-juin-yy</v>
      </c>
      <c r="D256" s="517"/>
      <c r="E256" s="517"/>
      <c r="F256" s="518"/>
      <c r="G256" s="519" t="s">
        <v>428</v>
      </c>
      <c r="H256" s="519"/>
      <c r="I256" s="503" t="b">
        <f t="shared" si="13"/>
        <v>1</v>
      </c>
      <c r="J256" s="503" t="b">
        <f t="shared" si="14"/>
        <v>0</v>
      </c>
      <c r="K256" s="503" t="str">
        <f t="shared" si="15"/>
        <v>a1N36000005MhqWEAS</v>
      </c>
      <c r="L256" s="520" t="s">
        <v>1172</v>
      </c>
      <c r="M256" s="517"/>
      <c r="N256" s="517"/>
      <c r="O256" s="49"/>
      <c r="AM256" s="5"/>
      <c r="AN256" s="5"/>
    </row>
    <row r="257" spans="1:40" ht="283.5" x14ac:dyDescent="0.25">
      <c r="A257" s="409">
        <v>28</v>
      </c>
      <c r="B257" s="427" t="str">
        <f t="shared" si="12"/>
        <v/>
      </c>
      <c r="C257" s="501" t="str">
        <f ca="1">TEXT(IFERROR(INDEX('Overview - Section A'!$A$38:$A$45,MATCH(G257,'Overview - Section A'!$U$38:$U$45,0)),""),"d-mmm-yy") &amp;" to " &amp; TEXT(IFERROR(INDEX('Overview - Section A'!$E$38:$E$45,MATCH(G257,'Overview - Section A'!$U$38:$U$45,0)),""),"d-mmm-yy")</f>
        <v>d-juil-yy to d-déc-yy</v>
      </c>
      <c r="D257" s="517"/>
      <c r="E257" s="517"/>
      <c r="F257" s="518"/>
      <c r="G257" s="519" t="s">
        <v>430</v>
      </c>
      <c r="H257" s="519"/>
      <c r="I257" s="503" t="b">
        <f t="shared" si="13"/>
        <v>1</v>
      </c>
      <c r="J257" s="503" t="b">
        <f t="shared" si="14"/>
        <v>0</v>
      </c>
      <c r="K257" s="503" t="str">
        <f t="shared" si="15"/>
        <v>a1N36000005MhqWEAS</v>
      </c>
      <c r="L257" s="520" t="s">
        <v>1173</v>
      </c>
      <c r="M257" s="517"/>
      <c r="N257" s="517"/>
      <c r="O257" s="49"/>
      <c r="AM257" s="5"/>
      <c r="AN257" s="5"/>
    </row>
    <row r="258" spans="1:40" ht="283.5" x14ac:dyDescent="0.25">
      <c r="A258" s="409">
        <v>28</v>
      </c>
      <c r="B258" s="427" t="str">
        <f t="shared" si="12"/>
        <v/>
      </c>
      <c r="C258" s="501" t="str">
        <f ca="1">TEXT(IFERROR(INDEX('Overview - Section A'!$A$38:$A$45,MATCH(G258,'Overview - Section A'!$U$38:$U$45,0)),""),"d-mmm-yy") &amp;" to " &amp; TEXT(IFERROR(INDEX('Overview - Section A'!$E$38:$E$45,MATCH(G258,'Overview - Section A'!$U$38:$U$45,0)),""),"d-mmm-yy")</f>
        <v>d-janv-yy to d-juin-yy</v>
      </c>
      <c r="D258" s="517"/>
      <c r="E258" s="517"/>
      <c r="F258" s="518"/>
      <c r="G258" s="519" t="s">
        <v>432</v>
      </c>
      <c r="H258" s="519"/>
      <c r="I258" s="503" t="b">
        <f t="shared" si="13"/>
        <v>1</v>
      </c>
      <c r="J258" s="503" t="b">
        <f t="shared" si="14"/>
        <v>0</v>
      </c>
      <c r="K258" s="503" t="str">
        <f t="shared" si="15"/>
        <v>a1N36000005MhqWEAS</v>
      </c>
      <c r="L258" s="520" t="s">
        <v>1174</v>
      </c>
      <c r="M258" s="517"/>
      <c r="N258" s="517"/>
      <c r="O258" s="49"/>
      <c r="AM258" s="5"/>
      <c r="AN258" s="5"/>
    </row>
    <row r="259" spans="1:40" ht="283.5" x14ac:dyDescent="0.25">
      <c r="A259" s="409">
        <v>28</v>
      </c>
      <c r="B259" s="427" t="str">
        <f t="shared" si="12"/>
        <v/>
      </c>
      <c r="C259" s="501" t="str">
        <f ca="1">TEXT(IFERROR(INDEX('Overview - Section A'!$A$38:$A$45,MATCH(G259,'Overview - Section A'!$U$38:$U$45,0)),""),"d-mmm-yy") &amp;" to " &amp; TEXT(IFERROR(INDEX('Overview - Section A'!$E$38:$E$45,MATCH(G259,'Overview - Section A'!$U$38:$U$45,0)),""),"d-mmm-yy")</f>
        <v>d-juil-yy to d-déc-yy</v>
      </c>
      <c r="D259" s="517"/>
      <c r="E259" s="517"/>
      <c r="F259" s="518"/>
      <c r="G259" s="519" t="s">
        <v>434</v>
      </c>
      <c r="H259" s="519"/>
      <c r="I259" s="503" t="b">
        <f t="shared" si="13"/>
        <v>1</v>
      </c>
      <c r="J259" s="503" t="b">
        <f t="shared" si="14"/>
        <v>0</v>
      </c>
      <c r="K259" s="503" t="str">
        <f t="shared" si="15"/>
        <v>a1N36000005MhqWEAS</v>
      </c>
      <c r="L259" s="520" t="s">
        <v>1175</v>
      </c>
      <c r="M259" s="517"/>
      <c r="N259" s="517"/>
      <c r="O259" s="49"/>
      <c r="AM259" s="5"/>
      <c r="AN259" s="5"/>
    </row>
    <row r="260" spans="1:40" ht="283.5" x14ac:dyDescent="0.25">
      <c r="A260" s="409">
        <v>28</v>
      </c>
      <c r="B260" s="427" t="str">
        <f t="shared" si="12"/>
        <v/>
      </c>
      <c r="C260" s="501" t="str">
        <f ca="1">TEXT(IFERROR(INDEX('Overview - Section A'!$A$38:$A$45,MATCH(G260,'Overview - Section A'!$U$38:$U$45,0)),""),"d-mmm-yy") &amp;" to " &amp; TEXT(IFERROR(INDEX('Overview - Section A'!$E$38:$E$45,MATCH(G260,'Overview - Section A'!$U$38:$U$45,0)),""),"d-mmm-yy")</f>
        <v>d-janv-yy to d-juin-yy</v>
      </c>
      <c r="D260" s="517"/>
      <c r="E260" s="517"/>
      <c r="F260" s="518"/>
      <c r="G260" s="519" t="s">
        <v>436</v>
      </c>
      <c r="H260" s="519"/>
      <c r="I260" s="503" t="b">
        <f t="shared" si="13"/>
        <v>1</v>
      </c>
      <c r="J260" s="503" t="b">
        <f t="shared" si="14"/>
        <v>0</v>
      </c>
      <c r="K260" s="503" t="str">
        <f t="shared" si="15"/>
        <v>a1N36000005MhqWEAS</v>
      </c>
      <c r="L260" s="520" t="s">
        <v>1176</v>
      </c>
      <c r="M260" s="517"/>
      <c r="N260" s="517"/>
      <c r="O260" s="49"/>
      <c r="AM260" s="5"/>
      <c r="AN260" s="5"/>
    </row>
    <row r="261" spans="1:40" ht="283.5" x14ac:dyDescent="0.25">
      <c r="A261" s="409">
        <v>28</v>
      </c>
      <c r="B261" s="427" t="str">
        <f t="shared" si="12"/>
        <v/>
      </c>
      <c r="C261" s="501" t="str">
        <f ca="1">TEXT(IFERROR(INDEX('Overview - Section A'!$A$38:$A$45,MATCH(G261,'Overview - Section A'!$U$38:$U$45,0)),""),"d-mmm-yy") &amp;" to " &amp; TEXT(IFERROR(INDEX('Overview - Section A'!$E$38:$E$45,MATCH(G261,'Overview - Section A'!$U$38:$U$45,0)),""),"d-mmm-yy")</f>
        <v>d-juil-yy to d-déc-yy</v>
      </c>
      <c r="D261" s="517"/>
      <c r="E261" s="517"/>
      <c r="F261" s="518"/>
      <c r="G261" s="519" t="s">
        <v>438</v>
      </c>
      <c r="H261" s="519"/>
      <c r="I261" s="503" t="b">
        <f t="shared" si="13"/>
        <v>1</v>
      </c>
      <c r="J261" s="503" t="b">
        <f t="shared" si="14"/>
        <v>0</v>
      </c>
      <c r="K261" s="503" t="str">
        <f t="shared" si="15"/>
        <v>a1N36000005MhqWEAS</v>
      </c>
      <c r="L261" s="520" t="s">
        <v>1177</v>
      </c>
      <c r="M261" s="517"/>
      <c r="N261" s="517"/>
      <c r="O261" s="49"/>
      <c r="AM261" s="5"/>
      <c r="AN261" s="5"/>
    </row>
    <row r="262" spans="1:40" ht="283.5" x14ac:dyDescent="0.25">
      <c r="A262" s="409">
        <v>29</v>
      </c>
      <c r="B262" s="427" t="str">
        <f t="shared" si="12"/>
        <v/>
      </c>
      <c r="C262" s="501" t="str">
        <f ca="1">TEXT(IFERROR(INDEX('Overview - Section A'!$A$38:$A$45,MATCH(G262,'Overview - Section A'!$U$38:$U$45,0)),""),"d-mmm-yy") &amp;" to " &amp; TEXT(IFERROR(INDEX('Overview - Section A'!$E$38:$E$45,MATCH(G262,'Overview - Section A'!$U$38:$U$45,0)),""),"d-mmm-yy")</f>
        <v>d-janv-yy to d-juin-yy</v>
      </c>
      <c r="D262" s="517"/>
      <c r="E262" s="517"/>
      <c r="F262" s="518"/>
      <c r="G262" s="519" t="s">
        <v>428</v>
      </c>
      <c r="H262" s="519"/>
      <c r="I262" s="503" t="b">
        <f t="shared" si="13"/>
        <v>1</v>
      </c>
      <c r="J262" s="503" t="b">
        <f t="shared" si="14"/>
        <v>0</v>
      </c>
      <c r="K262" s="503" t="str">
        <f t="shared" si="15"/>
        <v>a1N36000005MhqXEAS</v>
      </c>
      <c r="L262" s="520" t="s">
        <v>1178</v>
      </c>
      <c r="M262" s="517"/>
      <c r="N262" s="517"/>
      <c r="O262" s="49"/>
      <c r="AM262" s="5"/>
      <c r="AN262" s="5"/>
    </row>
    <row r="263" spans="1:40" ht="283.5" x14ac:dyDescent="0.25">
      <c r="A263" s="409">
        <v>29</v>
      </c>
      <c r="B263" s="427" t="str">
        <f t="shared" si="12"/>
        <v/>
      </c>
      <c r="C263" s="501" t="str">
        <f ca="1">TEXT(IFERROR(INDEX('Overview - Section A'!$A$38:$A$45,MATCH(G263,'Overview - Section A'!$U$38:$U$45,0)),""),"d-mmm-yy") &amp;" to " &amp; TEXT(IFERROR(INDEX('Overview - Section A'!$E$38:$E$45,MATCH(G263,'Overview - Section A'!$U$38:$U$45,0)),""),"d-mmm-yy")</f>
        <v>d-juil-yy to d-déc-yy</v>
      </c>
      <c r="D263" s="517"/>
      <c r="E263" s="517"/>
      <c r="F263" s="518"/>
      <c r="G263" s="519" t="s">
        <v>430</v>
      </c>
      <c r="H263" s="519"/>
      <c r="I263" s="503" t="b">
        <f t="shared" si="13"/>
        <v>1</v>
      </c>
      <c r="J263" s="503" t="b">
        <f t="shared" si="14"/>
        <v>0</v>
      </c>
      <c r="K263" s="503" t="str">
        <f t="shared" si="15"/>
        <v>a1N36000005MhqXEAS</v>
      </c>
      <c r="L263" s="520" t="s">
        <v>1179</v>
      </c>
      <c r="M263" s="517"/>
      <c r="N263" s="517"/>
      <c r="O263" s="49"/>
      <c r="AM263" s="5"/>
      <c r="AN263" s="5"/>
    </row>
    <row r="264" spans="1:40" ht="283.5" x14ac:dyDescent="0.25">
      <c r="A264" s="409">
        <v>29</v>
      </c>
      <c r="B264" s="427" t="str">
        <f t="shared" si="12"/>
        <v/>
      </c>
      <c r="C264" s="501" t="str">
        <f ca="1">TEXT(IFERROR(INDEX('Overview - Section A'!$A$38:$A$45,MATCH(G264,'Overview - Section A'!$U$38:$U$45,0)),""),"d-mmm-yy") &amp;" to " &amp; TEXT(IFERROR(INDEX('Overview - Section A'!$E$38:$E$45,MATCH(G264,'Overview - Section A'!$U$38:$U$45,0)),""),"d-mmm-yy")</f>
        <v>d-janv-yy to d-juin-yy</v>
      </c>
      <c r="D264" s="517"/>
      <c r="E264" s="517"/>
      <c r="F264" s="518"/>
      <c r="G264" s="519" t="s">
        <v>432</v>
      </c>
      <c r="H264" s="519"/>
      <c r="I264" s="503" t="b">
        <f t="shared" si="13"/>
        <v>1</v>
      </c>
      <c r="J264" s="503" t="b">
        <f t="shared" si="14"/>
        <v>0</v>
      </c>
      <c r="K264" s="503" t="str">
        <f t="shared" si="15"/>
        <v>a1N36000005MhqXEAS</v>
      </c>
      <c r="L264" s="520" t="s">
        <v>1180</v>
      </c>
      <c r="M264" s="517"/>
      <c r="N264" s="517"/>
      <c r="O264" s="49"/>
      <c r="AM264" s="5"/>
      <c r="AN264" s="5"/>
    </row>
    <row r="265" spans="1:40" ht="283.5" x14ac:dyDescent="0.25">
      <c r="A265" s="409">
        <v>29</v>
      </c>
      <c r="B265" s="427" t="str">
        <f t="shared" si="12"/>
        <v/>
      </c>
      <c r="C265" s="501" t="str">
        <f ca="1">TEXT(IFERROR(INDEX('Overview - Section A'!$A$38:$A$45,MATCH(G265,'Overview - Section A'!$U$38:$U$45,0)),""),"d-mmm-yy") &amp;" to " &amp; TEXT(IFERROR(INDEX('Overview - Section A'!$E$38:$E$45,MATCH(G265,'Overview - Section A'!$U$38:$U$45,0)),""),"d-mmm-yy")</f>
        <v>d-juil-yy to d-déc-yy</v>
      </c>
      <c r="D265" s="517"/>
      <c r="E265" s="517"/>
      <c r="F265" s="518"/>
      <c r="G265" s="519" t="s">
        <v>434</v>
      </c>
      <c r="H265" s="519"/>
      <c r="I265" s="503" t="b">
        <f t="shared" si="13"/>
        <v>1</v>
      </c>
      <c r="J265" s="503" t="b">
        <f t="shared" si="14"/>
        <v>0</v>
      </c>
      <c r="K265" s="503" t="str">
        <f t="shared" si="15"/>
        <v>a1N36000005MhqXEAS</v>
      </c>
      <c r="L265" s="520" t="s">
        <v>1181</v>
      </c>
      <c r="M265" s="517"/>
      <c r="N265" s="517"/>
      <c r="O265" s="49"/>
      <c r="AM265" s="5"/>
      <c r="AN265" s="5"/>
    </row>
    <row r="266" spans="1:40" ht="283.5" x14ac:dyDescent="0.25">
      <c r="A266" s="409">
        <v>29</v>
      </c>
      <c r="B266" s="427" t="str">
        <f t="shared" si="12"/>
        <v/>
      </c>
      <c r="C266" s="501" t="str">
        <f ca="1">TEXT(IFERROR(INDEX('Overview - Section A'!$A$38:$A$45,MATCH(G266,'Overview - Section A'!$U$38:$U$45,0)),""),"d-mmm-yy") &amp;" to " &amp; TEXT(IFERROR(INDEX('Overview - Section A'!$E$38:$E$45,MATCH(G266,'Overview - Section A'!$U$38:$U$45,0)),""),"d-mmm-yy")</f>
        <v>d-janv-yy to d-juin-yy</v>
      </c>
      <c r="D266" s="517"/>
      <c r="E266" s="517"/>
      <c r="F266" s="518"/>
      <c r="G266" s="519" t="s">
        <v>436</v>
      </c>
      <c r="H266" s="519"/>
      <c r="I266" s="503" t="b">
        <f t="shared" si="13"/>
        <v>1</v>
      </c>
      <c r="J266" s="503" t="b">
        <f t="shared" si="14"/>
        <v>0</v>
      </c>
      <c r="K266" s="503" t="str">
        <f t="shared" si="15"/>
        <v>a1N36000005MhqXEAS</v>
      </c>
      <c r="L266" s="520" t="s">
        <v>1182</v>
      </c>
      <c r="M266" s="517"/>
      <c r="N266" s="517"/>
      <c r="O266" s="49"/>
      <c r="AM266" s="5"/>
      <c r="AN266" s="5"/>
    </row>
    <row r="267" spans="1:40" ht="283.5" x14ac:dyDescent="0.25">
      <c r="A267" s="409">
        <v>29</v>
      </c>
      <c r="B267" s="427" t="str">
        <f t="shared" si="12"/>
        <v/>
      </c>
      <c r="C267" s="501" t="str">
        <f ca="1">TEXT(IFERROR(INDEX('Overview - Section A'!$A$38:$A$45,MATCH(G267,'Overview - Section A'!$U$38:$U$45,0)),""),"d-mmm-yy") &amp;" to " &amp; TEXT(IFERROR(INDEX('Overview - Section A'!$E$38:$E$45,MATCH(G267,'Overview - Section A'!$U$38:$U$45,0)),""),"d-mmm-yy")</f>
        <v>d-juil-yy to d-déc-yy</v>
      </c>
      <c r="D267" s="517"/>
      <c r="E267" s="517"/>
      <c r="F267" s="518"/>
      <c r="G267" s="519" t="s">
        <v>438</v>
      </c>
      <c r="H267" s="519"/>
      <c r="I267" s="503" t="b">
        <f t="shared" si="13"/>
        <v>1</v>
      </c>
      <c r="J267" s="503" t="b">
        <f t="shared" si="14"/>
        <v>0</v>
      </c>
      <c r="K267" s="503" t="str">
        <f t="shared" si="15"/>
        <v>a1N36000005MhqXEAS</v>
      </c>
      <c r="L267" s="520" t="s">
        <v>1183</v>
      </c>
      <c r="M267" s="517"/>
      <c r="N267" s="517"/>
      <c r="O267" s="49"/>
      <c r="AM267" s="5"/>
      <c r="AN267" s="5"/>
    </row>
    <row r="268" spans="1:40" ht="283.5" x14ac:dyDescent="0.25">
      <c r="A268" s="409">
        <v>30</v>
      </c>
      <c r="B268" s="427" t="str">
        <f t="shared" si="12"/>
        <v/>
      </c>
      <c r="C268" s="501" t="str">
        <f ca="1">TEXT(IFERROR(INDEX('Overview - Section A'!$A$38:$A$45,MATCH(G268,'Overview - Section A'!$U$38:$U$45,0)),""),"d-mmm-yy") &amp;" to " &amp; TEXT(IFERROR(INDEX('Overview - Section A'!$E$38:$E$45,MATCH(G268,'Overview - Section A'!$U$38:$U$45,0)),""),"d-mmm-yy")</f>
        <v>d-janv-yy to d-juin-yy</v>
      </c>
      <c r="D268" s="517"/>
      <c r="E268" s="517"/>
      <c r="F268" s="518"/>
      <c r="G268" s="519" t="s">
        <v>428</v>
      </c>
      <c r="H268" s="519"/>
      <c r="I268" s="503" t="b">
        <f t="shared" si="13"/>
        <v>1</v>
      </c>
      <c r="J268" s="503" t="b">
        <f t="shared" si="14"/>
        <v>0</v>
      </c>
      <c r="K268" s="503" t="str">
        <f t="shared" si="15"/>
        <v>a1N36000005MhqYEAS</v>
      </c>
      <c r="L268" s="520" t="s">
        <v>1184</v>
      </c>
      <c r="M268" s="517"/>
      <c r="N268" s="517"/>
      <c r="O268" s="49"/>
      <c r="AM268" s="5"/>
      <c r="AN268" s="5"/>
    </row>
    <row r="269" spans="1:40" ht="283.5" x14ac:dyDescent="0.25">
      <c r="A269" s="409">
        <v>30</v>
      </c>
      <c r="B269" s="427" t="str">
        <f t="shared" si="12"/>
        <v/>
      </c>
      <c r="C269" s="501" t="str">
        <f ca="1">TEXT(IFERROR(INDEX('Overview - Section A'!$A$38:$A$45,MATCH(G269,'Overview - Section A'!$U$38:$U$45,0)),""),"d-mmm-yy") &amp;" to " &amp; TEXT(IFERROR(INDEX('Overview - Section A'!$E$38:$E$45,MATCH(G269,'Overview - Section A'!$U$38:$U$45,0)),""),"d-mmm-yy")</f>
        <v>d-juil-yy to d-déc-yy</v>
      </c>
      <c r="D269" s="517"/>
      <c r="E269" s="517"/>
      <c r="F269" s="518"/>
      <c r="G269" s="519" t="s">
        <v>430</v>
      </c>
      <c r="H269" s="519"/>
      <c r="I269" s="503" t="b">
        <f t="shared" si="13"/>
        <v>1</v>
      </c>
      <c r="J269" s="503" t="b">
        <f t="shared" si="14"/>
        <v>0</v>
      </c>
      <c r="K269" s="503" t="str">
        <f t="shared" si="15"/>
        <v>a1N36000005MhqYEAS</v>
      </c>
      <c r="L269" s="520" t="s">
        <v>1185</v>
      </c>
      <c r="M269" s="517"/>
      <c r="N269" s="517"/>
      <c r="O269" s="49"/>
      <c r="AM269" s="5"/>
      <c r="AN269" s="5"/>
    </row>
    <row r="270" spans="1:40" ht="283.5" x14ac:dyDescent="0.25">
      <c r="A270" s="409">
        <v>30</v>
      </c>
      <c r="B270" s="427" t="str">
        <f t="shared" si="12"/>
        <v/>
      </c>
      <c r="C270" s="501" t="str">
        <f ca="1">TEXT(IFERROR(INDEX('Overview - Section A'!$A$38:$A$45,MATCH(G270,'Overview - Section A'!$U$38:$U$45,0)),""),"d-mmm-yy") &amp;" to " &amp; TEXT(IFERROR(INDEX('Overview - Section A'!$E$38:$E$45,MATCH(G270,'Overview - Section A'!$U$38:$U$45,0)),""),"d-mmm-yy")</f>
        <v>d-janv-yy to d-juin-yy</v>
      </c>
      <c r="D270" s="517"/>
      <c r="E270" s="517"/>
      <c r="F270" s="518"/>
      <c r="G270" s="519" t="s">
        <v>432</v>
      </c>
      <c r="H270" s="519"/>
      <c r="I270" s="503" t="b">
        <f t="shared" si="13"/>
        <v>1</v>
      </c>
      <c r="J270" s="503" t="b">
        <f t="shared" si="14"/>
        <v>0</v>
      </c>
      <c r="K270" s="503" t="str">
        <f t="shared" si="15"/>
        <v>a1N36000005MhqYEAS</v>
      </c>
      <c r="L270" s="520" t="s">
        <v>1186</v>
      </c>
      <c r="M270" s="517"/>
      <c r="N270" s="517"/>
      <c r="O270" s="49"/>
      <c r="AM270" s="5"/>
      <c r="AN270" s="5"/>
    </row>
    <row r="271" spans="1:40" ht="283.5" x14ac:dyDescent="0.25">
      <c r="A271" s="409">
        <v>30</v>
      </c>
      <c r="B271" s="427" t="str">
        <f t="shared" si="12"/>
        <v/>
      </c>
      <c r="C271" s="501" t="str">
        <f ca="1">TEXT(IFERROR(INDEX('Overview - Section A'!$A$38:$A$45,MATCH(G271,'Overview - Section A'!$U$38:$U$45,0)),""),"d-mmm-yy") &amp;" to " &amp; TEXT(IFERROR(INDEX('Overview - Section A'!$E$38:$E$45,MATCH(G271,'Overview - Section A'!$U$38:$U$45,0)),""),"d-mmm-yy")</f>
        <v>d-juil-yy to d-déc-yy</v>
      </c>
      <c r="D271" s="517"/>
      <c r="E271" s="517"/>
      <c r="F271" s="518"/>
      <c r="G271" s="519" t="s">
        <v>434</v>
      </c>
      <c r="H271" s="519"/>
      <c r="I271" s="503" t="b">
        <f t="shared" si="13"/>
        <v>1</v>
      </c>
      <c r="J271" s="503" t="b">
        <f t="shared" si="14"/>
        <v>0</v>
      </c>
      <c r="K271" s="503" t="str">
        <f t="shared" si="15"/>
        <v>a1N36000005MhqYEAS</v>
      </c>
      <c r="L271" s="520" t="s">
        <v>1187</v>
      </c>
      <c r="M271" s="517"/>
      <c r="N271" s="517"/>
      <c r="O271" s="49"/>
      <c r="AM271" s="5"/>
      <c r="AN271" s="5"/>
    </row>
    <row r="272" spans="1:40" ht="283.5" x14ac:dyDescent="0.25">
      <c r="A272" s="409">
        <v>30</v>
      </c>
      <c r="B272" s="427" t="str">
        <f t="shared" si="12"/>
        <v/>
      </c>
      <c r="C272" s="501" t="str">
        <f ca="1">TEXT(IFERROR(INDEX('Overview - Section A'!$A$38:$A$45,MATCH(G272,'Overview - Section A'!$U$38:$U$45,0)),""),"d-mmm-yy") &amp;" to " &amp; TEXT(IFERROR(INDEX('Overview - Section A'!$E$38:$E$45,MATCH(G272,'Overview - Section A'!$U$38:$U$45,0)),""),"d-mmm-yy")</f>
        <v>d-janv-yy to d-juin-yy</v>
      </c>
      <c r="D272" s="517"/>
      <c r="E272" s="517"/>
      <c r="F272" s="518"/>
      <c r="G272" s="519" t="s">
        <v>436</v>
      </c>
      <c r="H272" s="519"/>
      <c r="I272" s="503" t="b">
        <f t="shared" si="13"/>
        <v>1</v>
      </c>
      <c r="J272" s="503" t="b">
        <f t="shared" si="14"/>
        <v>0</v>
      </c>
      <c r="K272" s="503" t="str">
        <f t="shared" si="15"/>
        <v>a1N36000005MhqYEAS</v>
      </c>
      <c r="L272" s="520" t="s">
        <v>1188</v>
      </c>
      <c r="M272" s="517"/>
      <c r="N272" s="517"/>
      <c r="O272" s="49"/>
      <c r="AM272" s="5"/>
      <c r="AN272" s="5"/>
    </row>
    <row r="273" spans="1:40" ht="283.5" x14ac:dyDescent="0.25">
      <c r="A273" s="409">
        <v>30</v>
      </c>
      <c r="B273" s="427" t="str">
        <f t="shared" si="12"/>
        <v/>
      </c>
      <c r="C273" s="501" t="str">
        <f ca="1">TEXT(IFERROR(INDEX('Overview - Section A'!$A$38:$A$45,MATCH(G273,'Overview - Section A'!$U$38:$U$45,0)),""),"d-mmm-yy") &amp;" to " &amp; TEXT(IFERROR(INDEX('Overview - Section A'!$E$38:$E$45,MATCH(G273,'Overview - Section A'!$U$38:$U$45,0)),""),"d-mmm-yy")</f>
        <v>d-juil-yy to d-déc-yy</v>
      </c>
      <c r="D273" s="517"/>
      <c r="E273" s="517"/>
      <c r="F273" s="518"/>
      <c r="G273" s="519" t="s">
        <v>438</v>
      </c>
      <c r="H273" s="519"/>
      <c r="I273" s="503" t="b">
        <f t="shared" si="13"/>
        <v>1</v>
      </c>
      <c r="J273" s="503" t="b">
        <f t="shared" si="14"/>
        <v>0</v>
      </c>
      <c r="K273" s="503" t="str">
        <f t="shared" si="15"/>
        <v>a1N36000005MhqYEAS</v>
      </c>
      <c r="L273" s="520" t="s">
        <v>1189</v>
      </c>
      <c r="M273" s="517"/>
      <c r="N273" s="517"/>
      <c r="O273" s="49"/>
      <c r="AM273" s="5"/>
      <c r="AN273" s="5"/>
    </row>
    <row r="274" spans="1:40" ht="283.5" x14ac:dyDescent="0.25">
      <c r="A274" s="409">
        <v>31</v>
      </c>
      <c r="B274" s="427" t="str">
        <f t="shared" si="12"/>
        <v/>
      </c>
      <c r="C274" s="501" t="str">
        <f ca="1">TEXT(IFERROR(INDEX('Overview - Section A'!$A$38:$A$45,MATCH(G274,'Overview - Section A'!$U$38:$U$45,0)),""),"d-mmm-yy") &amp;" to " &amp; TEXT(IFERROR(INDEX('Overview - Section A'!$E$38:$E$45,MATCH(G274,'Overview - Section A'!$U$38:$U$45,0)),""),"d-mmm-yy")</f>
        <v>d-janv-yy to d-juin-yy</v>
      </c>
      <c r="D274" s="517"/>
      <c r="E274" s="517"/>
      <c r="F274" s="518"/>
      <c r="G274" s="519" t="s">
        <v>428</v>
      </c>
      <c r="H274" s="519"/>
      <c r="I274" s="503" t="b">
        <f t="shared" si="13"/>
        <v>1</v>
      </c>
      <c r="J274" s="503" t="b">
        <f t="shared" si="14"/>
        <v>0</v>
      </c>
      <c r="K274" s="503" t="str">
        <f t="shared" si="15"/>
        <v>a1N36000005MhqZEAS</v>
      </c>
      <c r="L274" s="520" t="s">
        <v>1190</v>
      </c>
      <c r="M274" s="517"/>
      <c r="N274" s="517"/>
      <c r="O274" s="49"/>
      <c r="AM274" s="5"/>
      <c r="AN274" s="5"/>
    </row>
    <row r="275" spans="1:40" ht="283.5" x14ac:dyDescent="0.25">
      <c r="A275" s="409">
        <v>31</v>
      </c>
      <c r="B275" s="427" t="str">
        <f t="shared" si="12"/>
        <v/>
      </c>
      <c r="C275" s="501" t="str">
        <f ca="1">TEXT(IFERROR(INDEX('Overview - Section A'!$A$38:$A$45,MATCH(G275,'Overview - Section A'!$U$38:$U$45,0)),""),"d-mmm-yy") &amp;" to " &amp; TEXT(IFERROR(INDEX('Overview - Section A'!$E$38:$E$45,MATCH(G275,'Overview - Section A'!$U$38:$U$45,0)),""),"d-mmm-yy")</f>
        <v>d-juil-yy to d-déc-yy</v>
      </c>
      <c r="D275" s="517"/>
      <c r="E275" s="517"/>
      <c r="F275" s="518"/>
      <c r="G275" s="519" t="s">
        <v>430</v>
      </c>
      <c r="H275" s="519"/>
      <c r="I275" s="503" t="b">
        <f t="shared" si="13"/>
        <v>1</v>
      </c>
      <c r="J275" s="503" t="b">
        <f t="shared" si="14"/>
        <v>0</v>
      </c>
      <c r="K275" s="503" t="str">
        <f t="shared" si="15"/>
        <v>a1N36000005MhqZEAS</v>
      </c>
      <c r="L275" s="520" t="s">
        <v>1191</v>
      </c>
      <c r="M275" s="517"/>
      <c r="N275" s="517"/>
      <c r="O275" s="49"/>
      <c r="AM275" s="5"/>
      <c r="AN275" s="5"/>
    </row>
    <row r="276" spans="1:40" ht="283.5" x14ac:dyDescent="0.25">
      <c r="A276" s="409">
        <v>31</v>
      </c>
      <c r="B276" s="427" t="str">
        <f t="shared" si="12"/>
        <v/>
      </c>
      <c r="C276" s="501" t="str">
        <f ca="1">TEXT(IFERROR(INDEX('Overview - Section A'!$A$38:$A$45,MATCH(G276,'Overview - Section A'!$U$38:$U$45,0)),""),"d-mmm-yy") &amp;" to " &amp; TEXT(IFERROR(INDEX('Overview - Section A'!$E$38:$E$45,MATCH(G276,'Overview - Section A'!$U$38:$U$45,0)),""),"d-mmm-yy")</f>
        <v>d-janv-yy to d-juin-yy</v>
      </c>
      <c r="D276" s="517"/>
      <c r="E276" s="517"/>
      <c r="F276" s="518"/>
      <c r="G276" s="519" t="s">
        <v>432</v>
      </c>
      <c r="H276" s="519"/>
      <c r="I276" s="503" t="b">
        <f t="shared" si="13"/>
        <v>1</v>
      </c>
      <c r="J276" s="503" t="b">
        <f t="shared" si="14"/>
        <v>0</v>
      </c>
      <c r="K276" s="503" t="str">
        <f t="shared" si="15"/>
        <v>a1N36000005MhqZEAS</v>
      </c>
      <c r="L276" s="520" t="s">
        <v>1192</v>
      </c>
      <c r="M276" s="517"/>
      <c r="N276" s="517"/>
      <c r="O276" s="49"/>
      <c r="AM276" s="5"/>
      <c r="AN276" s="5"/>
    </row>
    <row r="277" spans="1:40" ht="283.5" x14ac:dyDescent="0.25">
      <c r="A277" s="409">
        <v>31</v>
      </c>
      <c r="B277" s="427" t="str">
        <f t="shared" si="12"/>
        <v/>
      </c>
      <c r="C277" s="501" t="str">
        <f ca="1">TEXT(IFERROR(INDEX('Overview - Section A'!$A$38:$A$45,MATCH(G277,'Overview - Section A'!$U$38:$U$45,0)),""),"d-mmm-yy") &amp;" to " &amp; TEXT(IFERROR(INDEX('Overview - Section A'!$E$38:$E$45,MATCH(G277,'Overview - Section A'!$U$38:$U$45,0)),""),"d-mmm-yy")</f>
        <v>d-juil-yy to d-déc-yy</v>
      </c>
      <c r="D277" s="517"/>
      <c r="E277" s="517"/>
      <c r="F277" s="518"/>
      <c r="G277" s="519" t="s">
        <v>434</v>
      </c>
      <c r="H277" s="519"/>
      <c r="I277" s="503" t="b">
        <f t="shared" si="13"/>
        <v>1</v>
      </c>
      <c r="J277" s="503" t="b">
        <f t="shared" si="14"/>
        <v>0</v>
      </c>
      <c r="K277" s="503" t="str">
        <f t="shared" si="15"/>
        <v>a1N36000005MhqZEAS</v>
      </c>
      <c r="L277" s="520" t="s">
        <v>1193</v>
      </c>
      <c r="M277" s="517"/>
      <c r="N277" s="517"/>
      <c r="O277" s="49"/>
      <c r="AM277" s="5"/>
      <c r="AN277" s="5"/>
    </row>
    <row r="278" spans="1:40" ht="283.5" x14ac:dyDescent="0.25">
      <c r="A278" s="409">
        <v>31</v>
      </c>
      <c r="B278" s="427" t="str">
        <f t="shared" si="12"/>
        <v/>
      </c>
      <c r="C278" s="501" t="str">
        <f ca="1">TEXT(IFERROR(INDEX('Overview - Section A'!$A$38:$A$45,MATCH(G278,'Overview - Section A'!$U$38:$U$45,0)),""),"d-mmm-yy") &amp;" to " &amp; TEXT(IFERROR(INDEX('Overview - Section A'!$E$38:$E$45,MATCH(G278,'Overview - Section A'!$U$38:$U$45,0)),""),"d-mmm-yy")</f>
        <v>d-janv-yy to d-juin-yy</v>
      </c>
      <c r="D278" s="517"/>
      <c r="E278" s="517"/>
      <c r="F278" s="518"/>
      <c r="G278" s="519" t="s">
        <v>436</v>
      </c>
      <c r="H278" s="519"/>
      <c r="I278" s="503" t="b">
        <f t="shared" si="13"/>
        <v>1</v>
      </c>
      <c r="J278" s="503" t="b">
        <f t="shared" si="14"/>
        <v>0</v>
      </c>
      <c r="K278" s="503" t="str">
        <f t="shared" si="15"/>
        <v>a1N36000005MhqZEAS</v>
      </c>
      <c r="L278" s="520" t="s">
        <v>1194</v>
      </c>
      <c r="M278" s="517"/>
      <c r="N278" s="517"/>
      <c r="O278" s="49"/>
      <c r="AM278" s="5"/>
      <c r="AN278" s="5"/>
    </row>
    <row r="279" spans="1:40" ht="283.5" x14ac:dyDescent="0.25">
      <c r="A279" s="409">
        <v>31</v>
      </c>
      <c r="B279" s="427" t="str">
        <f t="shared" si="12"/>
        <v/>
      </c>
      <c r="C279" s="501" t="str">
        <f ca="1">TEXT(IFERROR(INDEX('Overview - Section A'!$A$38:$A$45,MATCH(G279,'Overview - Section A'!$U$38:$U$45,0)),""),"d-mmm-yy") &amp;" to " &amp; TEXT(IFERROR(INDEX('Overview - Section A'!$E$38:$E$45,MATCH(G279,'Overview - Section A'!$U$38:$U$45,0)),""),"d-mmm-yy")</f>
        <v>d-juil-yy to d-déc-yy</v>
      </c>
      <c r="D279" s="517"/>
      <c r="E279" s="517"/>
      <c r="F279" s="518"/>
      <c r="G279" s="519" t="s">
        <v>438</v>
      </c>
      <c r="H279" s="519"/>
      <c r="I279" s="503" t="b">
        <f t="shared" si="13"/>
        <v>1</v>
      </c>
      <c r="J279" s="503" t="b">
        <f t="shared" si="14"/>
        <v>0</v>
      </c>
      <c r="K279" s="503" t="str">
        <f t="shared" si="15"/>
        <v>a1N36000005MhqZEAS</v>
      </c>
      <c r="L279" s="520" t="s">
        <v>1195</v>
      </c>
      <c r="M279" s="517"/>
      <c r="N279" s="517"/>
      <c r="O279" s="49"/>
      <c r="AM279" s="5"/>
      <c r="AN279" s="5"/>
    </row>
    <row r="280" spans="1:40" ht="283.5" x14ac:dyDescent="0.25">
      <c r="A280" s="409">
        <v>32</v>
      </c>
      <c r="B280" s="427" t="str">
        <f t="shared" si="12"/>
        <v/>
      </c>
      <c r="C280" s="501" t="str">
        <f ca="1">TEXT(IFERROR(INDEX('Overview - Section A'!$A$38:$A$45,MATCH(G280,'Overview - Section A'!$U$38:$U$45,0)),""),"d-mmm-yy") &amp;" to " &amp; TEXT(IFERROR(INDEX('Overview - Section A'!$E$38:$E$45,MATCH(G280,'Overview - Section A'!$U$38:$U$45,0)),""),"d-mmm-yy")</f>
        <v>d-janv-yy to d-juin-yy</v>
      </c>
      <c r="D280" s="517"/>
      <c r="E280" s="517"/>
      <c r="F280" s="518"/>
      <c r="G280" s="519" t="s">
        <v>428</v>
      </c>
      <c r="H280" s="519"/>
      <c r="I280" s="503" t="b">
        <f t="shared" si="13"/>
        <v>1</v>
      </c>
      <c r="J280" s="503" t="b">
        <f t="shared" si="14"/>
        <v>0</v>
      </c>
      <c r="K280" s="503" t="str">
        <f t="shared" si="15"/>
        <v>a1N36000005MhqaEAC</v>
      </c>
      <c r="L280" s="520" t="s">
        <v>1196</v>
      </c>
      <c r="M280" s="517"/>
      <c r="N280" s="517"/>
      <c r="O280" s="49"/>
      <c r="AM280" s="5"/>
      <c r="AN280" s="5"/>
    </row>
    <row r="281" spans="1:40" ht="283.5" x14ac:dyDescent="0.25">
      <c r="A281" s="409">
        <v>32</v>
      </c>
      <c r="B281" s="427" t="str">
        <f t="shared" si="12"/>
        <v/>
      </c>
      <c r="C281" s="501" t="str">
        <f ca="1">TEXT(IFERROR(INDEX('Overview - Section A'!$A$38:$A$45,MATCH(G281,'Overview - Section A'!$U$38:$U$45,0)),""),"d-mmm-yy") &amp;" to " &amp; TEXT(IFERROR(INDEX('Overview - Section A'!$E$38:$E$45,MATCH(G281,'Overview - Section A'!$U$38:$U$45,0)),""),"d-mmm-yy")</f>
        <v>d-juil-yy to d-déc-yy</v>
      </c>
      <c r="D281" s="517"/>
      <c r="E281" s="517"/>
      <c r="F281" s="518"/>
      <c r="G281" s="519" t="s">
        <v>430</v>
      </c>
      <c r="H281" s="519"/>
      <c r="I281" s="503" t="b">
        <f t="shared" si="13"/>
        <v>1</v>
      </c>
      <c r="J281" s="503" t="b">
        <f t="shared" si="14"/>
        <v>0</v>
      </c>
      <c r="K281" s="503" t="str">
        <f t="shared" si="15"/>
        <v>a1N36000005MhqaEAC</v>
      </c>
      <c r="L281" s="520" t="s">
        <v>1197</v>
      </c>
      <c r="M281" s="517"/>
      <c r="N281" s="517"/>
      <c r="O281" s="49"/>
      <c r="AM281" s="5"/>
      <c r="AN281" s="5"/>
    </row>
    <row r="282" spans="1:40" ht="283.5" x14ac:dyDescent="0.25">
      <c r="A282" s="409">
        <v>32</v>
      </c>
      <c r="B282" s="427" t="str">
        <f t="shared" si="12"/>
        <v/>
      </c>
      <c r="C282" s="501" t="str">
        <f ca="1">TEXT(IFERROR(INDEX('Overview - Section A'!$A$38:$A$45,MATCH(G282,'Overview - Section A'!$U$38:$U$45,0)),""),"d-mmm-yy") &amp;" to " &amp; TEXT(IFERROR(INDEX('Overview - Section A'!$E$38:$E$45,MATCH(G282,'Overview - Section A'!$U$38:$U$45,0)),""),"d-mmm-yy")</f>
        <v>d-janv-yy to d-juin-yy</v>
      </c>
      <c r="D282" s="517"/>
      <c r="E282" s="517"/>
      <c r="F282" s="518"/>
      <c r="G282" s="519" t="s">
        <v>432</v>
      </c>
      <c r="H282" s="519"/>
      <c r="I282" s="503" t="b">
        <f t="shared" si="13"/>
        <v>1</v>
      </c>
      <c r="J282" s="503" t="b">
        <f t="shared" si="14"/>
        <v>0</v>
      </c>
      <c r="K282" s="503" t="str">
        <f t="shared" si="15"/>
        <v>a1N36000005MhqaEAC</v>
      </c>
      <c r="L282" s="520" t="s">
        <v>1198</v>
      </c>
      <c r="M282" s="517"/>
      <c r="N282" s="517"/>
      <c r="O282" s="49"/>
      <c r="AM282" s="5"/>
      <c r="AN282" s="5"/>
    </row>
    <row r="283" spans="1:40" ht="283.5" x14ac:dyDescent="0.25">
      <c r="A283" s="409">
        <v>32</v>
      </c>
      <c r="B283" s="427" t="str">
        <f t="shared" si="12"/>
        <v/>
      </c>
      <c r="C283" s="501" t="str">
        <f ca="1">TEXT(IFERROR(INDEX('Overview - Section A'!$A$38:$A$45,MATCH(G283,'Overview - Section A'!$U$38:$U$45,0)),""),"d-mmm-yy") &amp;" to " &amp; TEXT(IFERROR(INDEX('Overview - Section A'!$E$38:$E$45,MATCH(G283,'Overview - Section A'!$U$38:$U$45,0)),""),"d-mmm-yy")</f>
        <v>d-juil-yy to d-déc-yy</v>
      </c>
      <c r="D283" s="517"/>
      <c r="E283" s="517"/>
      <c r="F283" s="518"/>
      <c r="G283" s="519" t="s">
        <v>434</v>
      </c>
      <c r="H283" s="519"/>
      <c r="I283" s="503" t="b">
        <f t="shared" si="13"/>
        <v>1</v>
      </c>
      <c r="J283" s="503" t="b">
        <f t="shared" si="14"/>
        <v>0</v>
      </c>
      <c r="K283" s="503" t="str">
        <f t="shared" si="15"/>
        <v>a1N36000005MhqaEAC</v>
      </c>
      <c r="L283" s="520" t="s">
        <v>1199</v>
      </c>
      <c r="M283" s="517"/>
      <c r="N283" s="517"/>
      <c r="O283" s="49"/>
      <c r="AM283" s="5"/>
      <c r="AN283" s="5"/>
    </row>
    <row r="284" spans="1:40" ht="283.5" x14ac:dyDescent="0.25">
      <c r="A284" s="409">
        <v>32</v>
      </c>
      <c r="B284" s="427" t="str">
        <f t="shared" si="12"/>
        <v/>
      </c>
      <c r="C284" s="501" t="str">
        <f ca="1">TEXT(IFERROR(INDEX('Overview - Section A'!$A$38:$A$45,MATCH(G284,'Overview - Section A'!$U$38:$U$45,0)),""),"d-mmm-yy") &amp;" to " &amp; TEXT(IFERROR(INDEX('Overview - Section A'!$E$38:$E$45,MATCH(G284,'Overview - Section A'!$U$38:$U$45,0)),""),"d-mmm-yy")</f>
        <v>d-janv-yy to d-juin-yy</v>
      </c>
      <c r="D284" s="517"/>
      <c r="E284" s="517"/>
      <c r="F284" s="518"/>
      <c r="G284" s="519" t="s">
        <v>436</v>
      </c>
      <c r="H284" s="519"/>
      <c r="I284" s="503" t="b">
        <f t="shared" si="13"/>
        <v>1</v>
      </c>
      <c r="J284" s="503" t="b">
        <f t="shared" si="14"/>
        <v>0</v>
      </c>
      <c r="K284" s="503" t="str">
        <f t="shared" si="15"/>
        <v>a1N36000005MhqaEAC</v>
      </c>
      <c r="L284" s="520" t="s">
        <v>1200</v>
      </c>
      <c r="M284" s="517"/>
      <c r="N284" s="517"/>
      <c r="O284" s="49"/>
      <c r="AM284" s="5"/>
      <c r="AN284" s="5"/>
    </row>
    <row r="285" spans="1:40" ht="283.5" x14ac:dyDescent="0.25">
      <c r="A285" s="409">
        <v>32</v>
      </c>
      <c r="B285" s="427" t="str">
        <f t="shared" si="12"/>
        <v/>
      </c>
      <c r="C285" s="501" t="str">
        <f ca="1">TEXT(IFERROR(INDEX('Overview - Section A'!$A$38:$A$45,MATCH(G285,'Overview - Section A'!$U$38:$U$45,0)),""),"d-mmm-yy") &amp;" to " &amp; TEXT(IFERROR(INDEX('Overview - Section A'!$E$38:$E$45,MATCH(G285,'Overview - Section A'!$U$38:$U$45,0)),""),"d-mmm-yy")</f>
        <v>d-juil-yy to d-déc-yy</v>
      </c>
      <c r="D285" s="517"/>
      <c r="E285" s="517"/>
      <c r="F285" s="518"/>
      <c r="G285" s="519" t="s">
        <v>438</v>
      </c>
      <c r="H285" s="519"/>
      <c r="I285" s="503" t="b">
        <f t="shared" si="13"/>
        <v>1</v>
      </c>
      <c r="J285" s="503" t="b">
        <f t="shared" si="14"/>
        <v>0</v>
      </c>
      <c r="K285" s="503" t="str">
        <f t="shared" si="15"/>
        <v>a1N36000005MhqaEAC</v>
      </c>
      <c r="L285" s="520" t="s">
        <v>1201</v>
      </c>
      <c r="M285" s="517"/>
      <c r="N285" s="517"/>
      <c r="O285" s="49"/>
      <c r="AM285" s="5"/>
      <c r="AN285" s="5"/>
    </row>
    <row r="286" spans="1:40" ht="283.5" x14ac:dyDescent="0.25">
      <c r="A286" s="409">
        <v>33</v>
      </c>
      <c r="B286" s="427" t="str">
        <f t="shared" ref="B286:B349" si="16">IF(A286=A285,"",IF(VLOOKUP(A286,$A$8:$D$90,4,FALSE)=0,"",VLOOKUP(A286,$A$8:$D$90,4,FALSE)))</f>
        <v/>
      </c>
      <c r="C286" s="501" t="str">
        <f ca="1">TEXT(IFERROR(INDEX('Overview - Section A'!$A$38:$A$45,MATCH(G286,'Overview - Section A'!$U$38:$U$45,0)),""),"d-mmm-yy") &amp;" to " &amp; TEXT(IFERROR(INDEX('Overview - Section A'!$E$38:$E$45,MATCH(G286,'Overview - Section A'!$U$38:$U$45,0)),""),"d-mmm-yy")</f>
        <v>d-janv-yy to d-juin-yy</v>
      </c>
      <c r="D286" s="517"/>
      <c r="E286" s="517"/>
      <c r="F286" s="518"/>
      <c r="G286" s="519" t="s">
        <v>428</v>
      </c>
      <c r="H286" s="519"/>
      <c r="I286" s="503" t="b">
        <f t="shared" ref="I286:I349" si="17">IFERROR(TRUE,FALSE)</f>
        <v>1</v>
      </c>
      <c r="J286" s="503" t="b">
        <f t="shared" ref="J286:J349" si="18">IFERROR(IF(VLOOKUP(A286,$A$8:$D$90,4,FALSE)&lt;&gt;"",TRUE,FALSE),FALSE)</f>
        <v>0</v>
      </c>
      <c r="K286" s="503" t="str">
        <f t="shared" ref="K286:K349" si="19">IFERROR(VLOOKUP(A286,$A$8:$T$90,20,FALSE),"")</f>
        <v>a1N36000005MhqbEAC</v>
      </c>
      <c r="L286" s="520" t="s">
        <v>1202</v>
      </c>
      <c r="M286" s="517"/>
      <c r="N286" s="517"/>
      <c r="O286" s="49"/>
      <c r="AM286" s="5"/>
      <c r="AN286" s="5"/>
    </row>
    <row r="287" spans="1:40" ht="283.5" x14ac:dyDescent="0.25">
      <c r="A287" s="409">
        <v>33</v>
      </c>
      <c r="B287" s="427" t="str">
        <f t="shared" si="16"/>
        <v/>
      </c>
      <c r="C287" s="501" t="str">
        <f ca="1">TEXT(IFERROR(INDEX('Overview - Section A'!$A$38:$A$45,MATCH(G287,'Overview - Section A'!$U$38:$U$45,0)),""),"d-mmm-yy") &amp;" to " &amp; TEXT(IFERROR(INDEX('Overview - Section A'!$E$38:$E$45,MATCH(G287,'Overview - Section A'!$U$38:$U$45,0)),""),"d-mmm-yy")</f>
        <v>d-juil-yy to d-déc-yy</v>
      </c>
      <c r="D287" s="517"/>
      <c r="E287" s="517"/>
      <c r="F287" s="518"/>
      <c r="G287" s="519" t="s">
        <v>430</v>
      </c>
      <c r="H287" s="519"/>
      <c r="I287" s="503" t="b">
        <f t="shared" si="17"/>
        <v>1</v>
      </c>
      <c r="J287" s="503" t="b">
        <f t="shared" si="18"/>
        <v>0</v>
      </c>
      <c r="K287" s="503" t="str">
        <f t="shared" si="19"/>
        <v>a1N36000005MhqbEAC</v>
      </c>
      <c r="L287" s="520" t="s">
        <v>1203</v>
      </c>
      <c r="M287" s="517"/>
      <c r="N287" s="517"/>
      <c r="O287" s="49"/>
      <c r="AM287" s="5"/>
      <c r="AN287" s="5"/>
    </row>
    <row r="288" spans="1:40" ht="283.5" x14ac:dyDescent="0.25">
      <c r="A288" s="409">
        <v>33</v>
      </c>
      <c r="B288" s="427" t="str">
        <f t="shared" si="16"/>
        <v/>
      </c>
      <c r="C288" s="501" t="str">
        <f ca="1">TEXT(IFERROR(INDEX('Overview - Section A'!$A$38:$A$45,MATCH(G288,'Overview - Section A'!$U$38:$U$45,0)),""),"d-mmm-yy") &amp;" to " &amp; TEXT(IFERROR(INDEX('Overview - Section A'!$E$38:$E$45,MATCH(G288,'Overview - Section A'!$U$38:$U$45,0)),""),"d-mmm-yy")</f>
        <v>d-janv-yy to d-juin-yy</v>
      </c>
      <c r="D288" s="517"/>
      <c r="E288" s="517"/>
      <c r="F288" s="518"/>
      <c r="G288" s="519" t="s">
        <v>432</v>
      </c>
      <c r="H288" s="519"/>
      <c r="I288" s="503" t="b">
        <f t="shared" si="17"/>
        <v>1</v>
      </c>
      <c r="J288" s="503" t="b">
        <f t="shared" si="18"/>
        <v>0</v>
      </c>
      <c r="K288" s="503" t="str">
        <f t="shared" si="19"/>
        <v>a1N36000005MhqbEAC</v>
      </c>
      <c r="L288" s="520" t="s">
        <v>1204</v>
      </c>
      <c r="M288" s="517"/>
      <c r="N288" s="517"/>
      <c r="O288" s="49"/>
      <c r="AM288" s="5"/>
      <c r="AN288" s="5"/>
    </row>
    <row r="289" spans="1:40" ht="283.5" x14ac:dyDescent="0.25">
      <c r="A289" s="409">
        <v>33</v>
      </c>
      <c r="B289" s="427" t="str">
        <f t="shared" si="16"/>
        <v/>
      </c>
      <c r="C289" s="501" t="str">
        <f ca="1">TEXT(IFERROR(INDEX('Overview - Section A'!$A$38:$A$45,MATCH(G289,'Overview - Section A'!$U$38:$U$45,0)),""),"d-mmm-yy") &amp;" to " &amp; TEXT(IFERROR(INDEX('Overview - Section A'!$E$38:$E$45,MATCH(G289,'Overview - Section A'!$U$38:$U$45,0)),""),"d-mmm-yy")</f>
        <v>d-juil-yy to d-déc-yy</v>
      </c>
      <c r="D289" s="517"/>
      <c r="E289" s="517"/>
      <c r="F289" s="518"/>
      <c r="G289" s="519" t="s">
        <v>434</v>
      </c>
      <c r="H289" s="519"/>
      <c r="I289" s="503" t="b">
        <f t="shared" si="17"/>
        <v>1</v>
      </c>
      <c r="J289" s="503" t="b">
        <f t="shared" si="18"/>
        <v>0</v>
      </c>
      <c r="K289" s="503" t="str">
        <f t="shared" si="19"/>
        <v>a1N36000005MhqbEAC</v>
      </c>
      <c r="L289" s="520" t="s">
        <v>1205</v>
      </c>
      <c r="M289" s="517"/>
      <c r="N289" s="517"/>
      <c r="O289" s="49"/>
      <c r="AM289" s="5"/>
      <c r="AN289" s="5"/>
    </row>
    <row r="290" spans="1:40" ht="283.5" x14ac:dyDescent="0.25">
      <c r="A290" s="409">
        <v>33</v>
      </c>
      <c r="B290" s="427" t="str">
        <f t="shared" si="16"/>
        <v/>
      </c>
      <c r="C290" s="501" t="str">
        <f ca="1">TEXT(IFERROR(INDEX('Overview - Section A'!$A$38:$A$45,MATCH(G290,'Overview - Section A'!$U$38:$U$45,0)),""),"d-mmm-yy") &amp;" to " &amp; TEXT(IFERROR(INDEX('Overview - Section A'!$E$38:$E$45,MATCH(G290,'Overview - Section A'!$U$38:$U$45,0)),""),"d-mmm-yy")</f>
        <v>d-janv-yy to d-juin-yy</v>
      </c>
      <c r="D290" s="517"/>
      <c r="E290" s="517"/>
      <c r="F290" s="518"/>
      <c r="G290" s="519" t="s">
        <v>436</v>
      </c>
      <c r="H290" s="519"/>
      <c r="I290" s="503" t="b">
        <f t="shared" si="17"/>
        <v>1</v>
      </c>
      <c r="J290" s="503" t="b">
        <f t="shared" si="18"/>
        <v>0</v>
      </c>
      <c r="K290" s="503" t="str">
        <f t="shared" si="19"/>
        <v>a1N36000005MhqbEAC</v>
      </c>
      <c r="L290" s="520" t="s">
        <v>1206</v>
      </c>
      <c r="M290" s="517"/>
      <c r="N290" s="517"/>
      <c r="O290" s="49"/>
      <c r="AM290" s="5"/>
      <c r="AN290" s="5"/>
    </row>
    <row r="291" spans="1:40" ht="283.5" x14ac:dyDescent="0.25">
      <c r="A291" s="409">
        <v>33</v>
      </c>
      <c r="B291" s="427" t="str">
        <f t="shared" si="16"/>
        <v/>
      </c>
      <c r="C291" s="501" t="str">
        <f ca="1">TEXT(IFERROR(INDEX('Overview - Section A'!$A$38:$A$45,MATCH(G291,'Overview - Section A'!$U$38:$U$45,0)),""),"d-mmm-yy") &amp;" to " &amp; TEXT(IFERROR(INDEX('Overview - Section A'!$E$38:$E$45,MATCH(G291,'Overview - Section A'!$U$38:$U$45,0)),""),"d-mmm-yy")</f>
        <v>d-juil-yy to d-déc-yy</v>
      </c>
      <c r="D291" s="517"/>
      <c r="E291" s="517"/>
      <c r="F291" s="518"/>
      <c r="G291" s="519" t="s">
        <v>438</v>
      </c>
      <c r="H291" s="519"/>
      <c r="I291" s="503" t="b">
        <f t="shared" si="17"/>
        <v>1</v>
      </c>
      <c r="J291" s="503" t="b">
        <f t="shared" si="18"/>
        <v>0</v>
      </c>
      <c r="K291" s="503" t="str">
        <f t="shared" si="19"/>
        <v>a1N36000005MhqbEAC</v>
      </c>
      <c r="L291" s="520" t="s">
        <v>1207</v>
      </c>
      <c r="M291" s="517"/>
      <c r="N291" s="517"/>
      <c r="O291" s="49"/>
      <c r="AM291" s="5"/>
      <c r="AN291" s="5"/>
    </row>
    <row r="292" spans="1:40" ht="283.5" x14ac:dyDescent="0.25">
      <c r="A292" s="409">
        <v>34</v>
      </c>
      <c r="B292" s="427" t="str">
        <f t="shared" si="16"/>
        <v/>
      </c>
      <c r="C292" s="501" t="str">
        <f ca="1">TEXT(IFERROR(INDEX('Overview - Section A'!$A$38:$A$45,MATCH(G292,'Overview - Section A'!$U$38:$U$45,0)),""),"d-mmm-yy") &amp;" to " &amp; TEXT(IFERROR(INDEX('Overview - Section A'!$E$38:$E$45,MATCH(G292,'Overview - Section A'!$U$38:$U$45,0)),""),"d-mmm-yy")</f>
        <v>d-janv-yy to d-juin-yy</v>
      </c>
      <c r="D292" s="517"/>
      <c r="E292" s="517"/>
      <c r="F292" s="518"/>
      <c r="G292" s="519" t="s">
        <v>428</v>
      </c>
      <c r="H292" s="519"/>
      <c r="I292" s="503" t="b">
        <f t="shared" si="17"/>
        <v>1</v>
      </c>
      <c r="J292" s="503" t="b">
        <f t="shared" si="18"/>
        <v>0</v>
      </c>
      <c r="K292" s="503" t="str">
        <f t="shared" si="19"/>
        <v>a1N36000005MhqcEAC</v>
      </c>
      <c r="L292" s="520" t="s">
        <v>1208</v>
      </c>
      <c r="M292" s="517"/>
      <c r="N292" s="517"/>
      <c r="O292" s="49"/>
      <c r="AM292" s="5"/>
      <c r="AN292" s="5"/>
    </row>
    <row r="293" spans="1:40" ht="283.5" x14ac:dyDescent="0.25">
      <c r="A293" s="409">
        <v>34</v>
      </c>
      <c r="B293" s="427" t="str">
        <f t="shared" si="16"/>
        <v/>
      </c>
      <c r="C293" s="501" t="str">
        <f ca="1">TEXT(IFERROR(INDEX('Overview - Section A'!$A$38:$A$45,MATCH(G293,'Overview - Section A'!$U$38:$U$45,0)),""),"d-mmm-yy") &amp;" to " &amp; TEXT(IFERROR(INDEX('Overview - Section A'!$E$38:$E$45,MATCH(G293,'Overview - Section A'!$U$38:$U$45,0)),""),"d-mmm-yy")</f>
        <v>d-juil-yy to d-déc-yy</v>
      </c>
      <c r="D293" s="517"/>
      <c r="E293" s="517"/>
      <c r="F293" s="518"/>
      <c r="G293" s="519" t="s">
        <v>430</v>
      </c>
      <c r="H293" s="519"/>
      <c r="I293" s="503" t="b">
        <f t="shared" si="17"/>
        <v>1</v>
      </c>
      <c r="J293" s="503" t="b">
        <f t="shared" si="18"/>
        <v>0</v>
      </c>
      <c r="K293" s="503" t="str">
        <f t="shared" si="19"/>
        <v>a1N36000005MhqcEAC</v>
      </c>
      <c r="L293" s="520" t="s">
        <v>1209</v>
      </c>
      <c r="M293" s="517"/>
      <c r="N293" s="517"/>
      <c r="O293" s="49"/>
      <c r="AM293" s="5"/>
      <c r="AN293" s="5"/>
    </row>
    <row r="294" spans="1:40" ht="283.5" x14ac:dyDescent="0.25">
      <c r="A294" s="409">
        <v>34</v>
      </c>
      <c r="B294" s="427" t="str">
        <f t="shared" si="16"/>
        <v/>
      </c>
      <c r="C294" s="501" t="str">
        <f ca="1">TEXT(IFERROR(INDEX('Overview - Section A'!$A$38:$A$45,MATCH(G294,'Overview - Section A'!$U$38:$U$45,0)),""),"d-mmm-yy") &amp;" to " &amp; TEXT(IFERROR(INDEX('Overview - Section A'!$E$38:$E$45,MATCH(G294,'Overview - Section A'!$U$38:$U$45,0)),""),"d-mmm-yy")</f>
        <v>d-janv-yy to d-juin-yy</v>
      </c>
      <c r="D294" s="517"/>
      <c r="E294" s="517"/>
      <c r="F294" s="518"/>
      <c r="G294" s="519" t="s">
        <v>432</v>
      </c>
      <c r="H294" s="519"/>
      <c r="I294" s="503" t="b">
        <f t="shared" si="17"/>
        <v>1</v>
      </c>
      <c r="J294" s="503" t="b">
        <f t="shared" si="18"/>
        <v>0</v>
      </c>
      <c r="K294" s="503" t="str">
        <f t="shared" si="19"/>
        <v>a1N36000005MhqcEAC</v>
      </c>
      <c r="L294" s="520" t="s">
        <v>1210</v>
      </c>
      <c r="M294" s="517"/>
      <c r="N294" s="517"/>
      <c r="O294" s="49"/>
      <c r="AM294" s="5"/>
      <c r="AN294" s="5"/>
    </row>
    <row r="295" spans="1:40" ht="283.5" x14ac:dyDescent="0.25">
      <c r="A295" s="409">
        <v>34</v>
      </c>
      <c r="B295" s="427" t="str">
        <f t="shared" si="16"/>
        <v/>
      </c>
      <c r="C295" s="501" t="str">
        <f ca="1">TEXT(IFERROR(INDEX('Overview - Section A'!$A$38:$A$45,MATCH(G295,'Overview - Section A'!$U$38:$U$45,0)),""),"d-mmm-yy") &amp;" to " &amp; TEXT(IFERROR(INDEX('Overview - Section A'!$E$38:$E$45,MATCH(G295,'Overview - Section A'!$U$38:$U$45,0)),""),"d-mmm-yy")</f>
        <v>d-juil-yy to d-déc-yy</v>
      </c>
      <c r="D295" s="517"/>
      <c r="E295" s="517"/>
      <c r="F295" s="518"/>
      <c r="G295" s="519" t="s">
        <v>434</v>
      </c>
      <c r="H295" s="519"/>
      <c r="I295" s="503" t="b">
        <f t="shared" si="17"/>
        <v>1</v>
      </c>
      <c r="J295" s="503" t="b">
        <f t="shared" si="18"/>
        <v>0</v>
      </c>
      <c r="K295" s="503" t="str">
        <f t="shared" si="19"/>
        <v>a1N36000005MhqcEAC</v>
      </c>
      <c r="L295" s="520" t="s">
        <v>1211</v>
      </c>
      <c r="M295" s="517"/>
      <c r="N295" s="517"/>
      <c r="O295" s="49"/>
      <c r="AM295" s="5"/>
      <c r="AN295" s="5"/>
    </row>
    <row r="296" spans="1:40" ht="283.5" x14ac:dyDescent="0.25">
      <c r="A296" s="409">
        <v>34</v>
      </c>
      <c r="B296" s="427" t="str">
        <f t="shared" si="16"/>
        <v/>
      </c>
      <c r="C296" s="501" t="str">
        <f ca="1">TEXT(IFERROR(INDEX('Overview - Section A'!$A$38:$A$45,MATCH(G296,'Overview - Section A'!$U$38:$U$45,0)),""),"d-mmm-yy") &amp;" to " &amp; TEXT(IFERROR(INDEX('Overview - Section A'!$E$38:$E$45,MATCH(G296,'Overview - Section A'!$U$38:$U$45,0)),""),"d-mmm-yy")</f>
        <v>d-janv-yy to d-juin-yy</v>
      </c>
      <c r="D296" s="517"/>
      <c r="E296" s="517"/>
      <c r="F296" s="518"/>
      <c r="G296" s="519" t="s">
        <v>436</v>
      </c>
      <c r="H296" s="519"/>
      <c r="I296" s="503" t="b">
        <f t="shared" si="17"/>
        <v>1</v>
      </c>
      <c r="J296" s="503" t="b">
        <f t="shared" si="18"/>
        <v>0</v>
      </c>
      <c r="K296" s="503" t="str">
        <f t="shared" si="19"/>
        <v>a1N36000005MhqcEAC</v>
      </c>
      <c r="L296" s="520" t="s">
        <v>1212</v>
      </c>
      <c r="M296" s="517"/>
      <c r="N296" s="517"/>
      <c r="O296" s="49"/>
      <c r="AM296" s="5"/>
      <c r="AN296" s="5"/>
    </row>
    <row r="297" spans="1:40" ht="283.5" x14ac:dyDescent="0.25">
      <c r="A297" s="409">
        <v>34</v>
      </c>
      <c r="B297" s="427" t="str">
        <f t="shared" si="16"/>
        <v/>
      </c>
      <c r="C297" s="501" t="str">
        <f ca="1">TEXT(IFERROR(INDEX('Overview - Section A'!$A$38:$A$45,MATCH(G297,'Overview - Section A'!$U$38:$U$45,0)),""),"d-mmm-yy") &amp;" to " &amp; TEXT(IFERROR(INDEX('Overview - Section A'!$E$38:$E$45,MATCH(G297,'Overview - Section A'!$U$38:$U$45,0)),""),"d-mmm-yy")</f>
        <v>d-juil-yy to d-déc-yy</v>
      </c>
      <c r="D297" s="517"/>
      <c r="E297" s="517"/>
      <c r="F297" s="518"/>
      <c r="G297" s="519" t="s">
        <v>438</v>
      </c>
      <c r="H297" s="519"/>
      <c r="I297" s="503" t="b">
        <f t="shared" si="17"/>
        <v>1</v>
      </c>
      <c r="J297" s="503" t="b">
        <f t="shared" si="18"/>
        <v>0</v>
      </c>
      <c r="K297" s="503" t="str">
        <f t="shared" si="19"/>
        <v>a1N36000005MhqcEAC</v>
      </c>
      <c r="L297" s="520" t="s">
        <v>1213</v>
      </c>
      <c r="M297" s="517"/>
      <c r="N297" s="517"/>
      <c r="O297" s="49"/>
      <c r="AM297" s="5"/>
      <c r="AN297" s="5"/>
    </row>
    <row r="298" spans="1:40" ht="283.5" x14ac:dyDescent="0.25">
      <c r="A298" s="409">
        <v>35</v>
      </c>
      <c r="B298" s="427" t="str">
        <f t="shared" si="16"/>
        <v/>
      </c>
      <c r="C298" s="501" t="str">
        <f ca="1">TEXT(IFERROR(INDEX('Overview - Section A'!$A$38:$A$45,MATCH(G298,'Overview - Section A'!$U$38:$U$45,0)),""),"d-mmm-yy") &amp;" to " &amp; TEXT(IFERROR(INDEX('Overview - Section A'!$E$38:$E$45,MATCH(G298,'Overview - Section A'!$U$38:$U$45,0)),""),"d-mmm-yy")</f>
        <v>d-janv-yy to d-juin-yy</v>
      </c>
      <c r="D298" s="517"/>
      <c r="E298" s="517"/>
      <c r="F298" s="518"/>
      <c r="G298" s="519" t="s">
        <v>428</v>
      </c>
      <c r="H298" s="519"/>
      <c r="I298" s="503" t="b">
        <f t="shared" si="17"/>
        <v>1</v>
      </c>
      <c r="J298" s="503" t="b">
        <f t="shared" si="18"/>
        <v>0</v>
      </c>
      <c r="K298" s="503" t="str">
        <f t="shared" si="19"/>
        <v>a1N36000005MhqdEAC</v>
      </c>
      <c r="L298" s="520" t="s">
        <v>1214</v>
      </c>
      <c r="M298" s="517"/>
      <c r="N298" s="517"/>
      <c r="O298" s="49"/>
      <c r="AM298" s="5"/>
      <c r="AN298" s="5"/>
    </row>
    <row r="299" spans="1:40" ht="283.5" x14ac:dyDescent="0.25">
      <c r="A299" s="409">
        <v>35</v>
      </c>
      <c r="B299" s="427" t="str">
        <f t="shared" si="16"/>
        <v/>
      </c>
      <c r="C299" s="501" t="str">
        <f ca="1">TEXT(IFERROR(INDEX('Overview - Section A'!$A$38:$A$45,MATCH(G299,'Overview - Section A'!$U$38:$U$45,0)),""),"d-mmm-yy") &amp;" to " &amp; TEXT(IFERROR(INDEX('Overview - Section A'!$E$38:$E$45,MATCH(G299,'Overview - Section A'!$U$38:$U$45,0)),""),"d-mmm-yy")</f>
        <v>d-juil-yy to d-déc-yy</v>
      </c>
      <c r="D299" s="517"/>
      <c r="E299" s="517"/>
      <c r="F299" s="518"/>
      <c r="G299" s="519" t="s">
        <v>430</v>
      </c>
      <c r="H299" s="519"/>
      <c r="I299" s="503" t="b">
        <f t="shared" si="17"/>
        <v>1</v>
      </c>
      <c r="J299" s="503" t="b">
        <f t="shared" si="18"/>
        <v>0</v>
      </c>
      <c r="K299" s="503" t="str">
        <f t="shared" si="19"/>
        <v>a1N36000005MhqdEAC</v>
      </c>
      <c r="L299" s="520" t="s">
        <v>1215</v>
      </c>
      <c r="M299" s="517"/>
      <c r="N299" s="517"/>
      <c r="O299" s="49"/>
      <c r="AM299" s="5"/>
      <c r="AN299" s="5"/>
    </row>
    <row r="300" spans="1:40" ht="283.5" x14ac:dyDescent="0.25">
      <c r="A300" s="409">
        <v>35</v>
      </c>
      <c r="B300" s="427" t="str">
        <f t="shared" si="16"/>
        <v/>
      </c>
      <c r="C300" s="501" t="str">
        <f ca="1">TEXT(IFERROR(INDEX('Overview - Section A'!$A$38:$A$45,MATCH(G300,'Overview - Section A'!$U$38:$U$45,0)),""),"d-mmm-yy") &amp;" to " &amp; TEXT(IFERROR(INDEX('Overview - Section A'!$E$38:$E$45,MATCH(G300,'Overview - Section A'!$U$38:$U$45,0)),""),"d-mmm-yy")</f>
        <v>d-janv-yy to d-juin-yy</v>
      </c>
      <c r="D300" s="517"/>
      <c r="E300" s="517"/>
      <c r="F300" s="518"/>
      <c r="G300" s="519" t="s">
        <v>432</v>
      </c>
      <c r="H300" s="519"/>
      <c r="I300" s="503" t="b">
        <f t="shared" si="17"/>
        <v>1</v>
      </c>
      <c r="J300" s="503" t="b">
        <f t="shared" si="18"/>
        <v>0</v>
      </c>
      <c r="K300" s="503" t="str">
        <f t="shared" si="19"/>
        <v>a1N36000005MhqdEAC</v>
      </c>
      <c r="L300" s="520" t="s">
        <v>1216</v>
      </c>
      <c r="M300" s="517"/>
      <c r="N300" s="517"/>
      <c r="O300" s="49"/>
      <c r="AM300" s="5"/>
      <c r="AN300" s="5"/>
    </row>
    <row r="301" spans="1:40" ht="283.5" x14ac:dyDescent="0.25">
      <c r="A301" s="409">
        <v>35</v>
      </c>
      <c r="B301" s="427" t="str">
        <f t="shared" si="16"/>
        <v/>
      </c>
      <c r="C301" s="501" t="str">
        <f ca="1">TEXT(IFERROR(INDEX('Overview - Section A'!$A$38:$A$45,MATCH(G301,'Overview - Section A'!$U$38:$U$45,0)),""),"d-mmm-yy") &amp;" to " &amp; TEXT(IFERROR(INDEX('Overview - Section A'!$E$38:$E$45,MATCH(G301,'Overview - Section A'!$U$38:$U$45,0)),""),"d-mmm-yy")</f>
        <v>d-juil-yy to d-déc-yy</v>
      </c>
      <c r="D301" s="517"/>
      <c r="E301" s="517"/>
      <c r="F301" s="518"/>
      <c r="G301" s="519" t="s">
        <v>434</v>
      </c>
      <c r="H301" s="519"/>
      <c r="I301" s="503" t="b">
        <f t="shared" si="17"/>
        <v>1</v>
      </c>
      <c r="J301" s="503" t="b">
        <f t="shared" si="18"/>
        <v>0</v>
      </c>
      <c r="K301" s="503" t="str">
        <f t="shared" si="19"/>
        <v>a1N36000005MhqdEAC</v>
      </c>
      <c r="L301" s="520" t="s">
        <v>1217</v>
      </c>
      <c r="M301" s="517"/>
      <c r="N301" s="517"/>
      <c r="O301" s="49"/>
      <c r="AM301" s="5"/>
      <c r="AN301" s="5"/>
    </row>
    <row r="302" spans="1:40" ht="283.5" x14ac:dyDescent="0.25">
      <c r="A302" s="409">
        <v>35</v>
      </c>
      <c r="B302" s="427" t="str">
        <f t="shared" si="16"/>
        <v/>
      </c>
      <c r="C302" s="501" t="str">
        <f ca="1">TEXT(IFERROR(INDEX('Overview - Section A'!$A$38:$A$45,MATCH(G302,'Overview - Section A'!$U$38:$U$45,0)),""),"d-mmm-yy") &amp;" to " &amp; TEXT(IFERROR(INDEX('Overview - Section A'!$E$38:$E$45,MATCH(G302,'Overview - Section A'!$U$38:$U$45,0)),""),"d-mmm-yy")</f>
        <v>d-janv-yy to d-juin-yy</v>
      </c>
      <c r="D302" s="517"/>
      <c r="E302" s="517"/>
      <c r="F302" s="518"/>
      <c r="G302" s="519" t="s">
        <v>436</v>
      </c>
      <c r="H302" s="519"/>
      <c r="I302" s="503" t="b">
        <f t="shared" si="17"/>
        <v>1</v>
      </c>
      <c r="J302" s="503" t="b">
        <f t="shared" si="18"/>
        <v>0</v>
      </c>
      <c r="K302" s="503" t="str">
        <f t="shared" si="19"/>
        <v>a1N36000005MhqdEAC</v>
      </c>
      <c r="L302" s="520" t="s">
        <v>1218</v>
      </c>
      <c r="M302" s="517"/>
      <c r="N302" s="517"/>
      <c r="O302" s="49"/>
      <c r="AM302" s="5"/>
      <c r="AN302" s="5"/>
    </row>
    <row r="303" spans="1:40" ht="283.5" x14ac:dyDescent="0.25">
      <c r="A303" s="409">
        <v>35</v>
      </c>
      <c r="B303" s="427" t="str">
        <f t="shared" si="16"/>
        <v/>
      </c>
      <c r="C303" s="501" t="str">
        <f ca="1">TEXT(IFERROR(INDEX('Overview - Section A'!$A$38:$A$45,MATCH(G303,'Overview - Section A'!$U$38:$U$45,0)),""),"d-mmm-yy") &amp;" to " &amp; TEXT(IFERROR(INDEX('Overview - Section A'!$E$38:$E$45,MATCH(G303,'Overview - Section A'!$U$38:$U$45,0)),""),"d-mmm-yy")</f>
        <v>d-juil-yy to d-déc-yy</v>
      </c>
      <c r="D303" s="517"/>
      <c r="E303" s="517"/>
      <c r="F303" s="518"/>
      <c r="G303" s="519" t="s">
        <v>438</v>
      </c>
      <c r="H303" s="519"/>
      <c r="I303" s="503" t="b">
        <f t="shared" si="17"/>
        <v>1</v>
      </c>
      <c r="J303" s="503" t="b">
        <f t="shared" si="18"/>
        <v>0</v>
      </c>
      <c r="K303" s="503" t="str">
        <f t="shared" si="19"/>
        <v>a1N36000005MhqdEAC</v>
      </c>
      <c r="L303" s="520" t="s">
        <v>1219</v>
      </c>
      <c r="M303" s="517"/>
      <c r="N303" s="517"/>
      <c r="O303" s="49"/>
      <c r="AM303" s="5"/>
      <c r="AN303" s="5"/>
    </row>
    <row r="304" spans="1:40" ht="283.5" x14ac:dyDescent="0.25">
      <c r="A304" s="409">
        <v>36</v>
      </c>
      <c r="B304" s="427" t="str">
        <f t="shared" si="16"/>
        <v/>
      </c>
      <c r="C304" s="501" t="str">
        <f ca="1">TEXT(IFERROR(INDEX('Overview - Section A'!$A$38:$A$45,MATCH(G304,'Overview - Section A'!$U$38:$U$45,0)),""),"d-mmm-yy") &amp;" to " &amp; TEXT(IFERROR(INDEX('Overview - Section A'!$E$38:$E$45,MATCH(G304,'Overview - Section A'!$U$38:$U$45,0)),""),"d-mmm-yy")</f>
        <v>d-janv-yy to d-juin-yy</v>
      </c>
      <c r="D304" s="517"/>
      <c r="E304" s="517"/>
      <c r="F304" s="518"/>
      <c r="G304" s="519" t="s">
        <v>428</v>
      </c>
      <c r="H304" s="519"/>
      <c r="I304" s="503" t="b">
        <f t="shared" si="17"/>
        <v>1</v>
      </c>
      <c r="J304" s="503" t="b">
        <f t="shared" si="18"/>
        <v>0</v>
      </c>
      <c r="K304" s="503" t="str">
        <f t="shared" si="19"/>
        <v>a1N36000005MhqeEAC</v>
      </c>
      <c r="L304" s="520" t="s">
        <v>1220</v>
      </c>
      <c r="M304" s="517"/>
      <c r="N304" s="517"/>
      <c r="O304" s="49"/>
      <c r="AM304" s="5"/>
      <c r="AN304" s="5"/>
    </row>
    <row r="305" spans="1:40" ht="283.5" x14ac:dyDescent="0.25">
      <c r="A305" s="409">
        <v>36</v>
      </c>
      <c r="B305" s="427" t="str">
        <f t="shared" si="16"/>
        <v/>
      </c>
      <c r="C305" s="501" t="str">
        <f ca="1">TEXT(IFERROR(INDEX('Overview - Section A'!$A$38:$A$45,MATCH(G305,'Overview - Section A'!$U$38:$U$45,0)),""),"d-mmm-yy") &amp;" to " &amp; TEXT(IFERROR(INDEX('Overview - Section A'!$E$38:$E$45,MATCH(G305,'Overview - Section A'!$U$38:$U$45,0)),""),"d-mmm-yy")</f>
        <v>d-juil-yy to d-déc-yy</v>
      </c>
      <c r="D305" s="517"/>
      <c r="E305" s="517"/>
      <c r="F305" s="518"/>
      <c r="G305" s="519" t="s">
        <v>430</v>
      </c>
      <c r="H305" s="519"/>
      <c r="I305" s="503" t="b">
        <f t="shared" si="17"/>
        <v>1</v>
      </c>
      <c r="J305" s="503" t="b">
        <f t="shared" si="18"/>
        <v>0</v>
      </c>
      <c r="K305" s="503" t="str">
        <f t="shared" si="19"/>
        <v>a1N36000005MhqeEAC</v>
      </c>
      <c r="L305" s="520" t="s">
        <v>1221</v>
      </c>
      <c r="M305" s="517"/>
      <c r="N305" s="517"/>
      <c r="O305" s="49"/>
      <c r="AM305" s="5"/>
      <c r="AN305" s="5"/>
    </row>
    <row r="306" spans="1:40" ht="283.5" x14ac:dyDescent="0.25">
      <c r="A306" s="409">
        <v>36</v>
      </c>
      <c r="B306" s="427" t="str">
        <f t="shared" si="16"/>
        <v/>
      </c>
      <c r="C306" s="501" t="str">
        <f ca="1">TEXT(IFERROR(INDEX('Overview - Section A'!$A$38:$A$45,MATCH(G306,'Overview - Section A'!$U$38:$U$45,0)),""),"d-mmm-yy") &amp;" to " &amp; TEXT(IFERROR(INDEX('Overview - Section A'!$E$38:$E$45,MATCH(G306,'Overview - Section A'!$U$38:$U$45,0)),""),"d-mmm-yy")</f>
        <v>d-janv-yy to d-juin-yy</v>
      </c>
      <c r="D306" s="517"/>
      <c r="E306" s="517"/>
      <c r="F306" s="518"/>
      <c r="G306" s="519" t="s">
        <v>432</v>
      </c>
      <c r="H306" s="519"/>
      <c r="I306" s="503" t="b">
        <f t="shared" si="17"/>
        <v>1</v>
      </c>
      <c r="J306" s="503" t="b">
        <f t="shared" si="18"/>
        <v>0</v>
      </c>
      <c r="K306" s="503" t="str">
        <f t="shared" si="19"/>
        <v>a1N36000005MhqeEAC</v>
      </c>
      <c r="L306" s="520" t="s">
        <v>1222</v>
      </c>
      <c r="M306" s="517"/>
      <c r="N306" s="517"/>
      <c r="O306" s="49"/>
      <c r="AM306" s="5"/>
      <c r="AN306" s="5"/>
    </row>
    <row r="307" spans="1:40" ht="283.5" x14ac:dyDescent="0.25">
      <c r="A307" s="409">
        <v>36</v>
      </c>
      <c r="B307" s="427" t="str">
        <f t="shared" si="16"/>
        <v/>
      </c>
      <c r="C307" s="501" t="str">
        <f ca="1">TEXT(IFERROR(INDEX('Overview - Section A'!$A$38:$A$45,MATCH(G307,'Overview - Section A'!$U$38:$U$45,0)),""),"d-mmm-yy") &amp;" to " &amp; TEXT(IFERROR(INDEX('Overview - Section A'!$E$38:$E$45,MATCH(G307,'Overview - Section A'!$U$38:$U$45,0)),""),"d-mmm-yy")</f>
        <v>d-juil-yy to d-déc-yy</v>
      </c>
      <c r="D307" s="517"/>
      <c r="E307" s="517"/>
      <c r="F307" s="518"/>
      <c r="G307" s="519" t="s">
        <v>434</v>
      </c>
      <c r="H307" s="519"/>
      <c r="I307" s="503" t="b">
        <f t="shared" si="17"/>
        <v>1</v>
      </c>
      <c r="J307" s="503" t="b">
        <f t="shared" si="18"/>
        <v>0</v>
      </c>
      <c r="K307" s="503" t="str">
        <f t="shared" si="19"/>
        <v>a1N36000005MhqeEAC</v>
      </c>
      <c r="L307" s="520" t="s">
        <v>1223</v>
      </c>
      <c r="M307" s="517"/>
      <c r="N307" s="517"/>
      <c r="O307" s="49"/>
      <c r="AM307" s="5"/>
      <c r="AN307" s="5"/>
    </row>
    <row r="308" spans="1:40" ht="283.5" x14ac:dyDescent="0.25">
      <c r="A308" s="409">
        <v>36</v>
      </c>
      <c r="B308" s="427" t="str">
        <f t="shared" si="16"/>
        <v/>
      </c>
      <c r="C308" s="501" t="str">
        <f ca="1">TEXT(IFERROR(INDEX('Overview - Section A'!$A$38:$A$45,MATCH(G308,'Overview - Section A'!$U$38:$U$45,0)),""),"d-mmm-yy") &amp;" to " &amp; TEXT(IFERROR(INDEX('Overview - Section A'!$E$38:$E$45,MATCH(G308,'Overview - Section A'!$U$38:$U$45,0)),""),"d-mmm-yy")</f>
        <v>d-janv-yy to d-juin-yy</v>
      </c>
      <c r="D308" s="517"/>
      <c r="E308" s="517"/>
      <c r="F308" s="518"/>
      <c r="G308" s="519" t="s">
        <v>436</v>
      </c>
      <c r="H308" s="519"/>
      <c r="I308" s="503" t="b">
        <f t="shared" si="17"/>
        <v>1</v>
      </c>
      <c r="J308" s="503" t="b">
        <f t="shared" si="18"/>
        <v>0</v>
      </c>
      <c r="K308" s="503" t="str">
        <f t="shared" si="19"/>
        <v>a1N36000005MhqeEAC</v>
      </c>
      <c r="L308" s="520" t="s">
        <v>1224</v>
      </c>
      <c r="M308" s="517"/>
      <c r="N308" s="517"/>
      <c r="O308" s="49"/>
      <c r="AM308" s="5"/>
      <c r="AN308" s="5"/>
    </row>
    <row r="309" spans="1:40" ht="283.5" x14ac:dyDescent="0.25">
      <c r="A309" s="409">
        <v>36</v>
      </c>
      <c r="B309" s="427" t="str">
        <f t="shared" si="16"/>
        <v/>
      </c>
      <c r="C309" s="501" t="str">
        <f ca="1">TEXT(IFERROR(INDEX('Overview - Section A'!$A$38:$A$45,MATCH(G309,'Overview - Section A'!$U$38:$U$45,0)),""),"d-mmm-yy") &amp;" to " &amp; TEXT(IFERROR(INDEX('Overview - Section A'!$E$38:$E$45,MATCH(G309,'Overview - Section A'!$U$38:$U$45,0)),""),"d-mmm-yy")</f>
        <v>d-juil-yy to d-déc-yy</v>
      </c>
      <c r="D309" s="517"/>
      <c r="E309" s="517"/>
      <c r="F309" s="518"/>
      <c r="G309" s="519" t="s">
        <v>438</v>
      </c>
      <c r="H309" s="519"/>
      <c r="I309" s="503" t="b">
        <f t="shared" si="17"/>
        <v>1</v>
      </c>
      <c r="J309" s="503" t="b">
        <f t="shared" si="18"/>
        <v>0</v>
      </c>
      <c r="K309" s="503" t="str">
        <f t="shared" si="19"/>
        <v>a1N36000005MhqeEAC</v>
      </c>
      <c r="L309" s="520" t="s">
        <v>1225</v>
      </c>
      <c r="M309" s="517"/>
      <c r="N309" s="517"/>
      <c r="O309" s="49"/>
      <c r="AM309" s="5"/>
      <c r="AN309" s="5"/>
    </row>
    <row r="310" spans="1:40" ht="283.5" x14ac:dyDescent="0.25">
      <c r="A310" s="409">
        <v>37</v>
      </c>
      <c r="B310" s="427" t="str">
        <f t="shared" si="16"/>
        <v/>
      </c>
      <c r="C310" s="501" t="str">
        <f ca="1">TEXT(IFERROR(INDEX('Overview - Section A'!$A$38:$A$45,MATCH(G310,'Overview - Section A'!$U$38:$U$45,0)),""),"d-mmm-yy") &amp;" to " &amp; TEXT(IFERROR(INDEX('Overview - Section A'!$E$38:$E$45,MATCH(G310,'Overview - Section A'!$U$38:$U$45,0)),""),"d-mmm-yy")</f>
        <v>d-janv-yy to d-juin-yy</v>
      </c>
      <c r="D310" s="517"/>
      <c r="E310" s="517"/>
      <c r="F310" s="518"/>
      <c r="G310" s="519" t="s">
        <v>428</v>
      </c>
      <c r="H310" s="519"/>
      <c r="I310" s="503" t="b">
        <f t="shared" si="17"/>
        <v>1</v>
      </c>
      <c r="J310" s="503" t="b">
        <f t="shared" si="18"/>
        <v>0</v>
      </c>
      <c r="K310" s="503" t="str">
        <f t="shared" si="19"/>
        <v>a1N36000005MhqfEAC</v>
      </c>
      <c r="L310" s="520" t="s">
        <v>1226</v>
      </c>
      <c r="M310" s="517"/>
      <c r="N310" s="517"/>
      <c r="O310" s="49"/>
      <c r="AM310" s="5"/>
      <c r="AN310" s="5"/>
    </row>
    <row r="311" spans="1:40" ht="283.5" x14ac:dyDescent="0.25">
      <c r="A311" s="409">
        <v>37</v>
      </c>
      <c r="B311" s="427" t="str">
        <f t="shared" si="16"/>
        <v/>
      </c>
      <c r="C311" s="501" t="str">
        <f ca="1">TEXT(IFERROR(INDEX('Overview - Section A'!$A$38:$A$45,MATCH(G311,'Overview - Section A'!$U$38:$U$45,0)),""),"d-mmm-yy") &amp;" to " &amp; TEXT(IFERROR(INDEX('Overview - Section A'!$E$38:$E$45,MATCH(G311,'Overview - Section A'!$U$38:$U$45,0)),""),"d-mmm-yy")</f>
        <v>d-juil-yy to d-déc-yy</v>
      </c>
      <c r="D311" s="517"/>
      <c r="E311" s="517"/>
      <c r="F311" s="518"/>
      <c r="G311" s="519" t="s">
        <v>430</v>
      </c>
      <c r="H311" s="519"/>
      <c r="I311" s="503" t="b">
        <f t="shared" si="17"/>
        <v>1</v>
      </c>
      <c r="J311" s="503" t="b">
        <f t="shared" si="18"/>
        <v>0</v>
      </c>
      <c r="K311" s="503" t="str">
        <f t="shared" si="19"/>
        <v>a1N36000005MhqfEAC</v>
      </c>
      <c r="L311" s="520" t="s">
        <v>1227</v>
      </c>
      <c r="M311" s="517"/>
      <c r="N311" s="517"/>
      <c r="O311" s="49"/>
      <c r="AM311" s="5"/>
      <c r="AN311" s="5"/>
    </row>
    <row r="312" spans="1:40" ht="283.5" x14ac:dyDescent="0.25">
      <c r="A312" s="409">
        <v>37</v>
      </c>
      <c r="B312" s="427" t="str">
        <f t="shared" si="16"/>
        <v/>
      </c>
      <c r="C312" s="501" t="str">
        <f ca="1">TEXT(IFERROR(INDEX('Overview - Section A'!$A$38:$A$45,MATCH(G312,'Overview - Section A'!$U$38:$U$45,0)),""),"d-mmm-yy") &amp;" to " &amp; TEXT(IFERROR(INDEX('Overview - Section A'!$E$38:$E$45,MATCH(G312,'Overview - Section A'!$U$38:$U$45,0)),""),"d-mmm-yy")</f>
        <v>d-janv-yy to d-juin-yy</v>
      </c>
      <c r="D312" s="517"/>
      <c r="E312" s="517"/>
      <c r="F312" s="518"/>
      <c r="G312" s="519" t="s">
        <v>432</v>
      </c>
      <c r="H312" s="519"/>
      <c r="I312" s="503" t="b">
        <f t="shared" si="17"/>
        <v>1</v>
      </c>
      <c r="J312" s="503" t="b">
        <f t="shared" si="18"/>
        <v>0</v>
      </c>
      <c r="K312" s="503" t="str">
        <f t="shared" si="19"/>
        <v>a1N36000005MhqfEAC</v>
      </c>
      <c r="L312" s="520" t="s">
        <v>1228</v>
      </c>
      <c r="M312" s="517"/>
      <c r="N312" s="517"/>
      <c r="O312" s="49"/>
      <c r="AM312" s="5"/>
      <c r="AN312" s="5"/>
    </row>
    <row r="313" spans="1:40" ht="283.5" x14ac:dyDescent="0.25">
      <c r="A313" s="409">
        <v>37</v>
      </c>
      <c r="B313" s="427" t="str">
        <f t="shared" si="16"/>
        <v/>
      </c>
      <c r="C313" s="501" t="str">
        <f ca="1">TEXT(IFERROR(INDEX('Overview - Section A'!$A$38:$A$45,MATCH(G313,'Overview - Section A'!$U$38:$U$45,0)),""),"d-mmm-yy") &amp;" to " &amp; TEXT(IFERROR(INDEX('Overview - Section A'!$E$38:$E$45,MATCH(G313,'Overview - Section A'!$U$38:$U$45,0)),""),"d-mmm-yy")</f>
        <v>d-juil-yy to d-déc-yy</v>
      </c>
      <c r="D313" s="517"/>
      <c r="E313" s="517"/>
      <c r="F313" s="518"/>
      <c r="G313" s="519" t="s">
        <v>434</v>
      </c>
      <c r="H313" s="519"/>
      <c r="I313" s="503" t="b">
        <f t="shared" si="17"/>
        <v>1</v>
      </c>
      <c r="J313" s="503" t="b">
        <f t="shared" si="18"/>
        <v>0</v>
      </c>
      <c r="K313" s="503" t="str">
        <f t="shared" si="19"/>
        <v>a1N36000005MhqfEAC</v>
      </c>
      <c r="L313" s="520" t="s">
        <v>1229</v>
      </c>
      <c r="M313" s="517"/>
      <c r="N313" s="517"/>
      <c r="O313" s="49"/>
      <c r="AM313" s="5"/>
      <c r="AN313" s="5"/>
    </row>
    <row r="314" spans="1:40" ht="283.5" x14ac:dyDescent="0.25">
      <c r="A314" s="409">
        <v>37</v>
      </c>
      <c r="B314" s="427" t="str">
        <f t="shared" si="16"/>
        <v/>
      </c>
      <c r="C314" s="501" t="str">
        <f ca="1">TEXT(IFERROR(INDEX('Overview - Section A'!$A$38:$A$45,MATCH(G314,'Overview - Section A'!$U$38:$U$45,0)),""),"d-mmm-yy") &amp;" to " &amp; TEXT(IFERROR(INDEX('Overview - Section A'!$E$38:$E$45,MATCH(G314,'Overview - Section A'!$U$38:$U$45,0)),""),"d-mmm-yy")</f>
        <v>d-janv-yy to d-juin-yy</v>
      </c>
      <c r="D314" s="517"/>
      <c r="E314" s="517"/>
      <c r="F314" s="518"/>
      <c r="G314" s="519" t="s">
        <v>436</v>
      </c>
      <c r="H314" s="519"/>
      <c r="I314" s="503" t="b">
        <f t="shared" si="17"/>
        <v>1</v>
      </c>
      <c r="J314" s="503" t="b">
        <f t="shared" si="18"/>
        <v>0</v>
      </c>
      <c r="K314" s="503" t="str">
        <f t="shared" si="19"/>
        <v>a1N36000005MhqfEAC</v>
      </c>
      <c r="L314" s="520" t="s">
        <v>1230</v>
      </c>
      <c r="M314" s="517"/>
      <c r="N314" s="517"/>
      <c r="O314" s="49"/>
      <c r="AM314" s="5"/>
      <c r="AN314" s="5"/>
    </row>
    <row r="315" spans="1:40" ht="283.5" x14ac:dyDescent="0.25">
      <c r="A315" s="409">
        <v>37</v>
      </c>
      <c r="B315" s="427" t="str">
        <f t="shared" si="16"/>
        <v/>
      </c>
      <c r="C315" s="501" t="str">
        <f ca="1">TEXT(IFERROR(INDEX('Overview - Section A'!$A$38:$A$45,MATCH(G315,'Overview - Section A'!$U$38:$U$45,0)),""),"d-mmm-yy") &amp;" to " &amp; TEXT(IFERROR(INDEX('Overview - Section A'!$E$38:$E$45,MATCH(G315,'Overview - Section A'!$U$38:$U$45,0)),""),"d-mmm-yy")</f>
        <v>d-juil-yy to d-déc-yy</v>
      </c>
      <c r="D315" s="517"/>
      <c r="E315" s="517"/>
      <c r="F315" s="518"/>
      <c r="G315" s="519" t="s">
        <v>438</v>
      </c>
      <c r="H315" s="519"/>
      <c r="I315" s="503" t="b">
        <f t="shared" si="17"/>
        <v>1</v>
      </c>
      <c r="J315" s="503" t="b">
        <f t="shared" si="18"/>
        <v>0</v>
      </c>
      <c r="K315" s="503" t="str">
        <f t="shared" si="19"/>
        <v>a1N36000005MhqfEAC</v>
      </c>
      <c r="L315" s="520" t="s">
        <v>1231</v>
      </c>
      <c r="M315" s="517"/>
      <c r="N315" s="517"/>
      <c r="O315" s="49"/>
      <c r="AM315" s="5"/>
      <c r="AN315" s="5"/>
    </row>
    <row r="316" spans="1:40" ht="283.5" x14ac:dyDescent="0.25">
      <c r="A316" s="409">
        <v>38</v>
      </c>
      <c r="B316" s="427" t="str">
        <f t="shared" si="16"/>
        <v/>
      </c>
      <c r="C316" s="501" t="str">
        <f ca="1">TEXT(IFERROR(INDEX('Overview - Section A'!$A$38:$A$45,MATCH(G316,'Overview - Section A'!$U$38:$U$45,0)),""),"d-mmm-yy") &amp;" to " &amp; TEXT(IFERROR(INDEX('Overview - Section A'!$E$38:$E$45,MATCH(G316,'Overview - Section A'!$U$38:$U$45,0)),""),"d-mmm-yy")</f>
        <v>d-janv-yy to d-juin-yy</v>
      </c>
      <c r="D316" s="517"/>
      <c r="E316" s="517"/>
      <c r="F316" s="518"/>
      <c r="G316" s="519" t="s">
        <v>428</v>
      </c>
      <c r="H316" s="519"/>
      <c r="I316" s="503" t="b">
        <f t="shared" si="17"/>
        <v>1</v>
      </c>
      <c r="J316" s="503" t="b">
        <f t="shared" si="18"/>
        <v>0</v>
      </c>
      <c r="K316" s="503" t="str">
        <f t="shared" si="19"/>
        <v>a1N36000005MhqgEAC</v>
      </c>
      <c r="L316" s="520" t="s">
        <v>1232</v>
      </c>
      <c r="M316" s="517"/>
      <c r="N316" s="517"/>
      <c r="O316" s="49"/>
      <c r="AM316" s="5"/>
      <c r="AN316" s="5"/>
    </row>
    <row r="317" spans="1:40" ht="283.5" x14ac:dyDescent="0.25">
      <c r="A317" s="409">
        <v>38</v>
      </c>
      <c r="B317" s="427" t="str">
        <f t="shared" si="16"/>
        <v/>
      </c>
      <c r="C317" s="501" t="str">
        <f ca="1">TEXT(IFERROR(INDEX('Overview - Section A'!$A$38:$A$45,MATCH(G317,'Overview - Section A'!$U$38:$U$45,0)),""),"d-mmm-yy") &amp;" to " &amp; TEXT(IFERROR(INDEX('Overview - Section A'!$E$38:$E$45,MATCH(G317,'Overview - Section A'!$U$38:$U$45,0)),""),"d-mmm-yy")</f>
        <v>d-juil-yy to d-déc-yy</v>
      </c>
      <c r="D317" s="517"/>
      <c r="E317" s="517"/>
      <c r="F317" s="518"/>
      <c r="G317" s="519" t="s">
        <v>430</v>
      </c>
      <c r="H317" s="519"/>
      <c r="I317" s="503" t="b">
        <f t="shared" si="17"/>
        <v>1</v>
      </c>
      <c r="J317" s="503" t="b">
        <f t="shared" si="18"/>
        <v>0</v>
      </c>
      <c r="K317" s="503" t="str">
        <f t="shared" si="19"/>
        <v>a1N36000005MhqgEAC</v>
      </c>
      <c r="L317" s="520" t="s">
        <v>1233</v>
      </c>
      <c r="M317" s="517"/>
      <c r="N317" s="517"/>
      <c r="O317" s="49"/>
      <c r="AM317" s="5"/>
      <c r="AN317" s="5"/>
    </row>
    <row r="318" spans="1:40" ht="283.5" x14ac:dyDescent="0.25">
      <c r="A318" s="409">
        <v>38</v>
      </c>
      <c r="B318" s="427" t="str">
        <f t="shared" si="16"/>
        <v/>
      </c>
      <c r="C318" s="501" t="str">
        <f ca="1">TEXT(IFERROR(INDEX('Overview - Section A'!$A$38:$A$45,MATCH(G318,'Overview - Section A'!$U$38:$U$45,0)),""),"d-mmm-yy") &amp;" to " &amp; TEXT(IFERROR(INDEX('Overview - Section A'!$E$38:$E$45,MATCH(G318,'Overview - Section A'!$U$38:$U$45,0)),""),"d-mmm-yy")</f>
        <v>d-janv-yy to d-juin-yy</v>
      </c>
      <c r="D318" s="517"/>
      <c r="E318" s="517"/>
      <c r="F318" s="518"/>
      <c r="G318" s="519" t="s">
        <v>432</v>
      </c>
      <c r="H318" s="519"/>
      <c r="I318" s="503" t="b">
        <f t="shared" si="17"/>
        <v>1</v>
      </c>
      <c r="J318" s="503" t="b">
        <f t="shared" si="18"/>
        <v>0</v>
      </c>
      <c r="K318" s="503" t="str">
        <f t="shared" si="19"/>
        <v>a1N36000005MhqgEAC</v>
      </c>
      <c r="L318" s="520" t="s">
        <v>1234</v>
      </c>
      <c r="M318" s="517"/>
      <c r="N318" s="517"/>
      <c r="O318" s="49"/>
      <c r="AM318" s="5"/>
      <c r="AN318" s="5"/>
    </row>
    <row r="319" spans="1:40" ht="283.5" x14ac:dyDescent="0.25">
      <c r="A319" s="409">
        <v>38</v>
      </c>
      <c r="B319" s="427" t="str">
        <f t="shared" si="16"/>
        <v/>
      </c>
      <c r="C319" s="501" t="str">
        <f ca="1">TEXT(IFERROR(INDEX('Overview - Section A'!$A$38:$A$45,MATCH(G319,'Overview - Section A'!$U$38:$U$45,0)),""),"d-mmm-yy") &amp;" to " &amp; TEXT(IFERROR(INDEX('Overview - Section A'!$E$38:$E$45,MATCH(G319,'Overview - Section A'!$U$38:$U$45,0)),""),"d-mmm-yy")</f>
        <v>d-juil-yy to d-déc-yy</v>
      </c>
      <c r="D319" s="517"/>
      <c r="E319" s="517"/>
      <c r="F319" s="518"/>
      <c r="G319" s="519" t="s">
        <v>434</v>
      </c>
      <c r="H319" s="519"/>
      <c r="I319" s="503" t="b">
        <f t="shared" si="17"/>
        <v>1</v>
      </c>
      <c r="J319" s="503" t="b">
        <f t="shared" si="18"/>
        <v>0</v>
      </c>
      <c r="K319" s="503" t="str">
        <f t="shared" si="19"/>
        <v>a1N36000005MhqgEAC</v>
      </c>
      <c r="L319" s="520" t="s">
        <v>1235</v>
      </c>
      <c r="M319" s="517"/>
      <c r="N319" s="517"/>
      <c r="O319" s="49"/>
      <c r="AM319" s="5"/>
      <c r="AN319" s="5"/>
    </row>
    <row r="320" spans="1:40" ht="283.5" x14ac:dyDescent="0.25">
      <c r="A320" s="409">
        <v>38</v>
      </c>
      <c r="B320" s="427" t="str">
        <f t="shared" si="16"/>
        <v/>
      </c>
      <c r="C320" s="501" t="str">
        <f ca="1">TEXT(IFERROR(INDEX('Overview - Section A'!$A$38:$A$45,MATCH(G320,'Overview - Section A'!$U$38:$U$45,0)),""),"d-mmm-yy") &amp;" to " &amp; TEXT(IFERROR(INDEX('Overview - Section A'!$E$38:$E$45,MATCH(G320,'Overview - Section A'!$U$38:$U$45,0)),""),"d-mmm-yy")</f>
        <v>d-janv-yy to d-juin-yy</v>
      </c>
      <c r="D320" s="517"/>
      <c r="E320" s="517"/>
      <c r="F320" s="518"/>
      <c r="G320" s="519" t="s">
        <v>436</v>
      </c>
      <c r="H320" s="519"/>
      <c r="I320" s="503" t="b">
        <f t="shared" si="17"/>
        <v>1</v>
      </c>
      <c r="J320" s="503" t="b">
        <f t="shared" si="18"/>
        <v>0</v>
      </c>
      <c r="K320" s="503" t="str">
        <f t="shared" si="19"/>
        <v>a1N36000005MhqgEAC</v>
      </c>
      <c r="L320" s="520" t="s">
        <v>1236</v>
      </c>
      <c r="M320" s="517"/>
      <c r="N320" s="517"/>
      <c r="O320" s="49"/>
      <c r="AM320" s="5"/>
      <c r="AN320" s="5"/>
    </row>
    <row r="321" spans="1:40" ht="283.5" x14ac:dyDescent="0.25">
      <c r="A321" s="409">
        <v>38</v>
      </c>
      <c r="B321" s="427" t="str">
        <f t="shared" si="16"/>
        <v/>
      </c>
      <c r="C321" s="501" t="str">
        <f ca="1">TEXT(IFERROR(INDEX('Overview - Section A'!$A$38:$A$45,MATCH(G321,'Overview - Section A'!$U$38:$U$45,0)),""),"d-mmm-yy") &amp;" to " &amp; TEXT(IFERROR(INDEX('Overview - Section A'!$E$38:$E$45,MATCH(G321,'Overview - Section A'!$U$38:$U$45,0)),""),"d-mmm-yy")</f>
        <v>d-juil-yy to d-déc-yy</v>
      </c>
      <c r="D321" s="517"/>
      <c r="E321" s="517"/>
      <c r="F321" s="518"/>
      <c r="G321" s="519" t="s">
        <v>438</v>
      </c>
      <c r="H321" s="519"/>
      <c r="I321" s="503" t="b">
        <f t="shared" si="17"/>
        <v>1</v>
      </c>
      <c r="J321" s="503" t="b">
        <f t="shared" si="18"/>
        <v>0</v>
      </c>
      <c r="K321" s="503" t="str">
        <f t="shared" si="19"/>
        <v>a1N36000005MhqgEAC</v>
      </c>
      <c r="L321" s="520" t="s">
        <v>1237</v>
      </c>
      <c r="M321" s="517"/>
      <c r="N321" s="517"/>
      <c r="O321" s="49"/>
      <c r="AM321" s="5"/>
      <c r="AN321" s="5"/>
    </row>
    <row r="322" spans="1:40" ht="283.5" x14ac:dyDescent="0.25">
      <c r="A322" s="409">
        <v>39</v>
      </c>
      <c r="B322" s="427" t="str">
        <f t="shared" si="16"/>
        <v/>
      </c>
      <c r="C322" s="501" t="str">
        <f ca="1">TEXT(IFERROR(INDEX('Overview - Section A'!$A$38:$A$45,MATCH(G322,'Overview - Section A'!$U$38:$U$45,0)),""),"d-mmm-yy") &amp;" to " &amp; TEXT(IFERROR(INDEX('Overview - Section A'!$E$38:$E$45,MATCH(G322,'Overview - Section A'!$U$38:$U$45,0)),""),"d-mmm-yy")</f>
        <v>d-janv-yy to d-juin-yy</v>
      </c>
      <c r="D322" s="517"/>
      <c r="E322" s="517"/>
      <c r="F322" s="518"/>
      <c r="G322" s="519" t="s">
        <v>428</v>
      </c>
      <c r="H322" s="519"/>
      <c r="I322" s="503" t="b">
        <f t="shared" si="17"/>
        <v>1</v>
      </c>
      <c r="J322" s="503" t="b">
        <f t="shared" si="18"/>
        <v>0</v>
      </c>
      <c r="K322" s="503" t="str">
        <f t="shared" si="19"/>
        <v>a1N36000005MhqhEAC</v>
      </c>
      <c r="L322" s="520" t="s">
        <v>1238</v>
      </c>
      <c r="M322" s="517"/>
      <c r="N322" s="517"/>
      <c r="O322" s="49"/>
      <c r="AM322" s="5"/>
      <c r="AN322" s="5"/>
    </row>
    <row r="323" spans="1:40" ht="283.5" x14ac:dyDescent="0.25">
      <c r="A323" s="409">
        <v>39</v>
      </c>
      <c r="B323" s="427" t="str">
        <f t="shared" si="16"/>
        <v/>
      </c>
      <c r="C323" s="501" t="str">
        <f ca="1">TEXT(IFERROR(INDEX('Overview - Section A'!$A$38:$A$45,MATCH(G323,'Overview - Section A'!$U$38:$U$45,0)),""),"d-mmm-yy") &amp;" to " &amp; TEXT(IFERROR(INDEX('Overview - Section A'!$E$38:$E$45,MATCH(G323,'Overview - Section A'!$U$38:$U$45,0)),""),"d-mmm-yy")</f>
        <v>d-juil-yy to d-déc-yy</v>
      </c>
      <c r="D323" s="517"/>
      <c r="E323" s="517"/>
      <c r="F323" s="518"/>
      <c r="G323" s="519" t="s">
        <v>430</v>
      </c>
      <c r="H323" s="519"/>
      <c r="I323" s="503" t="b">
        <f t="shared" si="17"/>
        <v>1</v>
      </c>
      <c r="J323" s="503" t="b">
        <f t="shared" si="18"/>
        <v>0</v>
      </c>
      <c r="K323" s="503" t="str">
        <f t="shared" si="19"/>
        <v>a1N36000005MhqhEAC</v>
      </c>
      <c r="L323" s="520" t="s">
        <v>1239</v>
      </c>
      <c r="M323" s="517"/>
      <c r="N323" s="517"/>
      <c r="O323" s="49"/>
      <c r="AM323" s="5"/>
      <c r="AN323" s="5"/>
    </row>
    <row r="324" spans="1:40" ht="283.5" x14ac:dyDescent="0.25">
      <c r="A324" s="409">
        <v>39</v>
      </c>
      <c r="B324" s="427" t="str">
        <f t="shared" si="16"/>
        <v/>
      </c>
      <c r="C324" s="501" t="str">
        <f ca="1">TEXT(IFERROR(INDEX('Overview - Section A'!$A$38:$A$45,MATCH(G324,'Overview - Section A'!$U$38:$U$45,0)),""),"d-mmm-yy") &amp;" to " &amp; TEXT(IFERROR(INDEX('Overview - Section A'!$E$38:$E$45,MATCH(G324,'Overview - Section A'!$U$38:$U$45,0)),""),"d-mmm-yy")</f>
        <v>d-janv-yy to d-juin-yy</v>
      </c>
      <c r="D324" s="517"/>
      <c r="E324" s="517"/>
      <c r="F324" s="518"/>
      <c r="G324" s="519" t="s">
        <v>432</v>
      </c>
      <c r="H324" s="519"/>
      <c r="I324" s="503" t="b">
        <f t="shared" si="17"/>
        <v>1</v>
      </c>
      <c r="J324" s="503" t="b">
        <f t="shared" si="18"/>
        <v>0</v>
      </c>
      <c r="K324" s="503" t="str">
        <f t="shared" si="19"/>
        <v>a1N36000005MhqhEAC</v>
      </c>
      <c r="L324" s="520" t="s">
        <v>1240</v>
      </c>
      <c r="M324" s="517"/>
      <c r="N324" s="517"/>
      <c r="O324" s="49"/>
      <c r="AM324" s="5"/>
      <c r="AN324" s="5"/>
    </row>
    <row r="325" spans="1:40" ht="283.5" x14ac:dyDescent="0.25">
      <c r="A325" s="409">
        <v>39</v>
      </c>
      <c r="B325" s="427" t="str">
        <f t="shared" si="16"/>
        <v/>
      </c>
      <c r="C325" s="501" t="str">
        <f ca="1">TEXT(IFERROR(INDEX('Overview - Section A'!$A$38:$A$45,MATCH(G325,'Overview - Section A'!$U$38:$U$45,0)),""),"d-mmm-yy") &amp;" to " &amp; TEXT(IFERROR(INDEX('Overview - Section A'!$E$38:$E$45,MATCH(G325,'Overview - Section A'!$U$38:$U$45,0)),""),"d-mmm-yy")</f>
        <v>d-juil-yy to d-déc-yy</v>
      </c>
      <c r="D325" s="517"/>
      <c r="E325" s="517"/>
      <c r="F325" s="518"/>
      <c r="G325" s="519" t="s">
        <v>434</v>
      </c>
      <c r="H325" s="519"/>
      <c r="I325" s="503" t="b">
        <f t="shared" si="17"/>
        <v>1</v>
      </c>
      <c r="J325" s="503" t="b">
        <f t="shared" si="18"/>
        <v>0</v>
      </c>
      <c r="K325" s="503" t="str">
        <f t="shared" si="19"/>
        <v>a1N36000005MhqhEAC</v>
      </c>
      <c r="L325" s="520" t="s">
        <v>1241</v>
      </c>
      <c r="M325" s="517"/>
      <c r="N325" s="517"/>
      <c r="O325" s="49"/>
      <c r="AM325" s="5"/>
      <c r="AN325" s="5"/>
    </row>
    <row r="326" spans="1:40" ht="283.5" x14ac:dyDescent="0.25">
      <c r="A326" s="409">
        <v>39</v>
      </c>
      <c r="B326" s="427" t="str">
        <f t="shared" si="16"/>
        <v/>
      </c>
      <c r="C326" s="501" t="str">
        <f ca="1">TEXT(IFERROR(INDEX('Overview - Section A'!$A$38:$A$45,MATCH(G326,'Overview - Section A'!$U$38:$U$45,0)),""),"d-mmm-yy") &amp;" to " &amp; TEXT(IFERROR(INDEX('Overview - Section A'!$E$38:$E$45,MATCH(G326,'Overview - Section A'!$U$38:$U$45,0)),""),"d-mmm-yy")</f>
        <v>d-janv-yy to d-juin-yy</v>
      </c>
      <c r="D326" s="517"/>
      <c r="E326" s="517"/>
      <c r="F326" s="518"/>
      <c r="G326" s="519" t="s">
        <v>436</v>
      </c>
      <c r="H326" s="519"/>
      <c r="I326" s="503" t="b">
        <f t="shared" si="17"/>
        <v>1</v>
      </c>
      <c r="J326" s="503" t="b">
        <f t="shared" si="18"/>
        <v>0</v>
      </c>
      <c r="K326" s="503" t="str">
        <f t="shared" si="19"/>
        <v>a1N36000005MhqhEAC</v>
      </c>
      <c r="L326" s="520" t="s">
        <v>1242</v>
      </c>
      <c r="M326" s="517"/>
      <c r="N326" s="517"/>
      <c r="O326" s="49"/>
      <c r="AM326" s="5"/>
      <c r="AN326" s="5"/>
    </row>
    <row r="327" spans="1:40" ht="283.5" x14ac:dyDescent="0.25">
      <c r="A327" s="409">
        <v>39</v>
      </c>
      <c r="B327" s="427" t="str">
        <f t="shared" si="16"/>
        <v/>
      </c>
      <c r="C327" s="501" t="str">
        <f ca="1">TEXT(IFERROR(INDEX('Overview - Section A'!$A$38:$A$45,MATCH(G327,'Overview - Section A'!$U$38:$U$45,0)),""),"d-mmm-yy") &amp;" to " &amp; TEXT(IFERROR(INDEX('Overview - Section A'!$E$38:$E$45,MATCH(G327,'Overview - Section A'!$U$38:$U$45,0)),""),"d-mmm-yy")</f>
        <v>d-juil-yy to d-déc-yy</v>
      </c>
      <c r="D327" s="517"/>
      <c r="E327" s="517"/>
      <c r="F327" s="518"/>
      <c r="G327" s="519" t="s">
        <v>438</v>
      </c>
      <c r="H327" s="519"/>
      <c r="I327" s="503" t="b">
        <f t="shared" si="17"/>
        <v>1</v>
      </c>
      <c r="J327" s="503" t="b">
        <f t="shared" si="18"/>
        <v>0</v>
      </c>
      <c r="K327" s="503" t="str">
        <f t="shared" si="19"/>
        <v>a1N36000005MhqhEAC</v>
      </c>
      <c r="L327" s="520" t="s">
        <v>1243</v>
      </c>
      <c r="M327" s="517"/>
      <c r="N327" s="517"/>
      <c r="O327" s="49"/>
      <c r="AM327" s="5"/>
      <c r="AN327" s="5"/>
    </row>
    <row r="328" spans="1:40" ht="283.5" x14ac:dyDescent="0.25">
      <c r="A328" s="409">
        <v>40</v>
      </c>
      <c r="B328" s="427" t="str">
        <f t="shared" si="16"/>
        <v/>
      </c>
      <c r="C328" s="501" t="str">
        <f ca="1">TEXT(IFERROR(INDEX('Overview - Section A'!$A$38:$A$45,MATCH(G328,'Overview - Section A'!$U$38:$U$45,0)),""),"d-mmm-yy") &amp;" to " &amp; TEXT(IFERROR(INDEX('Overview - Section A'!$E$38:$E$45,MATCH(G328,'Overview - Section A'!$U$38:$U$45,0)),""),"d-mmm-yy")</f>
        <v>d-janv-yy to d-juin-yy</v>
      </c>
      <c r="D328" s="517"/>
      <c r="E328" s="517"/>
      <c r="F328" s="518"/>
      <c r="G328" s="519" t="s">
        <v>428</v>
      </c>
      <c r="H328" s="519"/>
      <c r="I328" s="503" t="b">
        <f t="shared" si="17"/>
        <v>1</v>
      </c>
      <c r="J328" s="503" t="b">
        <f t="shared" si="18"/>
        <v>0</v>
      </c>
      <c r="K328" s="503" t="str">
        <f t="shared" si="19"/>
        <v>a1N36000005MhqiEAC</v>
      </c>
      <c r="L328" s="520" t="s">
        <v>1244</v>
      </c>
      <c r="M328" s="517"/>
      <c r="N328" s="517"/>
      <c r="O328" s="49"/>
      <c r="AM328" s="5"/>
      <c r="AN328" s="5"/>
    </row>
    <row r="329" spans="1:40" ht="283.5" x14ac:dyDescent="0.25">
      <c r="A329" s="409">
        <v>40</v>
      </c>
      <c r="B329" s="427" t="str">
        <f t="shared" si="16"/>
        <v/>
      </c>
      <c r="C329" s="501" t="str">
        <f ca="1">TEXT(IFERROR(INDEX('Overview - Section A'!$A$38:$A$45,MATCH(G329,'Overview - Section A'!$U$38:$U$45,0)),""),"d-mmm-yy") &amp;" to " &amp; TEXT(IFERROR(INDEX('Overview - Section A'!$E$38:$E$45,MATCH(G329,'Overview - Section A'!$U$38:$U$45,0)),""),"d-mmm-yy")</f>
        <v>d-juil-yy to d-déc-yy</v>
      </c>
      <c r="D329" s="517"/>
      <c r="E329" s="517"/>
      <c r="F329" s="518"/>
      <c r="G329" s="519" t="s">
        <v>430</v>
      </c>
      <c r="H329" s="519"/>
      <c r="I329" s="503" t="b">
        <f t="shared" si="17"/>
        <v>1</v>
      </c>
      <c r="J329" s="503" t="b">
        <f t="shared" si="18"/>
        <v>0</v>
      </c>
      <c r="K329" s="503" t="str">
        <f t="shared" si="19"/>
        <v>a1N36000005MhqiEAC</v>
      </c>
      <c r="L329" s="520" t="s">
        <v>1245</v>
      </c>
      <c r="M329" s="517"/>
      <c r="N329" s="517"/>
      <c r="O329" s="49"/>
      <c r="AM329" s="5"/>
      <c r="AN329" s="5"/>
    </row>
    <row r="330" spans="1:40" ht="283.5" x14ac:dyDescent="0.25">
      <c r="A330" s="409">
        <v>40</v>
      </c>
      <c r="B330" s="427" t="str">
        <f t="shared" si="16"/>
        <v/>
      </c>
      <c r="C330" s="501" t="str">
        <f ca="1">TEXT(IFERROR(INDEX('Overview - Section A'!$A$38:$A$45,MATCH(G330,'Overview - Section A'!$U$38:$U$45,0)),""),"d-mmm-yy") &amp;" to " &amp; TEXT(IFERROR(INDEX('Overview - Section A'!$E$38:$E$45,MATCH(G330,'Overview - Section A'!$U$38:$U$45,0)),""),"d-mmm-yy")</f>
        <v>d-janv-yy to d-juin-yy</v>
      </c>
      <c r="D330" s="517"/>
      <c r="E330" s="517"/>
      <c r="F330" s="518"/>
      <c r="G330" s="519" t="s">
        <v>432</v>
      </c>
      <c r="H330" s="519"/>
      <c r="I330" s="503" t="b">
        <f t="shared" si="17"/>
        <v>1</v>
      </c>
      <c r="J330" s="503" t="b">
        <f t="shared" si="18"/>
        <v>0</v>
      </c>
      <c r="K330" s="503" t="str">
        <f t="shared" si="19"/>
        <v>a1N36000005MhqiEAC</v>
      </c>
      <c r="L330" s="520" t="s">
        <v>1246</v>
      </c>
      <c r="M330" s="517"/>
      <c r="N330" s="517"/>
      <c r="O330" s="49"/>
      <c r="AM330" s="5"/>
      <c r="AN330" s="5"/>
    </row>
    <row r="331" spans="1:40" ht="283.5" x14ac:dyDescent="0.25">
      <c r="A331" s="409">
        <v>40</v>
      </c>
      <c r="B331" s="427" t="str">
        <f t="shared" si="16"/>
        <v/>
      </c>
      <c r="C331" s="501" t="str">
        <f ca="1">TEXT(IFERROR(INDEX('Overview - Section A'!$A$38:$A$45,MATCH(G331,'Overview - Section A'!$U$38:$U$45,0)),""),"d-mmm-yy") &amp;" to " &amp; TEXT(IFERROR(INDEX('Overview - Section A'!$E$38:$E$45,MATCH(G331,'Overview - Section A'!$U$38:$U$45,0)),""),"d-mmm-yy")</f>
        <v>d-juil-yy to d-déc-yy</v>
      </c>
      <c r="D331" s="517"/>
      <c r="E331" s="517"/>
      <c r="F331" s="518"/>
      <c r="G331" s="519" t="s">
        <v>434</v>
      </c>
      <c r="H331" s="519"/>
      <c r="I331" s="503" t="b">
        <f t="shared" si="17"/>
        <v>1</v>
      </c>
      <c r="J331" s="503" t="b">
        <f t="shared" si="18"/>
        <v>0</v>
      </c>
      <c r="K331" s="503" t="str">
        <f t="shared" si="19"/>
        <v>a1N36000005MhqiEAC</v>
      </c>
      <c r="L331" s="520" t="s">
        <v>1247</v>
      </c>
      <c r="M331" s="517"/>
      <c r="N331" s="517"/>
      <c r="O331" s="49"/>
      <c r="AM331" s="5"/>
      <c r="AN331" s="5"/>
    </row>
    <row r="332" spans="1:40" ht="283.5" x14ac:dyDescent="0.25">
      <c r="A332" s="409">
        <v>40</v>
      </c>
      <c r="B332" s="427" t="str">
        <f t="shared" si="16"/>
        <v/>
      </c>
      <c r="C332" s="501" t="str">
        <f ca="1">TEXT(IFERROR(INDEX('Overview - Section A'!$A$38:$A$45,MATCH(G332,'Overview - Section A'!$U$38:$U$45,0)),""),"d-mmm-yy") &amp;" to " &amp; TEXT(IFERROR(INDEX('Overview - Section A'!$E$38:$E$45,MATCH(G332,'Overview - Section A'!$U$38:$U$45,0)),""),"d-mmm-yy")</f>
        <v>d-janv-yy to d-juin-yy</v>
      </c>
      <c r="D332" s="517"/>
      <c r="E332" s="517"/>
      <c r="F332" s="518"/>
      <c r="G332" s="519" t="s">
        <v>436</v>
      </c>
      <c r="H332" s="519"/>
      <c r="I332" s="503" t="b">
        <f t="shared" si="17"/>
        <v>1</v>
      </c>
      <c r="J332" s="503" t="b">
        <f t="shared" si="18"/>
        <v>0</v>
      </c>
      <c r="K332" s="503" t="str">
        <f t="shared" si="19"/>
        <v>a1N36000005MhqiEAC</v>
      </c>
      <c r="L332" s="520" t="s">
        <v>1248</v>
      </c>
      <c r="M332" s="517"/>
      <c r="N332" s="517"/>
      <c r="O332" s="49"/>
      <c r="AM332" s="5"/>
      <c r="AN332" s="5"/>
    </row>
    <row r="333" spans="1:40" ht="283.5" x14ac:dyDescent="0.25">
      <c r="A333" s="409">
        <v>40</v>
      </c>
      <c r="B333" s="427" t="str">
        <f t="shared" si="16"/>
        <v/>
      </c>
      <c r="C333" s="501" t="str">
        <f ca="1">TEXT(IFERROR(INDEX('Overview - Section A'!$A$38:$A$45,MATCH(G333,'Overview - Section A'!$U$38:$U$45,0)),""),"d-mmm-yy") &amp;" to " &amp; TEXT(IFERROR(INDEX('Overview - Section A'!$E$38:$E$45,MATCH(G333,'Overview - Section A'!$U$38:$U$45,0)),""),"d-mmm-yy")</f>
        <v>d-juil-yy to d-déc-yy</v>
      </c>
      <c r="D333" s="517"/>
      <c r="E333" s="517"/>
      <c r="F333" s="518"/>
      <c r="G333" s="519" t="s">
        <v>438</v>
      </c>
      <c r="H333" s="519"/>
      <c r="I333" s="503" t="b">
        <f t="shared" si="17"/>
        <v>1</v>
      </c>
      <c r="J333" s="503" t="b">
        <f t="shared" si="18"/>
        <v>0</v>
      </c>
      <c r="K333" s="503" t="str">
        <f t="shared" si="19"/>
        <v>a1N36000005MhqiEAC</v>
      </c>
      <c r="L333" s="520" t="s">
        <v>1249</v>
      </c>
      <c r="M333" s="517"/>
      <c r="N333" s="517"/>
      <c r="O333" s="49"/>
      <c r="AM333" s="5"/>
      <c r="AN333" s="5"/>
    </row>
    <row r="334" spans="1:40" ht="283.5" x14ac:dyDescent="0.25">
      <c r="A334" s="409">
        <v>41</v>
      </c>
      <c r="B334" s="427" t="str">
        <f t="shared" si="16"/>
        <v/>
      </c>
      <c r="C334" s="501" t="str">
        <f ca="1">TEXT(IFERROR(INDEX('Overview - Section A'!$A$38:$A$45,MATCH(G334,'Overview - Section A'!$U$38:$U$45,0)),""),"d-mmm-yy") &amp;" to " &amp; TEXT(IFERROR(INDEX('Overview - Section A'!$E$38:$E$45,MATCH(G334,'Overview - Section A'!$U$38:$U$45,0)),""),"d-mmm-yy")</f>
        <v>d-janv-yy to d-juin-yy</v>
      </c>
      <c r="D334" s="517"/>
      <c r="E334" s="517"/>
      <c r="F334" s="518"/>
      <c r="G334" s="519" t="s">
        <v>428</v>
      </c>
      <c r="H334" s="519"/>
      <c r="I334" s="503" t="b">
        <f t="shared" si="17"/>
        <v>1</v>
      </c>
      <c r="J334" s="503" t="b">
        <f t="shared" si="18"/>
        <v>0</v>
      </c>
      <c r="K334" s="503" t="str">
        <f t="shared" si="19"/>
        <v>a1N36000005MhqjEAC</v>
      </c>
      <c r="L334" s="520" t="s">
        <v>1250</v>
      </c>
      <c r="M334" s="517"/>
      <c r="N334" s="517"/>
      <c r="O334" s="49"/>
      <c r="AM334" s="5"/>
      <c r="AN334" s="5"/>
    </row>
    <row r="335" spans="1:40" ht="283.5" x14ac:dyDescent="0.25">
      <c r="A335" s="409">
        <v>41</v>
      </c>
      <c r="B335" s="427" t="str">
        <f t="shared" si="16"/>
        <v/>
      </c>
      <c r="C335" s="501" t="str">
        <f ca="1">TEXT(IFERROR(INDEX('Overview - Section A'!$A$38:$A$45,MATCH(G335,'Overview - Section A'!$U$38:$U$45,0)),""),"d-mmm-yy") &amp;" to " &amp; TEXT(IFERROR(INDEX('Overview - Section A'!$E$38:$E$45,MATCH(G335,'Overview - Section A'!$U$38:$U$45,0)),""),"d-mmm-yy")</f>
        <v>d-juil-yy to d-déc-yy</v>
      </c>
      <c r="D335" s="517"/>
      <c r="E335" s="517"/>
      <c r="F335" s="518"/>
      <c r="G335" s="519" t="s">
        <v>430</v>
      </c>
      <c r="H335" s="519"/>
      <c r="I335" s="503" t="b">
        <f t="shared" si="17"/>
        <v>1</v>
      </c>
      <c r="J335" s="503" t="b">
        <f t="shared" si="18"/>
        <v>0</v>
      </c>
      <c r="K335" s="503" t="str">
        <f t="shared" si="19"/>
        <v>a1N36000005MhqjEAC</v>
      </c>
      <c r="L335" s="520" t="s">
        <v>1251</v>
      </c>
      <c r="M335" s="517"/>
      <c r="N335" s="517"/>
      <c r="O335" s="49"/>
      <c r="AM335" s="5"/>
      <c r="AN335" s="5"/>
    </row>
    <row r="336" spans="1:40" ht="283.5" x14ac:dyDescent="0.25">
      <c r="A336" s="409">
        <v>41</v>
      </c>
      <c r="B336" s="427" t="str">
        <f t="shared" si="16"/>
        <v/>
      </c>
      <c r="C336" s="501" t="str">
        <f ca="1">TEXT(IFERROR(INDEX('Overview - Section A'!$A$38:$A$45,MATCH(G336,'Overview - Section A'!$U$38:$U$45,0)),""),"d-mmm-yy") &amp;" to " &amp; TEXT(IFERROR(INDEX('Overview - Section A'!$E$38:$E$45,MATCH(G336,'Overview - Section A'!$U$38:$U$45,0)),""),"d-mmm-yy")</f>
        <v>d-janv-yy to d-juin-yy</v>
      </c>
      <c r="D336" s="517"/>
      <c r="E336" s="517"/>
      <c r="F336" s="518"/>
      <c r="G336" s="519" t="s">
        <v>432</v>
      </c>
      <c r="H336" s="519"/>
      <c r="I336" s="503" t="b">
        <f t="shared" si="17"/>
        <v>1</v>
      </c>
      <c r="J336" s="503" t="b">
        <f t="shared" si="18"/>
        <v>0</v>
      </c>
      <c r="K336" s="503" t="str">
        <f t="shared" si="19"/>
        <v>a1N36000005MhqjEAC</v>
      </c>
      <c r="L336" s="520" t="s">
        <v>1252</v>
      </c>
      <c r="M336" s="517"/>
      <c r="N336" s="517"/>
      <c r="O336" s="49"/>
      <c r="AM336" s="5"/>
      <c r="AN336" s="5"/>
    </row>
    <row r="337" spans="1:40" ht="283.5" x14ac:dyDescent="0.25">
      <c r="A337" s="409">
        <v>41</v>
      </c>
      <c r="B337" s="427" t="str">
        <f t="shared" si="16"/>
        <v/>
      </c>
      <c r="C337" s="501" t="str">
        <f ca="1">TEXT(IFERROR(INDEX('Overview - Section A'!$A$38:$A$45,MATCH(G337,'Overview - Section A'!$U$38:$U$45,0)),""),"d-mmm-yy") &amp;" to " &amp; TEXT(IFERROR(INDEX('Overview - Section A'!$E$38:$E$45,MATCH(G337,'Overview - Section A'!$U$38:$U$45,0)),""),"d-mmm-yy")</f>
        <v>d-juil-yy to d-déc-yy</v>
      </c>
      <c r="D337" s="517"/>
      <c r="E337" s="517"/>
      <c r="F337" s="518"/>
      <c r="G337" s="519" t="s">
        <v>434</v>
      </c>
      <c r="H337" s="519"/>
      <c r="I337" s="503" t="b">
        <f t="shared" si="17"/>
        <v>1</v>
      </c>
      <c r="J337" s="503" t="b">
        <f t="shared" si="18"/>
        <v>0</v>
      </c>
      <c r="K337" s="503" t="str">
        <f t="shared" si="19"/>
        <v>a1N36000005MhqjEAC</v>
      </c>
      <c r="L337" s="520" t="s">
        <v>1253</v>
      </c>
      <c r="M337" s="517"/>
      <c r="N337" s="517"/>
      <c r="O337" s="49"/>
      <c r="AM337" s="5"/>
      <c r="AN337" s="5"/>
    </row>
    <row r="338" spans="1:40" ht="283.5" x14ac:dyDescent="0.25">
      <c r="A338" s="409">
        <v>41</v>
      </c>
      <c r="B338" s="427" t="str">
        <f t="shared" si="16"/>
        <v/>
      </c>
      <c r="C338" s="501" t="str">
        <f ca="1">TEXT(IFERROR(INDEX('Overview - Section A'!$A$38:$A$45,MATCH(G338,'Overview - Section A'!$U$38:$U$45,0)),""),"d-mmm-yy") &amp;" to " &amp; TEXT(IFERROR(INDEX('Overview - Section A'!$E$38:$E$45,MATCH(G338,'Overview - Section A'!$U$38:$U$45,0)),""),"d-mmm-yy")</f>
        <v>d-janv-yy to d-juin-yy</v>
      </c>
      <c r="D338" s="517"/>
      <c r="E338" s="517"/>
      <c r="F338" s="518"/>
      <c r="G338" s="519" t="s">
        <v>436</v>
      </c>
      <c r="H338" s="519"/>
      <c r="I338" s="503" t="b">
        <f t="shared" si="17"/>
        <v>1</v>
      </c>
      <c r="J338" s="503" t="b">
        <f t="shared" si="18"/>
        <v>0</v>
      </c>
      <c r="K338" s="503" t="str">
        <f t="shared" si="19"/>
        <v>a1N36000005MhqjEAC</v>
      </c>
      <c r="L338" s="520" t="s">
        <v>1254</v>
      </c>
      <c r="M338" s="517"/>
      <c r="N338" s="517"/>
      <c r="O338" s="49"/>
      <c r="AM338" s="5"/>
      <c r="AN338" s="5"/>
    </row>
    <row r="339" spans="1:40" ht="283.5" x14ac:dyDescent="0.25">
      <c r="A339" s="409">
        <v>41</v>
      </c>
      <c r="B339" s="427" t="str">
        <f t="shared" si="16"/>
        <v/>
      </c>
      <c r="C339" s="501" t="str">
        <f ca="1">TEXT(IFERROR(INDEX('Overview - Section A'!$A$38:$A$45,MATCH(G339,'Overview - Section A'!$U$38:$U$45,0)),""),"d-mmm-yy") &amp;" to " &amp; TEXT(IFERROR(INDEX('Overview - Section A'!$E$38:$E$45,MATCH(G339,'Overview - Section A'!$U$38:$U$45,0)),""),"d-mmm-yy")</f>
        <v>d-juil-yy to d-déc-yy</v>
      </c>
      <c r="D339" s="517"/>
      <c r="E339" s="517"/>
      <c r="F339" s="518"/>
      <c r="G339" s="519" t="s">
        <v>438</v>
      </c>
      <c r="H339" s="519"/>
      <c r="I339" s="503" t="b">
        <f t="shared" si="17"/>
        <v>1</v>
      </c>
      <c r="J339" s="503" t="b">
        <f t="shared" si="18"/>
        <v>0</v>
      </c>
      <c r="K339" s="503" t="str">
        <f t="shared" si="19"/>
        <v>a1N36000005MhqjEAC</v>
      </c>
      <c r="L339" s="520" t="s">
        <v>1255</v>
      </c>
      <c r="M339" s="517"/>
      <c r="N339" s="517"/>
      <c r="O339" s="49"/>
      <c r="AM339" s="5"/>
      <c r="AN339" s="5"/>
    </row>
    <row r="340" spans="1:40" ht="283.5" x14ac:dyDescent="0.25">
      <c r="A340" s="409">
        <v>42</v>
      </c>
      <c r="B340" s="427" t="str">
        <f t="shared" si="16"/>
        <v/>
      </c>
      <c r="C340" s="501" t="str">
        <f ca="1">TEXT(IFERROR(INDEX('Overview - Section A'!$A$38:$A$45,MATCH(G340,'Overview - Section A'!$U$38:$U$45,0)),""),"d-mmm-yy") &amp;" to " &amp; TEXT(IFERROR(INDEX('Overview - Section A'!$E$38:$E$45,MATCH(G340,'Overview - Section A'!$U$38:$U$45,0)),""),"d-mmm-yy")</f>
        <v>d-janv-yy to d-juin-yy</v>
      </c>
      <c r="D340" s="517"/>
      <c r="E340" s="517"/>
      <c r="F340" s="518"/>
      <c r="G340" s="519" t="s">
        <v>428</v>
      </c>
      <c r="H340" s="519"/>
      <c r="I340" s="503" t="b">
        <f t="shared" si="17"/>
        <v>1</v>
      </c>
      <c r="J340" s="503" t="b">
        <f t="shared" si="18"/>
        <v>0</v>
      </c>
      <c r="K340" s="503" t="str">
        <f t="shared" si="19"/>
        <v>a1N36000005MhqkEAC</v>
      </c>
      <c r="L340" s="520" t="s">
        <v>1256</v>
      </c>
      <c r="M340" s="517"/>
      <c r="N340" s="517"/>
      <c r="O340" s="49"/>
      <c r="AM340" s="5"/>
      <c r="AN340" s="5"/>
    </row>
    <row r="341" spans="1:40" ht="283.5" x14ac:dyDescent="0.25">
      <c r="A341" s="409">
        <v>42</v>
      </c>
      <c r="B341" s="427" t="str">
        <f t="shared" si="16"/>
        <v/>
      </c>
      <c r="C341" s="501" t="str">
        <f ca="1">TEXT(IFERROR(INDEX('Overview - Section A'!$A$38:$A$45,MATCH(G341,'Overview - Section A'!$U$38:$U$45,0)),""),"d-mmm-yy") &amp;" to " &amp; TEXT(IFERROR(INDEX('Overview - Section A'!$E$38:$E$45,MATCH(G341,'Overview - Section A'!$U$38:$U$45,0)),""),"d-mmm-yy")</f>
        <v>d-juil-yy to d-déc-yy</v>
      </c>
      <c r="D341" s="517"/>
      <c r="E341" s="517"/>
      <c r="F341" s="518"/>
      <c r="G341" s="519" t="s">
        <v>430</v>
      </c>
      <c r="H341" s="519"/>
      <c r="I341" s="503" t="b">
        <f t="shared" si="17"/>
        <v>1</v>
      </c>
      <c r="J341" s="503" t="b">
        <f t="shared" si="18"/>
        <v>0</v>
      </c>
      <c r="K341" s="503" t="str">
        <f t="shared" si="19"/>
        <v>a1N36000005MhqkEAC</v>
      </c>
      <c r="L341" s="520" t="s">
        <v>1257</v>
      </c>
      <c r="M341" s="517"/>
      <c r="N341" s="517"/>
      <c r="O341" s="49"/>
      <c r="AM341" s="5"/>
      <c r="AN341" s="5"/>
    </row>
    <row r="342" spans="1:40" ht="283.5" x14ac:dyDescent="0.25">
      <c r="A342" s="409">
        <v>42</v>
      </c>
      <c r="B342" s="427" t="str">
        <f t="shared" si="16"/>
        <v/>
      </c>
      <c r="C342" s="501" t="str">
        <f ca="1">TEXT(IFERROR(INDEX('Overview - Section A'!$A$38:$A$45,MATCH(G342,'Overview - Section A'!$U$38:$U$45,0)),""),"d-mmm-yy") &amp;" to " &amp; TEXT(IFERROR(INDEX('Overview - Section A'!$E$38:$E$45,MATCH(G342,'Overview - Section A'!$U$38:$U$45,0)),""),"d-mmm-yy")</f>
        <v>d-janv-yy to d-juin-yy</v>
      </c>
      <c r="D342" s="517"/>
      <c r="E342" s="517"/>
      <c r="F342" s="518"/>
      <c r="G342" s="519" t="s">
        <v>432</v>
      </c>
      <c r="H342" s="519"/>
      <c r="I342" s="503" t="b">
        <f t="shared" si="17"/>
        <v>1</v>
      </c>
      <c r="J342" s="503" t="b">
        <f t="shared" si="18"/>
        <v>0</v>
      </c>
      <c r="K342" s="503" t="str">
        <f t="shared" si="19"/>
        <v>a1N36000005MhqkEAC</v>
      </c>
      <c r="L342" s="520" t="s">
        <v>1258</v>
      </c>
      <c r="M342" s="517"/>
      <c r="N342" s="517"/>
      <c r="O342" s="49"/>
      <c r="AM342" s="5"/>
      <c r="AN342" s="5"/>
    </row>
    <row r="343" spans="1:40" ht="283.5" x14ac:dyDescent="0.25">
      <c r="A343" s="409">
        <v>42</v>
      </c>
      <c r="B343" s="427" t="str">
        <f t="shared" si="16"/>
        <v/>
      </c>
      <c r="C343" s="501" t="str">
        <f ca="1">TEXT(IFERROR(INDEX('Overview - Section A'!$A$38:$A$45,MATCH(G343,'Overview - Section A'!$U$38:$U$45,0)),""),"d-mmm-yy") &amp;" to " &amp; TEXT(IFERROR(INDEX('Overview - Section A'!$E$38:$E$45,MATCH(G343,'Overview - Section A'!$U$38:$U$45,0)),""),"d-mmm-yy")</f>
        <v>d-juil-yy to d-déc-yy</v>
      </c>
      <c r="D343" s="517"/>
      <c r="E343" s="517"/>
      <c r="F343" s="518"/>
      <c r="G343" s="519" t="s">
        <v>434</v>
      </c>
      <c r="H343" s="519"/>
      <c r="I343" s="503" t="b">
        <f t="shared" si="17"/>
        <v>1</v>
      </c>
      <c r="J343" s="503" t="b">
        <f t="shared" si="18"/>
        <v>0</v>
      </c>
      <c r="K343" s="503" t="str">
        <f t="shared" si="19"/>
        <v>a1N36000005MhqkEAC</v>
      </c>
      <c r="L343" s="520" t="s">
        <v>1259</v>
      </c>
      <c r="M343" s="517"/>
      <c r="N343" s="517"/>
      <c r="O343" s="49"/>
      <c r="AM343" s="5"/>
      <c r="AN343" s="5"/>
    </row>
    <row r="344" spans="1:40" ht="283.5" x14ac:dyDescent="0.25">
      <c r="A344" s="409">
        <v>42</v>
      </c>
      <c r="B344" s="427" t="str">
        <f t="shared" si="16"/>
        <v/>
      </c>
      <c r="C344" s="501" t="str">
        <f ca="1">TEXT(IFERROR(INDEX('Overview - Section A'!$A$38:$A$45,MATCH(G344,'Overview - Section A'!$U$38:$U$45,0)),""),"d-mmm-yy") &amp;" to " &amp; TEXT(IFERROR(INDEX('Overview - Section A'!$E$38:$E$45,MATCH(G344,'Overview - Section A'!$U$38:$U$45,0)),""),"d-mmm-yy")</f>
        <v>d-janv-yy to d-juin-yy</v>
      </c>
      <c r="D344" s="517"/>
      <c r="E344" s="517"/>
      <c r="F344" s="518"/>
      <c r="G344" s="519" t="s">
        <v>436</v>
      </c>
      <c r="H344" s="519"/>
      <c r="I344" s="503" t="b">
        <f t="shared" si="17"/>
        <v>1</v>
      </c>
      <c r="J344" s="503" t="b">
        <f t="shared" si="18"/>
        <v>0</v>
      </c>
      <c r="K344" s="503" t="str">
        <f t="shared" si="19"/>
        <v>a1N36000005MhqkEAC</v>
      </c>
      <c r="L344" s="520" t="s">
        <v>1260</v>
      </c>
      <c r="M344" s="517"/>
      <c r="N344" s="517"/>
      <c r="O344" s="49"/>
      <c r="AM344" s="5"/>
      <c r="AN344" s="5"/>
    </row>
    <row r="345" spans="1:40" ht="283.5" x14ac:dyDescent="0.25">
      <c r="A345" s="409">
        <v>42</v>
      </c>
      <c r="B345" s="427" t="str">
        <f t="shared" si="16"/>
        <v/>
      </c>
      <c r="C345" s="501" t="str">
        <f ca="1">TEXT(IFERROR(INDEX('Overview - Section A'!$A$38:$A$45,MATCH(G345,'Overview - Section A'!$U$38:$U$45,0)),""),"d-mmm-yy") &amp;" to " &amp; TEXT(IFERROR(INDEX('Overview - Section A'!$E$38:$E$45,MATCH(G345,'Overview - Section A'!$U$38:$U$45,0)),""),"d-mmm-yy")</f>
        <v>d-juil-yy to d-déc-yy</v>
      </c>
      <c r="D345" s="517"/>
      <c r="E345" s="517"/>
      <c r="F345" s="518"/>
      <c r="G345" s="519" t="s">
        <v>438</v>
      </c>
      <c r="H345" s="519"/>
      <c r="I345" s="503" t="b">
        <f t="shared" si="17"/>
        <v>1</v>
      </c>
      <c r="J345" s="503" t="b">
        <f t="shared" si="18"/>
        <v>0</v>
      </c>
      <c r="K345" s="503" t="str">
        <f t="shared" si="19"/>
        <v>a1N36000005MhqkEAC</v>
      </c>
      <c r="L345" s="520" t="s">
        <v>1261</v>
      </c>
      <c r="M345" s="517"/>
      <c r="N345" s="517"/>
      <c r="O345" s="49"/>
      <c r="AM345" s="5"/>
      <c r="AN345" s="5"/>
    </row>
    <row r="346" spans="1:40" ht="283.5" x14ac:dyDescent="0.25">
      <c r="A346" s="409">
        <v>43</v>
      </c>
      <c r="B346" s="427" t="str">
        <f t="shared" si="16"/>
        <v/>
      </c>
      <c r="C346" s="501" t="str">
        <f ca="1">TEXT(IFERROR(INDEX('Overview - Section A'!$A$38:$A$45,MATCH(G346,'Overview - Section A'!$U$38:$U$45,0)),""),"d-mmm-yy") &amp;" to " &amp; TEXT(IFERROR(INDEX('Overview - Section A'!$E$38:$E$45,MATCH(G346,'Overview - Section A'!$U$38:$U$45,0)),""),"d-mmm-yy")</f>
        <v>d-janv-yy to d-juin-yy</v>
      </c>
      <c r="D346" s="517"/>
      <c r="E346" s="517"/>
      <c r="F346" s="518"/>
      <c r="G346" s="519" t="s">
        <v>428</v>
      </c>
      <c r="H346" s="519"/>
      <c r="I346" s="503" t="b">
        <f t="shared" si="17"/>
        <v>1</v>
      </c>
      <c r="J346" s="503" t="b">
        <f t="shared" si="18"/>
        <v>0</v>
      </c>
      <c r="K346" s="503" t="str">
        <f t="shared" si="19"/>
        <v>a1N36000005MhqlEAC</v>
      </c>
      <c r="L346" s="520" t="s">
        <v>1262</v>
      </c>
      <c r="M346" s="517"/>
      <c r="N346" s="517"/>
      <c r="O346" s="49"/>
      <c r="AM346" s="5"/>
      <c r="AN346" s="5"/>
    </row>
    <row r="347" spans="1:40" ht="283.5" x14ac:dyDescent="0.25">
      <c r="A347" s="409">
        <v>43</v>
      </c>
      <c r="B347" s="427" t="str">
        <f t="shared" si="16"/>
        <v/>
      </c>
      <c r="C347" s="501" t="str">
        <f ca="1">TEXT(IFERROR(INDEX('Overview - Section A'!$A$38:$A$45,MATCH(G347,'Overview - Section A'!$U$38:$U$45,0)),""),"d-mmm-yy") &amp;" to " &amp; TEXT(IFERROR(INDEX('Overview - Section A'!$E$38:$E$45,MATCH(G347,'Overview - Section A'!$U$38:$U$45,0)),""),"d-mmm-yy")</f>
        <v>d-juil-yy to d-déc-yy</v>
      </c>
      <c r="D347" s="517"/>
      <c r="E347" s="517"/>
      <c r="F347" s="518"/>
      <c r="G347" s="519" t="s">
        <v>430</v>
      </c>
      <c r="H347" s="519"/>
      <c r="I347" s="503" t="b">
        <f t="shared" si="17"/>
        <v>1</v>
      </c>
      <c r="J347" s="503" t="b">
        <f t="shared" si="18"/>
        <v>0</v>
      </c>
      <c r="K347" s="503" t="str">
        <f t="shared" si="19"/>
        <v>a1N36000005MhqlEAC</v>
      </c>
      <c r="L347" s="520" t="s">
        <v>1263</v>
      </c>
      <c r="M347" s="517"/>
      <c r="N347" s="517"/>
      <c r="O347" s="49"/>
      <c r="AM347" s="5"/>
      <c r="AN347" s="5"/>
    </row>
    <row r="348" spans="1:40" ht="283.5" x14ac:dyDescent="0.25">
      <c r="A348" s="409">
        <v>43</v>
      </c>
      <c r="B348" s="427" t="str">
        <f t="shared" si="16"/>
        <v/>
      </c>
      <c r="C348" s="501" t="str">
        <f ca="1">TEXT(IFERROR(INDEX('Overview - Section A'!$A$38:$A$45,MATCH(G348,'Overview - Section A'!$U$38:$U$45,0)),""),"d-mmm-yy") &amp;" to " &amp; TEXT(IFERROR(INDEX('Overview - Section A'!$E$38:$E$45,MATCH(G348,'Overview - Section A'!$U$38:$U$45,0)),""),"d-mmm-yy")</f>
        <v>d-janv-yy to d-juin-yy</v>
      </c>
      <c r="D348" s="517"/>
      <c r="E348" s="517"/>
      <c r="F348" s="518"/>
      <c r="G348" s="519" t="s">
        <v>432</v>
      </c>
      <c r="H348" s="519"/>
      <c r="I348" s="503" t="b">
        <f t="shared" si="17"/>
        <v>1</v>
      </c>
      <c r="J348" s="503" t="b">
        <f t="shared" si="18"/>
        <v>0</v>
      </c>
      <c r="K348" s="503" t="str">
        <f t="shared" si="19"/>
        <v>a1N36000005MhqlEAC</v>
      </c>
      <c r="L348" s="520" t="s">
        <v>1264</v>
      </c>
      <c r="M348" s="517"/>
      <c r="N348" s="517"/>
      <c r="O348" s="49"/>
      <c r="AM348" s="5"/>
      <c r="AN348" s="5"/>
    </row>
    <row r="349" spans="1:40" ht="283.5" x14ac:dyDescent="0.25">
      <c r="A349" s="409">
        <v>43</v>
      </c>
      <c r="B349" s="427" t="str">
        <f t="shared" si="16"/>
        <v/>
      </c>
      <c r="C349" s="501" t="str">
        <f ca="1">TEXT(IFERROR(INDEX('Overview - Section A'!$A$38:$A$45,MATCH(G349,'Overview - Section A'!$U$38:$U$45,0)),""),"d-mmm-yy") &amp;" to " &amp; TEXT(IFERROR(INDEX('Overview - Section A'!$E$38:$E$45,MATCH(G349,'Overview - Section A'!$U$38:$U$45,0)),""),"d-mmm-yy")</f>
        <v>d-juil-yy to d-déc-yy</v>
      </c>
      <c r="D349" s="517"/>
      <c r="E349" s="517"/>
      <c r="F349" s="518"/>
      <c r="G349" s="519" t="s">
        <v>434</v>
      </c>
      <c r="H349" s="519"/>
      <c r="I349" s="503" t="b">
        <f t="shared" si="17"/>
        <v>1</v>
      </c>
      <c r="J349" s="503" t="b">
        <f t="shared" si="18"/>
        <v>0</v>
      </c>
      <c r="K349" s="503" t="str">
        <f t="shared" si="19"/>
        <v>a1N36000005MhqlEAC</v>
      </c>
      <c r="L349" s="520" t="s">
        <v>1265</v>
      </c>
      <c r="M349" s="517"/>
      <c r="N349" s="517"/>
      <c r="O349" s="49"/>
      <c r="AM349" s="5"/>
      <c r="AN349" s="5"/>
    </row>
    <row r="350" spans="1:40" ht="283.5" x14ac:dyDescent="0.25">
      <c r="A350" s="409">
        <v>43</v>
      </c>
      <c r="B350" s="427" t="str">
        <f t="shared" ref="B350:B413" si="20">IF(A350=A349,"",IF(VLOOKUP(A350,$A$8:$D$90,4,FALSE)=0,"",VLOOKUP(A350,$A$8:$D$90,4,FALSE)))</f>
        <v/>
      </c>
      <c r="C350" s="501" t="str">
        <f ca="1">TEXT(IFERROR(INDEX('Overview - Section A'!$A$38:$A$45,MATCH(G350,'Overview - Section A'!$U$38:$U$45,0)),""),"d-mmm-yy") &amp;" to " &amp; TEXT(IFERROR(INDEX('Overview - Section A'!$E$38:$E$45,MATCH(G350,'Overview - Section A'!$U$38:$U$45,0)),""),"d-mmm-yy")</f>
        <v>d-janv-yy to d-juin-yy</v>
      </c>
      <c r="D350" s="517"/>
      <c r="E350" s="517"/>
      <c r="F350" s="518"/>
      <c r="G350" s="519" t="s">
        <v>436</v>
      </c>
      <c r="H350" s="519"/>
      <c r="I350" s="503" t="b">
        <f t="shared" ref="I350:I413" si="21">IFERROR(TRUE,FALSE)</f>
        <v>1</v>
      </c>
      <c r="J350" s="503" t="b">
        <f t="shared" ref="J350:J413" si="22">IFERROR(IF(VLOOKUP(A350,$A$8:$D$90,4,FALSE)&lt;&gt;"",TRUE,FALSE),FALSE)</f>
        <v>0</v>
      </c>
      <c r="K350" s="503" t="str">
        <f t="shared" ref="K350:K413" si="23">IFERROR(VLOOKUP(A350,$A$8:$T$90,20,FALSE),"")</f>
        <v>a1N36000005MhqlEAC</v>
      </c>
      <c r="L350" s="520" t="s">
        <v>1266</v>
      </c>
      <c r="M350" s="517"/>
      <c r="N350" s="517"/>
      <c r="O350" s="49"/>
      <c r="AM350" s="5"/>
      <c r="AN350" s="5"/>
    </row>
    <row r="351" spans="1:40" ht="283.5" x14ac:dyDescent="0.25">
      <c r="A351" s="409">
        <v>43</v>
      </c>
      <c r="B351" s="427" t="str">
        <f t="shared" si="20"/>
        <v/>
      </c>
      <c r="C351" s="501" t="str">
        <f ca="1">TEXT(IFERROR(INDEX('Overview - Section A'!$A$38:$A$45,MATCH(G351,'Overview - Section A'!$U$38:$U$45,0)),""),"d-mmm-yy") &amp;" to " &amp; TEXT(IFERROR(INDEX('Overview - Section A'!$E$38:$E$45,MATCH(G351,'Overview - Section A'!$U$38:$U$45,0)),""),"d-mmm-yy")</f>
        <v>d-juil-yy to d-déc-yy</v>
      </c>
      <c r="D351" s="517"/>
      <c r="E351" s="517"/>
      <c r="F351" s="518"/>
      <c r="G351" s="519" t="s">
        <v>438</v>
      </c>
      <c r="H351" s="519"/>
      <c r="I351" s="503" t="b">
        <f t="shared" si="21"/>
        <v>1</v>
      </c>
      <c r="J351" s="503" t="b">
        <f t="shared" si="22"/>
        <v>0</v>
      </c>
      <c r="K351" s="503" t="str">
        <f t="shared" si="23"/>
        <v>a1N36000005MhqlEAC</v>
      </c>
      <c r="L351" s="520" t="s">
        <v>1267</v>
      </c>
      <c r="M351" s="517"/>
      <c r="N351" s="517"/>
      <c r="O351" s="49"/>
      <c r="AM351" s="5"/>
      <c r="AN351" s="5"/>
    </row>
    <row r="352" spans="1:40" ht="283.5" x14ac:dyDescent="0.25">
      <c r="A352" s="409">
        <v>44</v>
      </c>
      <c r="B352" s="427" t="str">
        <f t="shared" si="20"/>
        <v/>
      </c>
      <c r="C352" s="501" t="str">
        <f ca="1">TEXT(IFERROR(INDEX('Overview - Section A'!$A$38:$A$45,MATCH(G352,'Overview - Section A'!$U$38:$U$45,0)),""),"d-mmm-yy") &amp;" to " &amp; TEXT(IFERROR(INDEX('Overview - Section A'!$E$38:$E$45,MATCH(G352,'Overview - Section A'!$U$38:$U$45,0)),""),"d-mmm-yy")</f>
        <v>d-janv-yy to d-juin-yy</v>
      </c>
      <c r="D352" s="517"/>
      <c r="E352" s="517"/>
      <c r="F352" s="518"/>
      <c r="G352" s="519" t="s">
        <v>428</v>
      </c>
      <c r="H352" s="519"/>
      <c r="I352" s="503" t="b">
        <f t="shared" si="21"/>
        <v>1</v>
      </c>
      <c r="J352" s="503" t="b">
        <f t="shared" si="22"/>
        <v>0</v>
      </c>
      <c r="K352" s="503" t="str">
        <f t="shared" si="23"/>
        <v>a1N36000005MhqmEAC</v>
      </c>
      <c r="L352" s="520" t="s">
        <v>1268</v>
      </c>
      <c r="M352" s="517"/>
      <c r="N352" s="517"/>
      <c r="O352" s="49"/>
      <c r="AM352" s="5"/>
      <c r="AN352" s="5"/>
    </row>
    <row r="353" spans="1:40" ht="283.5" x14ac:dyDescent="0.25">
      <c r="A353" s="409">
        <v>44</v>
      </c>
      <c r="B353" s="427" t="str">
        <f t="shared" si="20"/>
        <v/>
      </c>
      <c r="C353" s="501" t="str">
        <f ca="1">TEXT(IFERROR(INDEX('Overview - Section A'!$A$38:$A$45,MATCH(G353,'Overview - Section A'!$U$38:$U$45,0)),""),"d-mmm-yy") &amp;" to " &amp; TEXT(IFERROR(INDEX('Overview - Section A'!$E$38:$E$45,MATCH(G353,'Overview - Section A'!$U$38:$U$45,0)),""),"d-mmm-yy")</f>
        <v>d-juil-yy to d-déc-yy</v>
      </c>
      <c r="D353" s="517"/>
      <c r="E353" s="517"/>
      <c r="F353" s="518"/>
      <c r="G353" s="519" t="s">
        <v>430</v>
      </c>
      <c r="H353" s="519"/>
      <c r="I353" s="503" t="b">
        <f t="shared" si="21"/>
        <v>1</v>
      </c>
      <c r="J353" s="503" t="b">
        <f t="shared" si="22"/>
        <v>0</v>
      </c>
      <c r="K353" s="503" t="str">
        <f t="shared" si="23"/>
        <v>a1N36000005MhqmEAC</v>
      </c>
      <c r="L353" s="520" t="s">
        <v>1269</v>
      </c>
      <c r="M353" s="517"/>
      <c r="N353" s="517"/>
      <c r="O353" s="49"/>
      <c r="AM353" s="5"/>
      <c r="AN353" s="5"/>
    </row>
    <row r="354" spans="1:40" ht="283.5" x14ac:dyDescent="0.25">
      <c r="A354" s="409">
        <v>44</v>
      </c>
      <c r="B354" s="427" t="str">
        <f t="shared" si="20"/>
        <v/>
      </c>
      <c r="C354" s="501" t="str">
        <f ca="1">TEXT(IFERROR(INDEX('Overview - Section A'!$A$38:$A$45,MATCH(G354,'Overview - Section A'!$U$38:$U$45,0)),""),"d-mmm-yy") &amp;" to " &amp; TEXT(IFERROR(INDEX('Overview - Section A'!$E$38:$E$45,MATCH(G354,'Overview - Section A'!$U$38:$U$45,0)),""),"d-mmm-yy")</f>
        <v>d-janv-yy to d-juin-yy</v>
      </c>
      <c r="D354" s="517"/>
      <c r="E354" s="517"/>
      <c r="F354" s="518"/>
      <c r="G354" s="519" t="s">
        <v>432</v>
      </c>
      <c r="H354" s="519"/>
      <c r="I354" s="503" t="b">
        <f t="shared" si="21"/>
        <v>1</v>
      </c>
      <c r="J354" s="503" t="b">
        <f t="shared" si="22"/>
        <v>0</v>
      </c>
      <c r="K354" s="503" t="str">
        <f t="shared" si="23"/>
        <v>a1N36000005MhqmEAC</v>
      </c>
      <c r="L354" s="520" t="s">
        <v>1270</v>
      </c>
      <c r="M354" s="517"/>
      <c r="N354" s="517"/>
      <c r="O354" s="49"/>
      <c r="AM354" s="5"/>
      <c r="AN354" s="5"/>
    </row>
    <row r="355" spans="1:40" ht="283.5" x14ac:dyDescent="0.25">
      <c r="A355" s="409">
        <v>44</v>
      </c>
      <c r="B355" s="427" t="str">
        <f t="shared" si="20"/>
        <v/>
      </c>
      <c r="C355" s="501" t="str">
        <f ca="1">TEXT(IFERROR(INDEX('Overview - Section A'!$A$38:$A$45,MATCH(G355,'Overview - Section A'!$U$38:$U$45,0)),""),"d-mmm-yy") &amp;" to " &amp; TEXT(IFERROR(INDEX('Overview - Section A'!$E$38:$E$45,MATCH(G355,'Overview - Section A'!$U$38:$U$45,0)),""),"d-mmm-yy")</f>
        <v>d-juil-yy to d-déc-yy</v>
      </c>
      <c r="D355" s="517"/>
      <c r="E355" s="517"/>
      <c r="F355" s="518"/>
      <c r="G355" s="519" t="s">
        <v>434</v>
      </c>
      <c r="H355" s="519"/>
      <c r="I355" s="503" t="b">
        <f t="shared" si="21"/>
        <v>1</v>
      </c>
      <c r="J355" s="503" t="b">
        <f t="shared" si="22"/>
        <v>0</v>
      </c>
      <c r="K355" s="503" t="str">
        <f t="shared" si="23"/>
        <v>a1N36000005MhqmEAC</v>
      </c>
      <c r="L355" s="520" t="s">
        <v>1271</v>
      </c>
      <c r="M355" s="517"/>
      <c r="N355" s="517"/>
      <c r="O355" s="49"/>
      <c r="AM355" s="5"/>
      <c r="AN355" s="5"/>
    </row>
    <row r="356" spans="1:40" ht="283.5" x14ac:dyDescent="0.25">
      <c r="A356" s="409">
        <v>44</v>
      </c>
      <c r="B356" s="427" t="str">
        <f t="shared" si="20"/>
        <v/>
      </c>
      <c r="C356" s="501" t="str">
        <f ca="1">TEXT(IFERROR(INDEX('Overview - Section A'!$A$38:$A$45,MATCH(G356,'Overview - Section A'!$U$38:$U$45,0)),""),"d-mmm-yy") &amp;" to " &amp; TEXT(IFERROR(INDEX('Overview - Section A'!$E$38:$E$45,MATCH(G356,'Overview - Section A'!$U$38:$U$45,0)),""),"d-mmm-yy")</f>
        <v>d-janv-yy to d-juin-yy</v>
      </c>
      <c r="D356" s="517"/>
      <c r="E356" s="517"/>
      <c r="F356" s="518"/>
      <c r="G356" s="519" t="s">
        <v>436</v>
      </c>
      <c r="H356" s="519"/>
      <c r="I356" s="503" t="b">
        <f t="shared" si="21"/>
        <v>1</v>
      </c>
      <c r="J356" s="503" t="b">
        <f t="shared" si="22"/>
        <v>0</v>
      </c>
      <c r="K356" s="503" t="str">
        <f t="shared" si="23"/>
        <v>a1N36000005MhqmEAC</v>
      </c>
      <c r="L356" s="520" t="s">
        <v>1272</v>
      </c>
      <c r="M356" s="517"/>
      <c r="N356" s="517"/>
      <c r="O356" s="49"/>
      <c r="AM356" s="5"/>
      <c r="AN356" s="5"/>
    </row>
    <row r="357" spans="1:40" ht="283.5" x14ac:dyDescent="0.25">
      <c r="A357" s="409">
        <v>44</v>
      </c>
      <c r="B357" s="427" t="str">
        <f t="shared" si="20"/>
        <v/>
      </c>
      <c r="C357" s="501" t="str">
        <f ca="1">TEXT(IFERROR(INDEX('Overview - Section A'!$A$38:$A$45,MATCH(G357,'Overview - Section A'!$U$38:$U$45,0)),""),"d-mmm-yy") &amp;" to " &amp; TEXT(IFERROR(INDEX('Overview - Section A'!$E$38:$E$45,MATCH(G357,'Overview - Section A'!$U$38:$U$45,0)),""),"d-mmm-yy")</f>
        <v>d-juil-yy to d-déc-yy</v>
      </c>
      <c r="D357" s="517"/>
      <c r="E357" s="517"/>
      <c r="F357" s="518"/>
      <c r="G357" s="519" t="s">
        <v>438</v>
      </c>
      <c r="H357" s="519"/>
      <c r="I357" s="503" t="b">
        <f t="shared" si="21"/>
        <v>1</v>
      </c>
      <c r="J357" s="503" t="b">
        <f t="shared" si="22"/>
        <v>0</v>
      </c>
      <c r="K357" s="503" t="str">
        <f t="shared" si="23"/>
        <v>a1N36000005MhqmEAC</v>
      </c>
      <c r="L357" s="520" t="s">
        <v>1273</v>
      </c>
      <c r="M357" s="517"/>
      <c r="N357" s="517"/>
      <c r="O357" s="49"/>
      <c r="AM357" s="5"/>
      <c r="AN357" s="5"/>
    </row>
    <row r="358" spans="1:40" ht="283.5" x14ac:dyDescent="0.25">
      <c r="A358" s="409">
        <v>45</v>
      </c>
      <c r="B358" s="427" t="str">
        <f t="shared" si="20"/>
        <v/>
      </c>
      <c r="C358" s="501" t="str">
        <f ca="1">TEXT(IFERROR(INDEX('Overview - Section A'!$A$38:$A$45,MATCH(G358,'Overview - Section A'!$U$38:$U$45,0)),""),"d-mmm-yy") &amp;" to " &amp; TEXT(IFERROR(INDEX('Overview - Section A'!$E$38:$E$45,MATCH(G358,'Overview - Section A'!$U$38:$U$45,0)),""),"d-mmm-yy")</f>
        <v>d-janv-yy to d-juin-yy</v>
      </c>
      <c r="D358" s="517"/>
      <c r="E358" s="517"/>
      <c r="F358" s="518"/>
      <c r="G358" s="519" t="s">
        <v>428</v>
      </c>
      <c r="H358" s="519"/>
      <c r="I358" s="503" t="b">
        <f t="shared" si="21"/>
        <v>1</v>
      </c>
      <c r="J358" s="503" t="b">
        <f t="shared" si="22"/>
        <v>0</v>
      </c>
      <c r="K358" s="503" t="str">
        <f t="shared" si="23"/>
        <v>a1N36000005MhqnEAC</v>
      </c>
      <c r="L358" s="520" t="s">
        <v>1274</v>
      </c>
      <c r="M358" s="517"/>
      <c r="N358" s="517"/>
      <c r="O358" s="49"/>
      <c r="AM358" s="5"/>
      <c r="AN358" s="5"/>
    </row>
    <row r="359" spans="1:40" ht="283.5" x14ac:dyDescent="0.25">
      <c r="A359" s="409">
        <v>45</v>
      </c>
      <c r="B359" s="427" t="str">
        <f t="shared" si="20"/>
        <v/>
      </c>
      <c r="C359" s="501" t="str">
        <f ca="1">TEXT(IFERROR(INDEX('Overview - Section A'!$A$38:$A$45,MATCH(G359,'Overview - Section A'!$U$38:$U$45,0)),""),"d-mmm-yy") &amp;" to " &amp; TEXT(IFERROR(INDEX('Overview - Section A'!$E$38:$E$45,MATCH(G359,'Overview - Section A'!$U$38:$U$45,0)),""),"d-mmm-yy")</f>
        <v>d-juil-yy to d-déc-yy</v>
      </c>
      <c r="D359" s="517"/>
      <c r="E359" s="517"/>
      <c r="F359" s="518"/>
      <c r="G359" s="519" t="s">
        <v>430</v>
      </c>
      <c r="H359" s="519"/>
      <c r="I359" s="503" t="b">
        <f t="shared" si="21"/>
        <v>1</v>
      </c>
      <c r="J359" s="503" t="b">
        <f t="shared" si="22"/>
        <v>0</v>
      </c>
      <c r="K359" s="503" t="str">
        <f t="shared" si="23"/>
        <v>a1N36000005MhqnEAC</v>
      </c>
      <c r="L359" s="520" t="s">
        <v>1275</v>
      </c>
      <c r="M359" s="517"/>
      <c r="N359" s="517"/>
      <c r="O359" s="49"/>
      <c r="AM359" s="5"/>
      <c r="AN359" s="5"/>
    </row>
    <row r="360" spans="1:40" ht="283.5" x14ac:dyDescent="0.25">
      <c r="A360" s="409">
        <v>45</v>
      </c>
      <c r="B360" s="427" t="str">
        <f t="shared" si="20"/>
        <v/>
      </c>
      <c r="C360" s="501" t="str">
        <f ca="1">TEXT(IFERROR(INDEX('Overview - Section A'!$A$38:$A$45,MATCH(G360,'Overview - Section A'!$U$38:$U$45,0)),""),"d-mmm-yy") &amp;" to " &amp; TEXT(IFERROR(INDEX('Overview - Section A'!$E$38:$E$45,MATCH(G360,'Overview - Section A'!$U$38:$U$45,0)),""),"d-mmm-yy")</f>
        <v>d-janv-yy to d-juin-yy</v>
      </c>
      <c r="D360" s="517"/>
      <c r="E360" s="517"/>
      <c r="F360" s="518"/>
      <c r="G360" s="519" t="s">
        <v>432</v>
      </c>
      <c r="H360" s="519"/>
      <c r="I360" s="503" t="b">
        <f t="shared" si="21"/>
        <v>1</v>
      </c>
      <c r="J360" s="503" t="b">
        <f t="shared" si="22"/>
        <v>0</v>
      </c>
      <c r="K360" s="503" t="str">
        <f t="shared" si="23"/>
        <v>a1N36000005MhqnEAC</v>
      </c>
      <c r="L360" s="520" t="s">
        <v>1276</v>
      </c>
      <c r="M360" s="517"/>
      <c r="N360" s="517"/>
      <c r="O360" s="49"/>
      <c r="AM360" s="5"/>
      <c r="AN360" s="5"/>
    </row>
    <row r="361" spans="1:40" ht="283.5" x14ac:dyDescent="0.25">
      <c r="A361" s="409">
        <v>45</v>
      </c>
      <c r="B361" s="427" t="str">
        <f t="shared" si="20"/>
        <v/>
      </c>
      <c r="C361" s="501" t="str">
        <f ca="1">TEXT(IFERROR(INDEX('Overview - Section A'!$A$38:$A$45,MATCH(G361,'Overview - Section A'!$U$38:$U$45,0)),""),"d-mmm-yy") &amp;" to " &amp; TEXT(IFERROR(INDEX('Overview - Section A'!$E$38:$E$45,MATCH(G361,'Overview - Section A'!$U$38:$U$45,0)),""),"d-mmm-yy")</f>
        <v>d-juil-yy to d-déc-yy</v>
      </c>
      <c r="D361" s="517"/>
      <c r="E361" s="517"/>
      <c r="F361" s="518"/>
      <c r="G361" s="519" t="s">
        <v>434</v>
      </c>
      <c r="H361" s="519"/>
      <c r="I361" s="503" t="b">
        <f t="shared" si="21"/>
        <v>1</v>
      </c>
      <c r="J361" s="503" t="b">
        <f t="shared" si="22"/>
        <v>0</v>
      </c>
      <c r="K361" s="503" t="str">
        <f t="shared" si="23"/>
        <v>a1N36000005MhqnEAC</v>
      </c>
      <c r="L361" s="520" t="s">
        <v>1277</v>
      </c>
      <c r="M361" s="517"/>
      <c r="N361" s="517"/>
      <c r="O361" s="49"/>
      <c r="AM361" s="5"/>
      <c r="AN361" s="5"/>
    </row>
    <row r="362" spans="1:40" ht="283.5" x14ac:dyDescent="0.25">
      <c r="A362" s="409">
        <v>45</v>
      </c>
      <c r="B362" s="427" t="str">
        <f t="shared" si="20"/>
        <v/>
      </c>
      <c r="C362" s="501" t="str">
        <f ca="1">TEXT(IFERROR(INDEX('Overview - Section A'!$A$38:$A$45,MATCH(G362,'Overview - Section A'!$U$38:$U$45,0)),""),"d-mmm-yy") &amp;" to " &amp; TEXT(IFERROR(INDEX('Overview - Section A'!$E$38:$E$45,MATCH(G362,'Overview - Section A'!$U$38:$U$45,0)),""),"d-mmm-yy")</f>
        <v>d-janv-yy to d-juin-yy</v>
      </c>
      <c r="D362" s="517"/>
      <c r="E362" s="517"/>
      <c r="F362" s="518"/>
      <c r="G362" s="519" t="s">
        <v>436</v>
      </c>
      <c r="H362" s="519"/>
      <c r="I362" s="503" t="b">
        <f t="shared" si="21"/>
        <v>1</v>
      </c>
      <c r="J362" s="503" t="b">
        <f t="shared" si="22"/>
        <v>0</v>
      </c>
      <c r="K362" s="503" t="str">
        <f t="shared" si="23"/>
        <v>a1N36000005MhqnEAC</v>
      </c>
      <c r="L362" s="520" t="s">
        <v>1278</v>
      </c>
      <c r="M362" s="517"/>
      <c r="N362" s="517"/>
      <c r="O362" s="49"/>
      <c r="AM362" s="5"/>
      <c r="AN362" s="5"/>
    </row>
    <row r="363" spans="1:40" ht="283.5" x14ac:dyDescent="0.25">
      <c r="A363" s="409">
        <v>45</v>
      </c>
      <c r="B363" s="427" t="str">
        <f t="shared" si="20"/>
        <v/>
      </c>
      <c r="C363" s="501" t="str">
        <f ca="1">TEXT(IFERROR(INDEX('Overview - Section A'!$A$38:$A$45,MATCH(G363,'Overview - Section A'!$U$38:$U$45,0)),""),"d-mmm-yy") &amp;" to " &amp; TEXT(IFERROR(INDEX('Overview - Section A'!$E$38:$E$45,MATCH(G363,'Overview - Section A'!$U$38:$U$45,0)),""),"d-mmm-yy")</f>
        <v>d-juil-yy to d-déc-yy</v>
      </c>
      <c r="D363" s="517"/>
      <c r="E363" s="517"/>
      <c r="F363" s="518"/>
      <c r="G363" s="519" t="s">
        <v>438</v>
      </c>
      <c r="H363" s="519"/>
      <c r="I363" s="503" t="b">
        <f t="shared" si="21"/>
        <v>1</v>
      </c>
      <c r="J363" s="503" t="b">
        <f t="shared" si="22"/>
        <v>0</v>
      </c>
      <c r="K363" s="503" t="str">
        <f t="shared" si="23"/>
        <v>a1N36000005MhqnEAC</v>
      </c>
      <c r="L363" s="520" t="s">
        <v>1279</v>
      </c>
      <c r="M363" s="517"/>
      <c r="N363" s="517"/>
      <c r="O363" s="49"/>
      <c r="AM363" s="5"/>
      <c r="AN363" s="5"/>
    </row>
    <row r="364" spans="1:40" ht="283.5" x14ac:dyDescent="0.25">
      <c r="A364" s="409">
        <v>46</v>
      </c>
      <c r="B364" s="427" t="str">
        <f t="shared" si="20"/>
        <v/>
      </c>
      <c r="C364" s="501" t="str">
        <f ca="1">TEXT(IFERROR(INDEX('Overview - Section A'!$A$38:$A$45,MATCH(G364,'Overview - Section A'!$U$38:$U$45,0)),""),"d-mmm-yy") &amp;" to " &amp; TEXT(IFERROR(INDEX('Overview - Section A'!$E$38:$E$45,MATCH(G364,'Overview - Section A'!$U$38:$U$45,0)),""),"d-mmm-yy")</f>
        <v>d-janv-yy to d-juin-yy</v>
      </c>
      <c r="D364" s="517"/>
      <c r="E364" s="517"/>
      <c r="F364" s="518"/>
      <c r="G364" s="519" t="s">
        <v>428</v>
      </c>
      <c r="H364" s="519"/>
      <c r="I364" s="503" t="b">
        <f t="shared" si="21"/>
        <v>1</v>
      </c>
      <c r="J364" s="503" t="b">
        <f t="shared" si="22"/>
        <v>0</v>
      </c>
      <c r="K364" s="503" t="str">
        <f t="shared" si="23"/>
        <v>a1N36000005MhqoEAC</v>
      </c>
      <c r="L364" s="520" t="s">
        <v>1280</v>
      </c>
      <c r="M364" s="517"/>
      <c r="N364" s="517"/>
      <c r="O364" s="49"/>
      <c r="AM364" s="5"/>
      <c r="AN364" s="5"/>
    </row>
    <row r="365" spans="1:40" ht="283.5" x14ac:dyDescent="0.25">
      <c r="A365" s="409">
        <v>46</v>
      </c>
      <c r="B365" s="427" t="str">
        <f t="shared" si="20"/>
        <v/>
      </c>
      <c r="C365" s="501" t="str">
        <f ca="1">TEXT(IFERROR(INDEX('Overview - Section A'!$A$38:$A$45,MATCH(G365,'Overview - Section A'!$U$38:$U$45,0)),""),"d-mmm-yy") &amp;" to " &amp; TEXT(IFERROR(INDEX('Overview - Section A'!$E$38:$E$45,MATCH(G365,'Overview - Section A'!$U$38:$U$45,0)),""),"d-mmm-yy")</f>
        <v>d-juil-yy to d-déc-yy</v>
      </c>
      <c r="D365" s="517"/>
      <c r="E365" s="517"/>
      <c r="F365" s="518"/>
      <c r="G365" s="519" t="s">
        <v>430</v>
      </c>
      <c r="H365" s="519"/>
      <c r="I365" s="503" t="b">
        <f t="shared" si="21"/>
        <v>1</v>
      </c>
      <c r="J365" s="503" t="b">
        <f t="shared" si="22"/>
        <v>0</v>
      </c>
      <c r="K365" s="503" t="str">
        <f t="shared" si="23"/>
        <v>a1N36000005MhqoEAC</v>
      </c>
      <c r="L365" s="520" t="s">
        <v>1281</v>
      </c>
      <c r="M365" s="517"/>
      <c r="N365" s="517"/>
      <c r="O365" s="49"/>
      <c r="AM365" s="5"/>
      <c r="AN365" s="5"/>
    </row>
    <row r="366" spans="1:40" ht="283.5" x14ac:dyDescent="0.25">
      <c r="A366" s="409">
        <v>46</v>
      </c>
      <c r="B366" s="427" t="str">
        <f t="shared" si="20"/>
        <v/>
      </c>
      <c r="C366" s="501" t="str">
        <f ca="1">TEXT(IFERROR(INDEX('Overview - Section A'!$A$38:$A$45,MATCH(G366,'Overview - Section A'!$U$38:$U$45,0)),""),"d-mmm-yy") &amp;" to " &amp; TEXT(IFERROR(INDEX('Overview - Section A'!$E$38:$E$45,MATCH(G366,'Overview - Section A'!$U$38:$U$45,0)),""),"d-mmm-yy")</f>
        <v>d-janv-yy to d-juin-yy</v>
      </c>
      <c r="D366" s="517"/>
      <c r="E366" s="517"/>
      <c r="F366" s="518"/>
      <c r="G366" s="519" t="s">
        <v>432</v>
      </c>
      <c r="H366" s="519"/>
      <c r="I366" s="503" t="b">
        <f t="shared" si="21"/>
        <v>1</v>
      </c>
      <c r="J366" s="503" t="b">
        <f t="shared" si="22"/>
        <v>0</v>
      </c>
      <c r="K366" s="503" t="str">
        <f t="shared" si="23"/>
        <v>a1N36000005MhqoEAC</v>
      </c>
      <c r="L366" s="520" t="s">
        <v>1282</v>
      </c>
      <c r="M366" s="517"/>
      <c r="N366" s="517"/>
      <c r="O366" s="49"/>
      <c r="AM366" s="5"/>
      <c r="AN366" s="5"/>
    </row>
    <row r="367" spans="1:40" ht="283.5" x14ac:dyDescent="0.25">
      <c r="A367" s="409">
        <v>46</v>
      </c>
      <c r="B367" s="427" t="str">
        <f t="shared" si="20"/>
        <v/>
      </c>
      <c r="C367" s="501" t="str">
        <f ca="1">TEXT(IFERROR(INDEX('Overview - Section A'!$A$38:$A$45,MATCH(G367,'Overview - Section A'!$U$38:$U$45,0)),""),"d-mmm-yy") &amp;" to " &amp; TEXT(IFERROR(INDEX('Overview - Section A'!$E$38:$E$45,MATCH(G367,'Overview - Section A'!$U$38:$U$45,0)),""),"d-mmm-yy")</f>
        <v>d-juil-yy to d-déc-yy</v>
      </c>
      <c r="D367" s="517"/>
      <c r="E367" s="517"/>
      <c r="F367" s="518"/>
      <c r="G367" s="519" t="s">
        <v>434</v>
      </c>
      <c r="H367" s="519"/>
      <c r="I367" s="503" t="b">
        <f t="shared" si="21"/>
        <v>1</v>
      </c>
      <c r="J367" s="503" t="b">
        <f t="shared" si="22"/>
        <v>0</v>
      </c>
      <c r="K367" s="503" t="str">
        <f t="shared" si="23"/>
        <v>a1N36000005MhqoEAC</v>
      </c>
      <c r="L367" s="520" t="s">
        <v>1283</v>
      </c>
      <c r="M367" s="517"/>
      <c r="N367" s="517"/>
      <c r="O367" s="49"/>
      <c r="AM367" s="5"/>
      <c r="AN367" s="5"/>
    </row>
    <row r="368" spans="1:40" ht="283.5" x14ac:dyDescent="0.25">
      <c r="A368" s="409">
        <v>46</v>
      </c>
      <c r="B368" s="427" t="str">
        <f t="shared" si="20"/>
        <v/>
      </c>
      <c r="C368" s="501" t="str">
        <f ca="1">TEXT(IFERROR(INDEX('Overview - Section A'!$A$38:$A$45,MATCH(G368,'Overview - Section A'!$U$38:$U$45,0)),""),"d-mmm-yy") &amp;" to " &amp; TEXT(IFERROR(INDEX('Overview - Section A'!$E$38:$E$45,MATCH(G368,'Overview - Section A'!$U$38:$U$45,0)),""),"d-mmm-yy")</f>
        <v>d-janv-yy to d-juin-yy</v>
      </c>
      <c r="D368" s="517"/>
      <c r="E368" s="517"/>
      <c r="F368" s="518"/>
      <c r="G368" s="519" t="s">
        <v>436</v>
      </c>
      <c r="H368" s="519"/>
      <c r="I368" s="503" t="b">
        <f t="shared" si="21"/>
        <v>1</v>
      </c>
      <c r="J368" s="503" t="b">
        <f t="shared" si="22"/>
        <v>0</v>
      </c>
      <c r="K368" s="503" t="str">
        <f t="shared" si="23"/>
        <v>a1N36000005MhqoEAC</v>
      </c>
      <c r="L368" s="520" t="s">
        <v>1284</v>
      </c>
      <c r="M368" s="517"/>
      <c r="N368" s="517"/>
      <c r="O368" s="49"/>
      <c r="AM368" s="5"/>
      <c r="AN368" s="5"/>
    </row>
    <row r="369" spans="1:40" ht="283.5" x14ac:dyDescent="0.25">
      <c r="A369" s="409">
        <v>46</v>
      </c>
      <c r="B369" s="427" t="str">
        <f t="shared" si="20"/>
        <v/>
      </c>
      <c r="C369" s="501" t="str">
        <f ca="1">TEXT(IFERROR(INDEX('Overview - Section A'!$A$38:$A$45,MATCH(G369,'Overview - Section A'!$U$38:$U$45,0)),""),"d-mmm-yy") &amp;" to " &amp; TEXT(IFERROR(INDEX('Overview - Section A'!$E$38:$E$45,MATCH(G369,'Overview - Section A'!$U$38:$U$45,0)),""),"d-mmm-yy")</f>
        <v>d-juil-yy to d-déc-yy</v>
      </c>
      <c r="D369" s="517"/>
      <c r="E369" s="517"/>
      <c r="F369" s="518"/>
      <c r="G369" s="519" t="s">
        <v>438</v>
      </c>
      <c r="H369" s="519"/>
      <c r="I369" s="503" t="b">
        <f t="shared" si="21"/>
        <v>1</v>
      </c>
      <c r="J369" s="503" t="b">
        <f t="shared" si="22"/>
        <v>0</v>
      </c>
      <c r="K369" s="503" t="str">
        <f t="shared" si="23"/>
        <v>a1N36000005MhqoEAC</v>
      </c>
      <c r="L369" s="520" t="s">
        <v>1285</v>
      </c>
      <c r="M369" s="517"/>
      <c r="N369" s="517"/>
      <c r="O369" s="49"/>
      <c r="AM369" s="5"/>
      <c r="AN369" s="5"/>
    </row>
    <row r="370" spans="1:40" ht="283.5" x14ac:dyDescent="0.25">
      <c r="A370" s="409">
        <v>47</v>
      </c>
      <c r="B370" s="427" t="str">
        <f t="shared" si="20"/>
        <v/>
      </c>
      <c r="C370" s="501" t="str">
        <f ca="1">TEXT(IFERROR(INDEX('Overview - Section A'!$A$38:$A$45,MATCH(G370,'Overview - Section A'!$U$38:$U$45,0)),""),"d-mmm-yy") &amp;" to " &amp; TEXT(IFERROR(INDEX('Overview - Section A'!$E$38:$E$45,MATCH(G370,'Overview - Section A'!$U$38:$U$45,0)),""),"d-mmm-yy")</f>
        <v>d-janv-yy to d-juin-yy</v>
      </c>
      <c r="D370" s="517"/>
      <c r="E370" s="517"/>
      <c r="F370" s="518"/>
      <c r="G370" s="519" t="s">
        <v>428</v>
      </c>
      <c r="H370" s="519"/>
      <c r="I370" s="503" t="b">
        <f t="shared" si="21"/>
        <v>1</v>
      </c>
      <c r="J370" s="503" t="b">
        <f t="shared" si="22"/>
        <v>0</v>
      </c>
      <c r="K370" s="503" t="str">
        <f t="shared" si="23"/>
        <v>a1N36000005MhqpEAC</v>
      </c>
      <c r="L370" s="520" t="s">
        <v>1286</v>
      </c>
      <c r="M370" s="517"/>
      <c r="N370" s="517"/>
      <c r="O370" s="49"/>
      <c r="AM370" s="5"/>
      <c r="AN370" s="5"/>
    </row>
    <row r="371" spans="1:40" ht="283.5" x14ac:dyDescent="0.25">
      <c r="A371" s="409">
        <v>47</v>
      </c>
      <c r="B371" s="427" t="str">
        <f t="shared" si="20"/>
        <v/>
      </c>
      <c r="C371" s="501" t="str">
        <f ca="1">TEXT(IFERROR(INDEX('Overview - Section A'!$A$38:$A$45,MATCH(G371,'Overview - Section A'!$U$38:$U$45,0)),""),"d-mmm-yy") &amp;" to " &amp; TEXT(IFERROR(INDEX('Overview - Section A'!$E$38:$E$45,MATCH(G371,'Overview - Section A'!$U$38:$U$45,0)),""),"d-mmm-yy")</f>
        <v>d-juil-yy to d-déc-yy</v>
      </c>
      <c r="D371" s="517"/>
      <c r="E371" s="517"/>
      <c r="F371" s="518"/>
      <c r="G371" s="519" t="s">
        <v>430</v>
      </c>
      <c r="H371" s="519"/>
      <c r="I371" s="503" t="b">
        <f t="shared" si="21"/>
        <v>1</v>
      </c>
      <c r="J371" s="503" t="b">
        <f t="shared" si="22"/>
        <v>0</v>
      </c>
      <c r="K371" s="503" t="str">
        <f t="shared" si="23"/>
        <v>a1N36000005MhqpEAC</v>
      </c>
      <c r="L371" s="520" t="s">
        <v>1287</v>
      </c>
      <c r="M371" s="517"/>
      <c r="N371" s="517"/>
      <c r="O371" s="49"/>
      <c r="AM371" s="5"/>
      <c r="AN371" s="5"/>
    </row>
    <row r="372" spans="1:40" ht="283.5" x14ac:dyDescent="0.25">
      <c r="A372" s="409">
        <v>47</v>
      </c>
      <c r="B372" s="427" t="str">
        <f t="shared" si="20"/>
        <v/>
      </c>
      <c r="C372" s="501" t="str">
        <f ca="1">TEXT(IFERROR(INDEX('Overview - Section A'!$A$38:$A$45,MATCH(G372,'Overview - Section A'!$U$38:$U$45,0)),""),"d-mmm-yy") &amp;" to " &amp; TEXT(IFERROR(INDEX('Overview - Section A'!$E$38:$E$45,MATCH(G372,'Overview - Section A'!$U$38:$U$45,0)),""),"d-mmm-yy")</f>
        <v>d-janv-yy to d-juin-yy</v>
      </c>
      <c r="D372" s="517"/>
      <c r="E372" s="517"/>
      <c r="F372" s="518"/>
      <c r="G372" s="519" t="s">
        <v>432</v>
      </c>
      <c r="H372" s="519"/>
      <c r="I372" s="503" t="b">
        <f t="shared" si="21"/>
        <v>1</v>
      </c>
      <c r="J372" s="503" t="b">
        <f t="shared" si="22"/>
        <v>0</v>
      </c>
      <c r="K372" s="503" t="str">
        <f t="shared" si="23"/>
        <v>a1N36000005MhqpEAC</v>
      </c>
      <c r="L372" s="520" t="s">
        <v>1288</v>
      </c>
      <c r="M372" s="517"/>
      <c r="N372" s="517"/>
      <c r="O372" s="49"/>
      <c r="AM372" s="5"/>
      <c r="AN372" s="5"/>
    </row>
    <row r="373" spans="1:40" ht="283.5" x14ac:dyDescent="0.25">
      <c r="A373" s="409">
        <v>47</v>
      </c>
      <c r="B373" s="427" t="str">
        <f t="shared" si="20"/>
        <v/>
      </c>
      <c r="C373" s="501" t="str">
        <f ca="1">TEXT(IFERROR(INDEX('Overview - Section A'!$A$38:$A$45,MATCH(G373,'Overview - Section A'!$U$38:$U$45,0)),""),"d-mmm-yy") &amp;" to " &amp; TEXT(IFERROR(INDEX('Overview - Section A'!$E$38:$E$45,MATCH(G373,'Overview - Section A'!$U$38:$U$45,0)),""),"d-mmm-yy")</f>
        <v>d-juil-yy to d-déc-yy</v>
      </c>
      <c r="D373" s="517"/>
      <c r="E373" s="517"/>
      <c r="F373" s="518"/>
      <c r="G373" s="519" t="s">
        <v>434</v>
      </c>
      <c r="H373" s="519"/>
      <c r="I373" s="503" t="b">
        <f t="shared" si="21"/>
        <v>1</v>
      </c>
      <c r="J373" s="503" t="b">
        <f t="shared" si="22"/>
        <v>0</v>
      </c>
      <c r="K373" s="503" t="str">
        <f t="shared" si="23"/>
        <v>a1N36000005MhqpEAC</v>
      </c>
      <c r="L373" s="520" t="s">
        <v>1289</v>
      </c>
      <c r="M373" s="517"/>
      <c r="N373" s="517"/>
      <c r="O373" s="49"/>
      <c r="AM373" s="5"/>
      <c r="AN373" s="5"/>
    </row>
    <row r="374" spans="1:40" ht="283.5" x14ac:dyDescent="0.25">
      <c r="A374" s="409">
        <v>47</v>
      </c>
      <c r="B374" s="427" t="str">
        <f t="shared" si="20"/>
        <v/>
      </c>
      <c r="C374" s="501" t="str">
        <f ca="1">TEXT(IFERROR(INDEX('Overview - Section A'!$A$38:$A$45,MATCH(G374,'Overview - Section A'!$U$38:$U$45,0)),""),"d-mmm-yy") &amp;" to " &amp; TEXT(IFERROR(INDEX('Overview - Section A'!$E$38:$E$45,MATCH(G374,'Overview - Section A'!$U$38:$U$45,0)),""),"d-mmm-yy")</f>
        <v>d-janv-yy to d-juin-yy</v>
      </c>
      <c r="D374" s="517"/>
      <c r="E374" s="517"/>
      <c r="F374" s="518"/>
      <c r="G374" s="519" t="s">
        <v>436</v>
      </c>
      <c r="H374" s="519"/>
      <c r="I374" s="503" t="b">
        <f t="shared" si="21"/>
        <v>1</v>
      </c>
      <c r="J374" s="503" t="b">
        <f t="shared" si="22"/>
        <v>0</v>
      </c>
      <c r="K374" s="503" t="str">
        <f t="shared" si="23"/>
        <v>a1N36000005MhqpEAC</v>
      </c>
      <c r="L374" s="520" t="s">
        <v>1290</v>
      </c>
      <c r="M374" s="517"/>
      <c r="N374" s="517"/>
      <c r="O374" s="49"/>
      <c r="AM374" s="5"/>
      <c r="AN374" s="5"/>
    </row>
    <row r="375" spans="1:40" ht="283.5" x14ac:dyDescent="0.25">
      <c r="A375" s="409">
        <v>47</v>
      </c>
      <c r="B375" s="427" t="str">
        <f t="shared" si="20"/>
        <v/>
      </c>
      <c r="C375" s="501" t="str">
        <f ca="1">TEXT(IFERROR(INDEX('Overview - Section A'!$A$38:$A$45,MATCH(G375,'Overview - Section A'!$U$38:$U$45,0)),""),"d-mmm-yy") &amp;" to " &amp; TEXT(IFERROR(INDEX('Overview - Section A'!$E$38:$E$45,MATCH(G375,'Overview - Section A'!$U$38:$U$45,0)),""),"d-mmm-yy")</f>
        <v>d-juil-yy to d-déc-yy</v>
      </c>
      <c r="D375" s="517"/>
      <c r="E375" s="517"/>
      <c r="F375" s="518"/>
      <c r="G375" s="519" t="s">
        <v>438</v>
      </c>
      <c r="H375" s="519"/>
      <c r="I375" s="503" t="b">
        <f t="shared" si="21"/>
        <v>1</v>
      </c>
      <c r="J375" s="503" t="b">
        <f t="shared" si="22"/>
        <v>0</v>
      </c>
      <c r="K375" s="503" t="str">
        <f t="shared" si="23"/>
        <v>a1N36000005MhqpEAC</v>
      </c>
      <c r="L375" s="520" t="s">
        <v>1291</v>
      </c>
      <c r="M375" s="517"/>
      <c r="N375" s="517"/>
      <c r="O375" s="49"/>
      <c r="AM375" s="5"/>
      <c r="AN375" s="5"/>
    </row>
    <row r="376" spans="1:40" ht="283.5" x14ac:dyDescent="0.25">
      <c r="A376" s="409">
        <v>48</v>
      </c>
      <c r="B376" s="427" t="str">
        <f t="shared" si="20"/>
        <v/>
      </c>
      <c r="C376" s="501" t="str">
        <f ca="1">TEXT(IFERROR(INDEX('Overview - Section A'!$A$38:$A$45,MATCH(G376,'Overview - Section A'!$U$38:$U$45,0)),""),"d-mmm-yy") &amp;" to " &amp; TEXT(IFERROR(INDEX('Overview - Section A'!$E$38:$E$45,MATCH(G376,'Overview - Section A'!$U$38:$U$45,0)),""),"d-mmm-yy")</f>
        <v>d-janv-yy to d-juin-yy</v>
      </c>
      <c r="D376" s="517"/>
      <c r="E376" s="517"/>
      <c r="F376" s="518"/>
      <c r="G376" s="519" t="s">
        <v>428</v>
      </c>
      <c r="H376" s="519"/>
      <c r="I376" s="503" t="b">
        <f t="shared" si="21"/>
        <v>1</v>
      </c>
      <c r="J376" s="503" t="b">
        <f t="shared" si="22"/>
        <v>0</v>
      </c>
      <c r="K376" s="503" t="str">
        <f t="shared" si="23"/>
        <v>a1N36000005MhqqEAC</v>
      </c>
      <c r="L376" s="520" t="s">
        <v>1292</v>
      </c>
      <c r="M376" s="517"/>
      <c r="N376" s="517"/>
      <c r="O376" s="49"/>
      <c r="AM376" s="5"/>
      <c r="AN376" s="5"/>
    </row>
    <row r="377" spans="1:40" ht="283.5" x14ac:dyDescent="0.25">
      <c r="A377" s="409">
        <v>48</v>
      </c>
      <c r="B377" s="427" t="str">
        <f t="shared" si="20"/>
        <v/>
      </c>
      <c r="C377" s="501" t="str">
        <f ca="1">TEXT(IFERROR(INDEX('Overview - Section A'!$A$38:$A$45,MATCH(G377,'Overview - Section A'!$U$38:$U$45,0)),""),"d-mmm-yy") &amp;" to " &amp; TEXT(IFERROR(INDEX('Overview - Section A'!$E$38:$E$45,MATCH(G377,'Overview - Section A'!$U$38:$U$45,0)),""),"d-mmm-yy")</f>
        <v>d-juil-yy to d-déc-yy</v>
      </c>
      <c r="D377" s="517"/>
      <c r="E377" s="517"/>
      <c r="F377" s="518"/>
      <c r="G377" s="519" t="s">
        <v>430</v>
      </c>
      <c r="H377" s="519"/>
      <c r="I377" s="503" t="b">
        <f t="shared" si="21"/>
        <v>1</v>
      </c>
      <c r="J377" s="503" t="b">
        <f t="shared" si="22"/>
        <v>0</v>
      </c>
      <c r="K377" s="503" t="str">
        <f t="shared" si="23"/>
        <v>a1N36000005MhqqEAC</v>
      </c>
      <c r="L377" s="520" t="s">
        <v>1293</v>
      </c>
      <c r="M377" s="517"/>
      <c r="N377" s="517"/>
      <c r="O377" s="49"/>
      <c r="AM377" s="5"/>
      <c r="AN377" s="5"/>
    </row>
    <row r="378" spans="1:40" ht="283.5" x14ac:dyDescent="0.25">
      <c r="A378" s="409">
        <v>48</v>
      </c>
      <c r="B378" s="427" t="str">
        <f t="shared" si="20"/>
        <v/>
      </c>
      <c r="C378" s="501" t="str">
        <f ca="1">TEXT(IFERROR(INDEX('Overview - Section A'!$A$38:$A$45,MATCH(G378,'Overview - Section A'!$U$38:$U$45,0)),""),"d-mmm-yy") &amp;" to " &amp; TEXT(IFERROR(INDEX('Overview - Section A'!$E$38:$E$45,MATCH(G378,'Overview - Section A'!$U$38:$U$45,0)),""),"d-mmm-yy")</f>
        <v>d-janv-yy to d-juin-yy</v>
      </c>
      <c r="D378" s="517"/>
      <c r="E378" s="517"/>
      <c r="F378" s="518"/>
      <c r="G378" s="519" t="s">
        <v>432</v>
      </c>
      <c r="H378" s="519"/>
      <c r="I378" s="503" t="b">
        <f t="shared" si="21"/>
        <v>1</v>
      </c>
      <c r="J378" s="503" t="b">
        <f t="shared" si="22"/>
        <v>0</v>
      </c>
      <c r="K378" s="503" t="str">
        <f t="shared" si="23"/>
        <v>a1N36000005MhqqEAC</v>
      </c>
      <c r="L378" s="520" t="s">
        <v>1294</v>
      </c>
      <c r="M378" s="517"/>
      <c r="N378" s="517"/>
      <c r="O378" s="49"/>
      <c r="AM378" s="5"/>
      <c r="AN378" s="5"/>
    </row>
    <row r="379" spans="1:40" ht="283.5" x14ac:dyDescent="0.25">
      <c r="A379" s="409">
        <v>48</v>
      </c>
      <c r="B379" s="427" t="str">
        <f t="shared" si="20"/>
        <v/>
      </c>
      <c r="C379" s="501" t="str">
        <f ca="1">TEXT(IFERROR(INDEX('Overview - Section A'!$A$38:$A$45,MATCH(G379,'Overview - Section A'!$U$38:$U$45,0)),""),"d-mmm-yy") &amp;" to " &amp; TEXT(IFERROR(INDEX('Overview - Section A'!$E$38:$E$45,MATCH(G379,'Overview - Section A'!$U$38:$U$45,0)),""),"d-mmm-yy")</f>
        <v>d-juil-yy to d-déc-yy</v>
      </c>
      <c r="D379" s="517"/>
      <c r="E379" s="517"/>
      <c r="F379" s="518"/>
      <c r="G379" s="519" t="s">
        <v>434</v>
      </c>
      <c r="H379" s="519"/>
      <c r="I379" s="503" t="b">
        <f t="shared" si="21"/>
        <v>1</v>
      </c>
      <c r="J379" s="503" t="b">
        <f t="shared" si="22"/>
        <v>0</v>
      </c>
      <c r="K379" s="503" t="str">
        <f t="shared" si="23"/>
        <v>a1N36000005MhqqEAC</v>
      </c>
      <c r="L379" s="520" t="s">
        <v>1295</v>
      </c>
      <c r="M379" s="517"/>
      <c r="N379" s="517"/>
      <c r="O379" s="49"/>
      <c r="AM379" s="5"/>
      <c r="AN379" s="5"/>
    </row>
    <row r="380" spans="1:40" ht="283.5" x14ac:dyDescent="0.25">
      <c r="A380" s="409">
        <v>48</v>
      </c>
      <c r="B380" s="427" t="str">
        <f t="shared" si="20"/>
        <v/>
      </c>
      <c r="C380" s="501" t="str">
        <f ca="1">TEXT(IFERROR(INDEX('Overview - Section A'!$A$38:$A$45,MATCH(G380,'Overview - Section A'!$U$38:$U$45,0)),""),"d-mmm-yy") &amp;" to " &amp; TEXT(IFERROR(INDEX('Overview - Section A'!$E$38:$E$45,MATCH(G380,'Overview - Section A'!$U$38:$U$45,0)),""),"d-mmm-yy")</f>
        <v>d-janv-yy to d-juin-yy</v>
      </c>
      <c r="D380" s="517"/>
      <c r="E380" s="517"/>
      <c r="F380" s="518"/>
      <c r="G380" s="519" t="s">
        <v>436</v>
      </c>
      <c r="H380" s="519"/>
      <c r="I380" s="503" t="b">
        <f t="shared" si="21"/>
        <v>1</v>
      </c>
      <c r="J380" s="503" t="b">
        <f t="shared" si="22"/>
        <v>0</v>
      </c>
      <c r="K380" s="503" t="str">
        <f t="shared" si="23"/>
        <v>a1N36000005MhqqEAC</v>
      </c>
      <c r="L380" s="520" t="s">
        <v>1296</v>
      </c>
      <c r="M380" s="517"/>
      <c r="N380" s="517"/>
      <c r="O380" s="49"/>
      <c r="AM380" s="5"/>
      <c r="AN380" s="5"/>
    </row>
    <row r="381" spans="1:40" ht="283.5" x14ac:dyDescent="0.25">
      <c r="A381" s="409">
        <v>48</v>
      </c>
      <c r="B381" s="427" t="str">
        <f t="shared" si="20"/>
        <v/>
      </c>
      <c r="C381" s="501" t="str">
        <f ca="1">TEXT(IFERROR(INDEX('Overview - Section A'!$A$38:$A$45,MATCH(G381,'Overview - Section A'!$U$38:$U$45,0)),""),"d-mmm-yy") &amp;" to " &amp; TEXT(IFERROR(INDEX('Overview - Section A'!$E$38:$E$45,MATCH(G381,'Overview - Section A'!$U$38:$U$45,0)),""),"d-mmm-yy")</f>
        <v>d-juil-yy to d-déc-yy</v>
      </c>
      <c r="D381" s="517"/>
      <c r="E381" s="517"/>
      <c r="F381" s="518"/>
      <c r="G381" s="519" t="s">
        <v>438</v>
      </c>
      <c r="H381" s="519"/>
      <c r="I381" s="503" t="b">
        <f t="shared" si="21"/>
        <v>1</v>
      </c>
      <c r="J381" s="503" t="b">
        <f t="shared" si="22"/>
        <v>0</v>
      </c>
      <c r="K381" s="503" t="str">
        <f t="shared" si="23"/>
        <v>a1N36000005MhqqEAC</v>
      </c>
      <c r="L381" s="520" t="s">
        <v>1297</v>
      </c>
      <c r="M381" s="517"/>
      <c r="N381" s="517"/>
      <c r="O381" s="49"/>
      <c r="AM381" s="5"/>
      <c r="AN381" s="5"/>
    </row>
    <row r="382" spans="1:40" ht="283.5" x14ac:dyDescent="0.25">
      <c r="A382" s="409">
        <v>49</v>
      </c>
      <c r="B382" s="427" t="str">
        <f t="shared" si="20"/>
        <v/>
      </c>
      <c r="C382" s="501" t="str">
        <f ca="1">TEXT(IFERROR(INDEX('Overview - Section A'!$A$38:$A$45,MATCH(G382,'Overview - Section A'!$U$38:$U$45,0)),""),"d-mmm-yy") &amp;" to " &amp; TEXT(IFERROR(INDEX('Overview - Section A'!$E$38:$E$45,MATCH(G382,'Overview - Section A'!$U$38:$U$45,0)),""),"d-mmm-yy")</f>
        <v>d-janv-yy to d-juin-yy</v>
      </c>
      <c r="D382" s="517"/>
      <c r="E382" s="517"/>
      <c r="F382" s="518"/>
      <c r="G382" s="519" t="s">
        <v>428</v>
      </c>
      <c r="H382" s="519"/>
      <c r="I382" s="503" t="b">
        <f t="shared" si="21"/>
        <v>1</v>
      </c>
      <c r="J382" s="503" t="b">
        <f t="shared" si="22"/>
        <v>0</v>
      </c>
      <c r="K382" s="503" t="str">
        <f t="shared" si="23"/>
        <v>a1N36000005MhqrEAC</v>
      </c>
      <c r="L382" s="520" t="s">
        <v>1298</v>
      </c>
      <c r="M382" s="517"/>
      <c r="N382" s="517"/>
      <c r="O382" s="49"/>
      <c r="AM382" s="5"/>
      <c r="AN382" s="5"/>
    </row>
    <row r="383" spans="1:40" ht="283.5" x14ac:dyDescent="0.25">
      <c r="A383" s="409">
        <v>49</v>
      </c>
      <c r="B383" s="427" t="str">
        <f t="shared" si="20"/>
        <v/>
      </c>
      <c r="C383" s="501" t="str">
        <f ca="1">TEXT(IFERROR(INDEX('Overview - Section A'!$A$38:$A$45,MATCH(G383,'Overview - Section A'!$U$38:$U$45,0)),""),"d-mmm-yy") &amp;" to " &amp; TEXT(IFERROR(INDEX('Overview - Section A'!$E$38:$E$45,MATCH(G383,'Overview - Section A'!$U$38:$U$45,0)),""),"d-mmm-yy")</f>
        <v>d-juil-yy to d-déc-yy</v>
      </c>
      <c r="D383" s="517"/>
      <c r="E383" s="517"/>
      <c r="F383" s="518"/>
      <c r="G383" s="519" t="s">
        <v>430</v>
      </c>
      <c r="H383" s="519"/>
      <c r="I383" s="503" t="b">
        <f t="shared" si="21"/>
        <v>1</v>
      </c>
      <c r="J383" s="503" t="b">
        <f t="shared" si="22"/>
        <v>0</v>
      </c>
      <c r="K383" s="503" t="str">
        <f t="shared" si="23"/>
        <v>a1N36000005MhqrEAC</v>
      </c>
      <c r="L383" s="520" t="s">
        <v>1299</v>
      </c>
      <c r="M383" s="517"/>
      <c r="N383" s="517"/>
      <c r="O383" s="49"/>
      <c r="AM383" s="5"/>
      <c r="AN383" s="5"/>
    </row>
    <row r="384" spans="1:40" ht="283.5" x14ac:dyDescent="0.25">
      <c r="A384" s="409">
        <v>49</v>
      </c>
      <c r="B384" s="427" t="str">
        <f t="shared" si="20"/>
        <v/>
      </c>
      <c r="C384" s="501" t="str">
        <f ca="1">TEXT(IFERROR(INDEX('Overview - Section A'!$A$38:$A$45,MATCH(G384,'Overview - Section A'!$U$38:$U$45,0)),""),"d-mmm-yy") &amp;" to " &amp; TEXT(IFERROR(INDEX('Overview - Section A'!$E$38:$E$45,MATCH(G384,'Overview - Section A'!$U$38:$U$45,0)),""),"d-mmm-yy")</f>
        <v>d-janv-yy to d-juin-yy</v>
      </c>
      <c r="D384" s="517"/>
      <c r="E384" s="517"/>
      <c r="F384" s="518"/>
      <c r="G384" s="519" t="s">
        <v>432</v>
      </c>
      <c r="H384" s="519"/>
      <c r="I384" s="503" t="b">
        <f t="shared" si="21"/>
        <v>1</v>
      </c>
      <c r="J384" s="503" t="b">
        <f t="shared" si="22"/>
        <v>0</v>
      </c>
      <c r="K384" s="503" t="str">
        <f t="shared" si="23"/>
        <v>a1N36000005MhqrEAC</v>
      </c>
      <c r="L384" s="520" t="s">
        <v>1300</v>
      </c>
      <c r="M384" s="517"/>
      <c r="N384" s="517"/>
      <c r="O384" s="49"/>
      <c r="AM384" s="5"/>
      <c r="AN384" s="5"/>
    </row>
    <row r="385" spans="1:40" ht="283.5" x14ac:dyDescent="0.25">
      <c r="A385" s="409">
        <v>49</v>
      </c>
      <c r="B385" s="427" t="str">
        <f t="shared" si="20"/>
        <v/>
      </c>
      <c r="C385" s="501" t="str">
        <f ca="1">TEXT(IFERROR(INDEX('Overview - Section A'!$A$38:$A$45,MATCH(G385,'Overview - Section A'!$U$38:$U$45,0)),""),"d-mmm-yy") &amp;" to " &amp; TEXT(IFERROR(INDEX('Overview - Section A'!$E$38:$E$45,MATCH(G385,'Overview - Section A'!$U$38:$U$45,0)),""),"d-mmm-yy")</f>
        <v>d-juil-yy to d-déc-yy</v>
      </c>
      <c r="D385" s="517"/>
      <c r="E385" s="517"/>
      <c r="F385" s="518"/>
      <c r="G385" s="519" t="s">
        <v>434</v>
      </c>
      <c r="H385" s="519"/>
      <c r="I385" s="503" t="b">
        <f t="shared" si="21"/>
        <v>1</v>
      </c>
      <c r="J385" s="503" t="b">
        <f t="shared" si="22"/>
        <v>0</v>
      </c>
      <c r="K385" s="503" t="str">
        <f t="shared" si="23"/>
        <v>a1N36000005MhqrEAC</v>
      </c>
      <c r="L385" s="520" t="s">
        <v>1301</v>
      </c>
      <c r="M385" s="517"/>
      <c r="N385" s="517"/>
      <c r="O385" s="49"/>
      <c r="AM385" s="5"/>
      <c r="AN385" s="5"/>
    </row>
    <row r="386" spans="1:40" ht="283.5" x14ac:dyDescent="0.25">
      <c r="A386" s="409">
        <v>49</v>
      </c>
      <c r="B386" s="427" t="str">
        <f t="shared" si="20"/>
        <v/>
      </c>
      <c r="C386" s="501" t="str">
        <f ca="1">TEXT(IFERROR(INDEX('Overview - Section A'!$A$38:$A$45,MATCH(G386,'Overview - Section A'!$U$38:$U$45,0)),""),"d-mmm-yy") &amp;" to " &amp; TEXT(IFERROR(INDEX('Overview - Section A'!$E$38:$E$45,MATCH(G386,'Overview - Section A'!$U$38:$U$45,0)),""),"d-mmm-yy")</f>
        <v>d-janv-yy to d-juin-yy</v>
      </c>
      <c r="D386" s="517"/>
      <c r="E386" s="517"/>
      <c r="F386" s="518"/>
      <c r="G386" s="519" t="s">
        <v>436</v>
      </c>
      <c r="H386" s="519"/>
      <c r="I386" s="503" t="b">
        <f t="shared" si="21"/>
        <v>1</v>
      </c>
      <c r="J386" s="503" t="b">
        <f t="shared" si="22"/>
        <v>0</v>
      </c>
      <c r="K386" s="503" t="str">
        <f t="shared" si="23"/>
        <v>a1N36000005MhqrEAC</v>
      </c>
      <c r="L386" s="520" t="s">
        <v>1302</v>
      </c>
      <c r="M386" s="517"/>
      <c r="N386" s="517"/>
      <c r="O386" s="49"/>
      <c r="AM386" s="5"/>
      <c r="AN386" s="5"/>
    </row>
    <row r="387" spans="1:40" ht="283.5" x14ac:dyDescent="0.25">
      <c r="A387" s="409">
        <v>49</v>
      </c>
      <c r="B387" s="427" t="str">
        <f t="shared" si="20"/>
        <v/>
      </c>
      <c r="C387" s="501" t="str">
        <f ca="1">TEXT(IFERROR(INDEX('Overview - Section A'!$A$38:$A$45,MATCH(G387,'Overview - Section A'!$U$38:$U$45,0)),""),"d-mmm-yy") &amp;" to " &amp; TEXT(IFERROR(INDEX('Overview - Section A'!$E$38:$E$45,MATCH(G387,'Overview - Section A'!$U$38:$U$45,0)),""),"d-mmm-yy")</f>
        <v>d-juil-yy to d-déc-yy</v>
      </c>
      <c r="D387" s="517"/>
      <c r="E387" s="517"/>
      <c r="F387" s="518"/>
      <c r="G387" s="519" t="s">
        <v>438</v>
      </c>
      <c r="H387" s="519"/>
      <c r="I387" s="503" t="b">
        <f t="shared" si="21"/>
        <v>1</v>
      </c>
      <c r="J387" s="503" t="b">
        <f t="shared" si="22"/>
        <v>0</v>
      </c>
      <c r="K387" s="503" t="str">
        <f t="shared" si="23"/>
        <v>a1N36000005MhqrEAC</v>
      </c>
      <c r="L387" s="520" t="s">
        <v>1303</v>
      </c>
      <c r="M387" s="517"/>
      <c r="N387" s="517"/>
      <c r="O387" s="49"/>
      <c r="AM387" s="5"/>
      <c r="AN387" s="5"/>
    </row>
    <row r="388" spans="1:40" ht="283.5" x14ac:dyDescent="0.25">
      <c r="A388" s="409">
        <v>50</v>
      </c>
      <c r="B388" s="427" t="str">
        <f t="shared" si="20"/>
        <v/>
      </c>
      <c r="C388" s="501" t="str">
        <f ca="1">TEXT(IFERROR(INDEX('Overview - Section A'!$A$38:$A$45,MATCH(G388,'Overview - Section A'!$U$38:$U$45,0)),""),"d-mmm-yy") &amp;" to " &amp; TEXT(IFERROR(INDEX('Overview - Section A'!$E$38:$E$45,MATCH(G388,'Overview - Section A'!$U$38:$U$45,0)),""),"d-mmm-yy")</f>
        <v>d-janv-yy to d-juin-yy</v>
      </c>
      <c r="D388" s="517"/>
      <c r="E388" s="517"/>
      <c r="F388" s="518"/>
      <c r="G388" s="519" t="s">
        <v>428</v>
      </c>
      <c r="H388" s="519"/>
      <c r="I388" s="503" t="b">
        <f t="shared" si="21"/>
        <v>1</v>
      </c>
      <c r="J388" s="503" t="b">
        <f t="shared" si="22"/>
        <v>0</v>
      </c>
      <c r="K388" s="503" t="str">
        <f t="shared" si="23"/>
        <v>a1N36000005MhqsEAC</v>
      </c>
      <c r="L388" s="520" t="s">
        <v>1304</v>
      </c>
      <c r="M388" s="517"/>
      <c r="N388" s="517"/>
      <c r="O388" s="49"/>
      <c r="AM388" s="5"/>
      <c r="AN388" s="5"/>
    </row>
    <row r="389" spans="1:40" ht="283.5" x14ac:dyDescent="0.25">
      <c r="A389" s="409">
        <v>50</v>
      </c>
      <c r="B389" s="427" t="str">
        <f t="shared" si="20"/>
        <v/>
      </c>
      <c r="C389" s="501" t="str">
        <f ca="1">TEXT(IFERROR(INDEX('Overview - Section A'!$A$38:$A$45,MATCH(G389,'Overview - Section A'!$U$38:$U$45,0)),""),"d-mmm-yy") &amp;" to " &amp; TEXT(IFERROR(INDEX('Overview - Section A'!$E$38:$E$45,MATCH(G389,'Overview - Section A'!$U$38:$U$45,0)),""),"d-mmm-yy")</f>
        <v>d-juil-yy to d-déc-yy</v>
      </c>
      <c r="D389" s="517"/>
      <c r="E389" s="517"/>
      <c r="F389" s="518"/>
      <c r="G389" s="519" t="s">
        <v>430</v>
      </c>
      <c r="H389" s="519"/>
      <c r="I389" s="503" t="b">
        <f t="shared" si="21"/>
        <v>1</v>
      </c>
      <c r="J389" s="503" t="b">
        <f t="shared" si="22"/>
        <v>0</v>
      </c>
      <c r="K389" s="503" t="str">
        <f t="shared" si="23"/>
        <v>a1N36000005MhqsEAC</v>
      </c>
      <c r="L389" s="520" t="s">
        <v>1305</v>
      </c>
      <c r="M389" s="517"/>
      <c r="N389" s="517"/>
      <c r="O389" s="49"/>
      <c r="AM389" s="5"/>
      <c r="AN389" s="5"/>
    </row>
    <row r="390" spans="1:40" ht="283.5" x14ac:dyDescent="0.25">
      <c r="A390" s="409">
        <v>50</v>
      </c>
      <c r="B390" s="427" t="str">
        <f t="shared" si="20"/>
        <v/>
      </c>
      <c r="C390" s="501" t="str">
        <f ca="1">TEXT(IFERROR(INDEX('Overview - Section A'!$A$38:$A$45,MATCH(G390,'Overview - Section A'!$U$38:$U$45,0)),""),"d-mmm-yy") &amp;" to " &amp; TEXT(IFERROR(INDEX('Overview - Section A'!$E$38:$E$45,MATCH(G390,'Overview - Section A'!$U$38:$U$45,0)),""),"d-mmm-yy")</f>
        <v>d-janv-yy to d-juin-yy</v>
      </c>
      <c r="D390" s="517"/>
      <c r="E390" s="517"/>
      <c r="F390" s="518"/>
      <c r="G390" s="519" t="s">
        <v>432</v>
      </c>
      <c r="H390" s="519"/>
      <c r="I390" s="503" t="b">
        <f t="shared" si="21"/>
        <v>1</v>
      </c>
      <c r="J390" s="503" t="b">
        <f t="shared" si="22"/>
        <v>0</v>
      </c>
      <c r="K390" s="503" t="str">
        <f t="shared" si="23"/>
        <v>a1N36000005MhqsEAC</v>
      </c>
      <c r="L390" s="520" t="s">
        <v>1306</v>
      </c>
      <c r="M390" s="517"/>
      <c r="N390" s="517"/>
      <c r="O390" s="49"/>
      <c r="AM390" s="5"/>
      <c r="AN390" s="5"/>
    </row>
    <row r="391" spans="1:40" ht="283.5" x14ac:dyDescent="0.25">
      <c r="A391" s="409">
        <v>50</v>
      </c>
      <c r="B391" s="427" t="str">
        <f t="shared" si="20"/>
        <v/>
      </c>
      <c r="C391" s="501" t="str">
        <f ca="1">TEXT(IFERROR(INDEX('Overview - Section A'!$A$38:$A$45,MATCH(G391,'Overview - Section A'!$U$38:$U$45,0)),""),"d-mmm-yy") &amp;" to " &amp; TEXT(IFERROR(INDEX('Overview - Section A'!$E$38:$E$45,MATCH(G391,'Overview - Section A'!$U$38:$U$45,0)),""),"d-mmm-yy")</f>
        <v>d-juil-yy to d-déc-yy</v>
      </c>
      <c r="D391" s="517"/>
      <c r="E391" s="517"/>
      <c r="F391" s="518"/>
      <c r="G391" s="519" t="s">
        <v>434</v>
      </c>
      <c r="H391" s="519"/>
      <c r="I391" s="503" t="b">
        <f t="shared" si="21"/>
        <v>1</v>
      </c>
      <c r="J391" s="503" t="b">
        <f t="shared" si="22"/>
        <v>0</v>
      </c>
      <c r="K391" s="503" t="str">
        <f t="shared" si="23"/>
        <v>a1N36000005MhqsEAC</v>
      </c>
      <c r="L391" s="520" t="s">
        <v>1307</v>
      </c>
      <c r="M391" s="517"/>
      <c r="N391" s="517"/>
      <c r="O391" s="49"/>
      <c r="AM391" s="5"/>
      <c r="AN391" s="5"/>
    </row>
    <row r="392" spans="1:40" ht="283.5" x14ac:dyDescent="0.25">
      <c r="A392" s="409">
        <v>50</v>
      </c>
      <c r="B392" s="427" t="str">
        <f t="shared" si="20"/>
        <v/>
      </c>
      <c r="C392" s="501" t="str">
        <f ca="1">TEXT(IFERROR(INDEX('Overview - Section A'!$A$38:$A$45,MATCH(G392,'Overview - Section A'!$U$38:$U$45,0)),""),"d-mmm-yy") &amp;" to " &amp; TEXT(IFERROR(INDEX('Overview - Section A'!$E$38:$E$45,MATCH(G392,'Overview - Section A'!$U$38:$U$45,0)),""),"d-mmm-yy")</f>
        <v>d-janv-yy to d-juin-yy</v>
      </c>
      <c r="D392" s="517"/>
      <c r="E392" s="517"/>
      <c r="F392" s="518"/>
      <c r="G392" s="519" t="s">
        <v>436</v>
      </c>
      <c r="H392" s="519"/>
      <c r="I392" s="503" t="b">
        <f t="shared" si="21"/>
        <v>1</v>
      </c>
      <c r="J392" s="503" t="b">
        <f t="shared" si="22"/>
        <v>0</v>
      </c>
      <c r="K392" s="503" t="str">
        <f t="shared" si="23"/>
        <v>a1N36000005MhqsEAC</v>
      </c>
      <c r="L392" s="520" t="s">
        <v>1308</v>
      </c>
      <c r="M392" s="517"/>
      <c r="N392" s="517"/>
      <c r="O392" s="49"/>
      <c r="AM392" s="5"/>
      <c r="AN392" s="5"/>
    </row>
    <row r="393" spans="1:40" ht="283.5" x14ac:dyDescent="0.25">
      <c r="A393" s="409">
        <v>50</v>
      </c>
      <c r="B393" s="427" t="str">
        <f t="shared" si="20"/>
        <v/>
      </c>
      <c r="C393" s="501" t="str">
        <f ca="1">TEXT(IFERROR(INDEX('Overview - Section A'!$A$38:$A$45,MATCH(G393,'Overview - Section A'!$U$38:$U$45,0)),""),"d-mmm-yy") &amp;" to " &amp; TEXT(IFERROR(INDEX('Overview - Section A'!$E$38:$E$45,MATCH(G393,'Overview - Section A'!$U$38:$U$45,0)),""),"d-mmm-yy")</f>
        <v>d-juil-yy to d-déc-yy</v>
      </c>
      <c r="D393" s="517"/>
      <c r="E393" s="517"/>
      <c r="F393" s="518"/>
      <c r="G393" s="519" t="s">
        <v>438</v>
      </c>
      <c r="H393" s="519"/>
      <c r="I393" s="503" t="b">
        <f t="shared" si="21"/>
        <v>1</v>
      </c>
      <c r="J393" s="503" t="b">
        <f t="shared" si="22"/>
        <v>0</v>
      </c>
      <c r="K393" s="503" t="str">
        <f t="shared" si="23"/>
        <v>a1N36000005MhqsEAC</v>
      </c>
      <c r="L393" s="520" t="s">
        <v>1309</v>
      </c>
      <c r="M393" s="517"/>
      <c r="N393" s="517"/>
      <c r="O393" s="49"/>
      <c r="AM393" s="5"/>
      <c r="AN393" s="5"/>
    </row>
    <row r="394" spans="1:40" ht="283.5" x14ac:dyDescent="0.25">
      <c r="A394" s="409">
        <v>51</v>
      </c>
      <c r="B394" s="427" t="str">
        <f t="shared" si="20"/>
        <v/>
      </c>
      <c r="C394" s="501" t="str">
        <f ca="1">TEXT(IFERROR(INDEX('Overview - Section A'!$A$38:$A$45,MATCH(G394,'Overview - Section A'!$U$38:$U$45,0)),""),"d-mmm-yy") &amp;" to " &amp; TEXT(IFERROR(INDEX('Overview - Section A'!$E$38:$E$45,MATCH(G394,'Overview - Section A'!$U$38:$U$45,0)),""),"d-mmm-yy")</f>
        <v>d-janv-yy to d-juin-yy</v>
      </c>
      <c r="D394" s="517"/>
      <c r="E394" s="517"/>
      <c r="F394" s="518"/>
      <c r="G394" s="519" t="s">
        <v>428</v>
      </c>
      <c r="H394" s="519"/>
      <c r="I394" s="503" t="b">
        <f t="shared" si="21"/>
        <v>1</v>
      </c>
      <c r="J394" s="503" t="b">
        <f t="shared" si="22"/>
        <v>0</v>
      </c>
      <c r="K394" s="503" t="str">
        <f t="shared" si="23"/>
        <v>a1N36000005MhqtEAC</v>
      </c>
      <c r="L394" s="520" t="s">
        <v>1310</v>
      </c>
      <c r="M394" s="517"/>
      <c r="N394" s="517"/>
      <c r="O394" s="49"/>
      <c r="AM394" s="5"/>
      <c r="AN394" s="5"/>
    </row>
    <row r="395" spans="1:40" ht="283.5" x14ac:dyDescent="0.25">
      <c r="A395" s="409">
        <v>51</v>
      </c>
      <c r="B395" s="427" t="str">
        <f t="shared" si="20"/>
        <v/>
      </c>
      <c r="C395" s="501" t="str">
        <f ca="1">TEXT(IFERROR(INDEX('Overview - Section A'!$A$38:$A$45,MATCH(G395,'Overview - Section A'!$U$38:$U$45,0)),""),"d-mmm-yy") &amp;" to " &amp; TEXT(IFERROR(INDEX('Overview - Section A'!$E$38:$E$45,MATCH(G395,'Overview - Section A'!$U$38:$U$45,0)),""),"d-mmm-yy")</f>
        <v>d-juil-yy to d-déc-yy</v>
      </c>
      <c r="D395" s="517"/>
      <c r="E395" s="517"/>
      <c r="F395" s="518"/>
      <c r="G395" s="519" t="s">
        <v>430</v>
      </c>
      <c r="H395" s="519"/>
      <c r="I395" s="503" t="b">
        <f t="shared" si="21"/>
        <v>1</v>
      </c>
      <c r="J395" s="503" t="b">
        <f t="shared" si="22"/>
        <v>0</v>
      </c>
      <c r="K395" s="503" t="str">
        <f t="shared" si="23"/>
        <v>a1N36000005MhqtEAC</v>
      </c>
      <c r="L395" s="520" t="s">
        <v>1311</v>
      </c>
      <c r="M395" s="517"/>
      <c r="N395" s="517"/>
      <c r="O395" s="49"/>
      <c r="AM395" s="5"/>
      <c r="AN395" s="5"/>
    </row>
    <row r="396" spans="1:40" ht="283.5" x14ac:dyDescent="0.25">
      <c r="A396" s="409">
        <v>51</v>
      </c>
      <c r="B396" s="427" t="str">
        <f t="shared" si="20"/>
        <v/>
      </c>
      <c r="C396" s="501" t="str">
        <f ca="1">TEXT(IFERROR(INDEX('Overview - Section A'!$A$38:$A$45,MATCH(G396,'Overview - Section A'!$U$38:$U$45,0)),""),"d-mmm-yy") &amp;" to " &amp; TEXT(IFERROR(INDEX('Overview - Section A'!$E$38:$E$45,MATCH(G396,'Overview - Section A'!$U$38:$U$45,0)),""),"d-mmm-yy")</f>
        <v>d-janv-yy to d-juin-yy</v>
      </c>
      <c r="D396" s="517"/>
      <c r="E396" s="517"/>
      <c r="F396" s="518"/>
      <c r="G396" s="519" t="s">
        <v>432</v>
      </c>
      <c r="H396" s="519"/>
      <c r="I396" s="503" t="b">
        <f t="shared" si="21"/>
        <v>1</v>
      </c>
      <c r="J396" s="503" t="b">
        <f t="shared" si="22"/>
        <v>0</v>
      </c>
      <c r="K396" s="503" t="str">
        <f t="shared" si="23"/>
        <v>a1N36000005MhqtEAC</v>
      </c>
      <c r="L396" s="520" t="s">
        <v>1312</v>
      </c>
      <c r="M396" s="517"/>
      <c r="N396" s="517"/>
      <c r="O396" s="49"/>
      <c r="AM396" s="5"/>
      <c r="AN396" s="5"/>
    </row>
    <row r="397" spans="1:40" ht="283.5" x14ac:dyDescent="0.25">
      <c r="A397" s="409">
        <v>51</v>
      </c>
      <c r="B397" s="427" t="str">
        <f t="shared" si="20"/>
        <v/>
      </c>
      <c r="C397" s="501" t="str">
        <f ca="1">TEXT(IFERROR(INDEX('Overview - Section A'!$A$38:$A$45,MATCH(G397,'Overview - Section A'!$U$38:$U$45,0)),""),"d-mmm-yy") &amp;" to " &amp; TEXT(IFERROR(INDEX('Overview - Section A'!$E$38:$E$45,MATCH(G397,'Overview - Section A'!$U$38:$U$45,0)),""),"d-mmm-yy")</f>
        <v>d-juil-yy to d-déc-yy</v>
      </c>
      <c r="D397" s="517"/>
      <c r="E397" s="517"/>
      <c r="F397" s="518"/>
      <c r="G397" s="519" t="s">
        <v>434</v>
      </c>
      <c r="H397" s="519"/>
      <c r="I397" s="503" t="b">
        <f t="shared" si="21"/>
        <v>1</v>
      </c>
      <c r="J397" s="503" t="b">
        <f t="shared" si="22"/>
        <v>0</v>
      </c>
      <c r="K397" s="503" t="str">
        <f t="shared" si="23"/>
        <v>a1N36000005MhqtEAC</v>
      </c>
      <c r="L397" s="520" t="s">
        <v>1313</v>
      </c>
      <c r="M397" s="517"/>
      <c r="N397" s="517"/>
      <c r="O397" s="49"/>
      <c r="AM397" s="5"/>
      <c r="AN397" s="5"/>
    </row>
    <row r="398" spans="1:40" ht="283.5" x14ac:dyDescent="0.25">
      <c r="A398" s="409">
        <v>51</v>
      </c>
      <c r="B398" s="427" t="str">
        <f t="shared" si="20"/>
        <v/>
      </c>
      <c r="C398" s="501" t="str">
        <f ca="1">TEXT(IFERROR(INDEX('Overview - Section A'!$A$38:$A$45,MATCH(G398,'Overview - Section A'!$U$38:$U$45,0)),""),"d-mmm-yy") &amp;" to " &amp; TEXT(IFERROR(INDEX('Overview - Section A'!$E$38:$E$45,MATCH(G398,'Overview - Section A'!$U$38:$U$45,0)),""),"d-mmm-yy")</f>
        <v>d-janv-yy to d-juin-yy</v>
      </c>
      <c r="D398" s="517"/>
      <c r="E398" s="517"/>
      <c r="F398" s="518"/>
      <c r="G398" s="519" t="s">
        <v>436</v>
      </c>
      <c r="H398" s="519"/>
      <c r="I398" s="503" t="b">
        <f t="shared" si="21"/>
        <v>1</v>
      </c>
      <c r="J398" s="503" t="b">
        <f t="shared" si="22"/>
        <v>0</v>
      </c>
      <c r="K398" s="503" t="str">
        <f t="shared" si="23"/>
        <v>a1N36000005MhqtEAC</v>
      </c>
      <c r="L398" s="520" t="s">
        <v>1314</v>
      </c>
      <c r="M398" s="517"/>
      <c r="N398" s="517"/>
      <c r="O398" s="49"/>
      <c r="AM398" s="5"/>
      <c r="AN398" s="5"/>
    </row>
    <row r="399" spans="1:40" ht="283.5" x14ac:dyDescent="0.25">
      <c r="A399" s="409">
        <v>51</v>
      </c>
      <c r="B399" s="427" t="str">
        <f t="shared" si="20"/>
        <v/>
      </c>
      <c r="C399" s="501" t="str">
        <f ca="1">TEXT(IFERROR(INDEX('Overview - Section A'!$A$38:$A$45,MATCH(G399,'Overview - Section A'!$U$38:$U$45,0)),""),"d-mmm-yy") &amp;" to " &amp; TEXT(IFERROR(INDEX('Overview - Section A'!$E$38:$E$45,MATCH(G399,'Overview - Section A'!$U$38:$U$45,0)),""),"d-mmm-yy")</f>
        <v>d-juil-yy to d-déc-yy</v>
      </c>
      <c r="D399" s="517"/>
      <c r="E399" s="517"/>
      <c r="F399" s="518"/>
      <c r="G399" s="519" t="s">
        <v>438</v>
      </c>
      <c r="H399" s="519"/>
      <c r="I399" s="503" t="b">
        <f t="shared" si="21"/>
        <v>1</v>
      </c>
      <c r="J399" s="503" t="b">
        <f t="shared" si="22"/>
        <v>0</v>
      </c>
      <c r="K399" s="503" t="str">
        <f t="shared" si="23"/>
        <v>a1N36000005MhqtEAC</v>
      </c>
      <c r="L399" s="520" t="s">
        <v>1315</v>
      </c>
      <c r="M399" s="517"/>
      <c r="N399" s="517"/>
      <c r="O399" s="49"/>
      <c r="AM399" s="5"/>
      <c r="AN399" s="5"/>
    </row>
    <row r="400" spans="1:40" ht="283.5" x14ac:dyDescent="0.25">
      <c r="A400" s="409">
        <v>52</v>
      </c>
      <c r="B400" s="427" t="str">
        <f t="shared" si="20"/>
        <v/>
      </c>
      <c r="C400" s="501" t="str">
        <f ca="1">TEXT(IFERROR(INDEX('Overview - Section A'!$A$38:$A$45,MATCH(G400,'Overview - Section A'!$U$38:$U$45,0)),""),"d-mmm-yy") &amp;" to " &amp; TEXT(IFERROR(INDEX('Overview - Section A'!$E$38:$E$45,MATCH(G400,'Overview - Section A'!$U$38:$U$45,0)),""),"d-mmm-yy")</f>
        <v>d-janv-yy to d-juin-yy</v>
      </c>
      <c r="D400" s="517"/>
      <c r="E400" s="517"/>
      <c r="F400" s="518"/>
      <c r="G400" s="519" t="s">
        <v>428</v>
      </c>
      <c r="H400" s="519"/>
      <c r="I400" s="503" t="b">
        <f t="shared" si="21"/>
        <v>1</v>
      </c>
      <c r="J400" s="503" t="b">
        <f t="shared" si="22"/>
        <v>0</v>
      </c>
      <c r="K400" s="503" t="str">
        <f t="shared" si="23"/>
        <v>a1N36000005MhquEAC</v>
      </c>
      <c r="L400" s="520" t="s">
        <v>1316</v>
      </c>
      <c r="M400" s="517"/>
      <c r="N400" s="517"/>
      <c r="O400" s="49"/>
      <c r="AM400" s="5"/>
      <c r="AN400" s="5"/>
    </row>
    <row r="401" spans="1:40" ht="283.5" x14ac:dyDescent="0.25">
      <c r="A401" s="409">
        <v>52</v>
      </c>
      <c r="B401" s="427" t="str">
        <f t="shared" si="20"/>
        <v/>
      </c>
      <c r="C401" s="501" t="str">
        <f ca="1">TEXT(IFERROR(INDEX('Overview - Section A'!$A$38:$A$45,MATCH(G401,'Overview - Section A'!$U$38:$U$45,0)),""),"d-mmm-yy") &amp;" to " &amp; TEXT(IFERROR(INDEX('Overview - Section A'!$E$38:$E$45,MATCH(G401,'Overview - Section A'!$U$38:$U$45,0)),""),"d-mmm-yy")</f>
        <v>d-juil-yy to d-déc-yy</v>
      </c>
      <c r="D401" s="517"/>
      <c r="E401" s="517"/>
      <c r="F401" s="518"/>
      <c r="G401" s="519" t="s">
        <v>430</v>
      </c>
      <c r="H401" s="519"/>
      <c r="I401" s="503" t="b">
        <f t="shared" si="21"/>
        <v>1</v>
      </c>
      <c r="J401" s="503" t="b">
        <f t="shared" si="22"/>
        <v>0</v>
      </c>
      <c r="K401" s="503" t="str">
        <f t="shared" si="23"/>
        <v>a1N36000005MhquEAC</v>
      </c>
      <c r="L401" s="520" t="s">
        <v>1317</v>
      </c>
      <c r="M401" s="517"/>
      <c r="N401" s="517"/>
      <c r="O401" s="49"/>
      <c r="AM401" s="5"/>
      <c r="AN401" s="5"/>
    </row>
    <row r="402" spans="1:40" ht="283.5" x14ac:dyDescent="0.25">
      <c r="A402" s="409">
        <v>52</v>
      </c>
      <c r="B402" s="427" t="str">
        <f t="shared" si="20"/>
        <v/>
      </c>
      <c r="C402" s="501" t="str">
        <f ca="1">TEXT(IFERROR(INDEX('Overview - Section A'!$A$38:$A$45,MATCH(G402,'Overview - Section A'!$U$38:$U$45,0)),""),"d-mmm-yy") &amp;" to " &amp; TEXT(IFERROR(INDEX('Overview - Section A'!$E$38:$E$45,MATCH(G402,'Overview - Section A'!$U$38:$U$45,0)),""),"d-mmm-yy")</f>
        <v>d-janv-yy to d-juin-yy</v>
      </c>
      <c r="D402" s="517"/>
      <c r="E402" s="517"/>
      <c r="F402" s="518"/>
      <c r="G402" s="519" t="s">
        <v>432</v>
      </c>
      <c r="H402" s="519"/>
      <c r="I402" s="503" t="b">
        <f t="shared" si="21"/>
        <v>1</v>
      </c>
      <c r="J402" s="503" t="b">
        <f t="shared" si="22"/>
        <v>0</v>
      </c>
      <c r="K402" s="503" t="str">
        <f t="shared" si="23"/>
        <v>a1N36000005MhquEAC</v>
      </c>
      <c r="L402" s="520" t="s">
        <v>1318</v>
      </c>
      <c r="M402" s="517"/>
      <c r="N402" s="517"/>
      <c r="O402" s="49"/>
      <c r="AM402" s="5"/>
      <c r="AN402" s="5"/>
    </row>
    <row r="403" spans="1:40" ht="283.5" x14ac:dyDescent="0.25">
      <c r="A403" s="409">
        <v>52</v>
      </c>
      <c r="B403" s="427" t="str">
        <f t="shared" si="20"/>
        <v/>
      </c>
      <c r="C403" s="501" t="str">
        <f ca="1">TEXT(IFERROR(INDEX('Overview - Section A'!$A$38:$A$45,MATCH(G403,'Overview - Section A'!$U$38:$U$45,0)),""),"d-mmm-yy") &amp;" to " &amp; TEXT(IFERROR(INDEX('Overview - Section A'!$E$38:$E$45,MATCH(G403,'Overview - Section A'!$U$38:$U$45,0)),""),"d-mmm-yy")</f>
        <v>d-juil-yy to d-déc-yy</v>
      </c>
      <c r="D403" s="517"/>
      <c r="E403" s="517"/>
      <c r="F403" s="518"/>
      <c r="G403" s="519" t="s">
        <v>434</v>
      </c>
      <c r="H403" s="519"/>
      <c r="I403" s="503" t="b">
        <f t="shared" si="21"/>
        <v>1</v>
      </c>
      <c r="J403" s="503" t="b">
        <f t="shared" si="22"/>
        <v>0</v>
      </c>
      <c r="K403" s="503" t="str">
        <f t="shared" si="23"/>
        <v>a1N36000005MhquEAC</v>
      </c>
      <c r="L403" s="520" t="s">
        <v>1319</v>
      </c>
      <c r="M403" s="517"/>
      <c r="N403" s="517"/>
      <c r="O403" s="49"/>
      <c r="AM403" s="5"/>
      <c r="AN403" s="5"/>
    </row>
    <row r="404" spans="1:40" ht="283.5" x14ac:dyDescent="0.25">
      <c r="A404" s="409">
        <v>52</v>
      </c>
      <c r="B404" s="427" t="str">
        <f t="shared" si="20"/>
        <v/>
      </c>
      <c r="C404" s="501" t="str">
        <f ca="1">TEXT(IFERROR(INDEX('Overview - Section A'!$A$38:$A$45,MATCH(G404,'Overview - Section A'!$U$38:$U$45,0)),""),"d-mmm-yy") &amp;" to " &amp; TEXT(IFERROR(INDEX('Overview - Section A'!$E$38:$E$45,MATCH(G404,'Overview - Section A'!$U$38:$U$45,0)),""),"d-mmm-yy")</f>
        <v>d-janv-yy to d-juin-yy</v>
      </c>
      <c r="D404" s="517"/>
      <c r="E404" s="517"/>
      <c r="F404" s="518"/>
      <c r="G404" s="519" t="s">
        <v>436</v>
      </c>
      <c r="H404" s="519"/>
      <c r="I404" s="503" t="b">
        <f t="shared" si="21"/>
        <v>1</v>
      </c>
      <c r="J404" s="503" t="b">
        <f t="shared" si="22"/>
        <v>0</v>
      </c>
      <c r="K404" s="503" t="str">
        <f t="shared" si="23"/>
        <v>a1N36000005MhquEAC</v>
      </c>
      <c r="L404" s="520" t="s">
        <v>1320</v>
      </c>
      <c r="M404" s="517"/>
      <c r="N404" s="517"/>
      <c r="O404" s="49"/>
      <c r="AM404" s="5"/>
      <c r="AN404" s="5"/>
    </row>
    <row r="405" spans="1:40" ht="283.5" x14ac:dyDescent="0.25">
      <c r="A405" s="409">
        <v>52</v>
      </c>
      <c r="B405" s="427" t="str">
        <f t="shared" si="20"/>
        <v/>
      </c>
      <c r="C405" s="501" t="str">
        <f ca="1">TEXT(IFERROR(INDEX('Overview - Section A'!$A$38:$A$45,MATCH(G405,'Overview - Section A'!$U$38:$U$45,0)),""),"d-mmm-yy") &amp;" to " &amp; TEXT(IFERROR(INDEX('Overview - Section A'!$E$38:$E$45,MATCH(G405,'Overview - Section A'!$U$38:$U$45,0)),""),"d-mmm-yy")</f>
        <v>d-juil-yy to d-déc-yy</v>
      </c>
      <c r="D405" s="517"/>
      <c r="E405" s="517"/>
      <c r="F405" s="518"/>
      <c r="G405" s="519" t="s">
        <v>438</v>
      </c>
      <c r="H405" s="519"/>
      <c r="I405" s="503" t="b">
        <f t="shared" si="21"/>
        <v>1</v>
      </c>
      <c r="J405" s="503" t="b">
        <f t="shared" si="22"/>
        <v>0</v>
      </c>
      <c r="K405" s="503" t="str">
        <f t="shared" si="23"/>
        <v>a1N36000005MhquEAC</v>
      </c>
      <c r="L405" s="520" t="s">
        <v>1321</v>
      </c>
      <c r="M405" s="517"/>
      <c r="N405" s="517"/>
      <c r="O405" s="49"/>
      <c r="AM405" s="5"/>
      <c r="AN405" s="5"/>
    </row>
    <row r="406" spans="1:40" ht="283.5" x14ac:dyDescent="0.25">
      <c r="A406" s="409">
        <v>53</v>
      </c>
      <c r="B406" s="427" t="str">
        <f t="shared" si="20"/>
        <v/>
      </c>
      <c r="C406" s="501" t="str">
        <f ca="1">TEXT(IFERROR(INDEX('Overview - Section A'!$A$38:$A$45,MATCH(G406,'Overview - Section A'!$U$38:$U$45,0)),""),"d-mmm-yy") &amp;" to " &amp; TEXT(IFERROR(INDEX('Overview - Section A'!$E$38:$E$45,MATCH(G406,'Overview - Section A'!$U$38:$U$45,0)),""),"d-mmm-yy")</f>
        <v>d-janv-yy to d-juin-yy</v>
      </c>
      <c r="D406" s="517"/>
      <c r="E406" s="517"/>
      <c r="F406" s="518"/>
      <c r="G406" s="519" t="s">
        <v>428</v>
      </c>
      <c r="H406" s="519"/>
      <c r="I406" s="503" t="b">
        <f t="shared" si="21"/>
        <v>1</v>
      </c>
      <c r="J406" s="503" t="b">
        <f t="shared" si="22"/>
        <v>0</v>
      </c>
      <c r="K406" s="503" t="str">
        <f t="shared" si="23"/>
        <v>a1N36000005MhqvEAC</v>
      </c>
      <c r="L406" s="520" t="s">
        <v>1322</v>
      </c>
      <c r="M406" s="517"/>
      <c r="N406" s="517"/>
      <c r="O406" s="49"/>
      <c r="AM406" s="5"/>
      <c r="AN406" s="5"/>
    </row>
    <row r="407" spans="1:40" ht="283.5" x14ac:dyDescent="0.25">
      <c r="A407" s="409">
        <v>53</v>
      </c>
      <c r="B407" s="427" t="str">
        <f t="shared" si="20"/>
        <v/>
      </c>
      <c r="C407" s="501" t="str">
        <f ca="1">TEXT(IFERROR(INDEX('Overview - Section A'!$A$38:$A$45,MATCH(G407,'Overview - Section A'!$U$38:$U$45,0)),""),"d-mmm-yy") &amp;" to " &amp; TEXT(IFERROR(INDEX('Overview - Section A'!$E$38:$E$45,MATCH(G407,'Overview - Section A'!$U$38:$U$45,0)),""),"d-mmm-yy")</f>
        <v>d-juil-yy to d-déc-yy</v>
      </c>
      <c r="D407" s="517"/>
      <c r="E407" s="517"/>
      <c r="F407" s="518"/>
      <c r="G407" s="519" t="s">
        <v>430</v>
      </c>
      <c r="H407" s="519"/>
      <c r="I407" s="503" t="b">
        <f t="shared" si="21"/>
        <v>1</v>
      </c>
      <c r="J407" s="503" t="b">
        <f t="shared" si="22"/>
        <v>0</v>
      </c>
      <c r="K407" s="503" t="str">
        <f t="shared" si="23"/>
        <v>a1N36000005MhqvEAC</v>
      </c>
      <c r="L407" s="520" t="s">
        <v>1323</v>
      </c>
      <c r="M407" s="517"/>
      <c r="N407" s="517"/>
      <c r="O407" s="49"/>
      <c r="AM407" s="5"/>
      <c r="AN407" s="5"/>
    </row>
    <row r="408" spans="1:40" ht="283.5" x14ac:dyDescent="0.25">
      <c r="A408" s="409">
        <v>53</v>
      </c>
      <c r="B408" s="427" t="str">
        <f t="shared" si="20"/>
        <v/>
      </c>
      <c r="C408" s="501" t="str">
        <f ca="1">TEXT(IFERROR(INDEX('Overview - Section A'!$A$38:$A$45,MATCH(G408,'Overview - Section A'!$U$38:$U$45,0)),""),"d-mmm-yy") &amp;" to " &amp; TEXT(IFERROR(INDEX('Overview - Section A'!$E$38:$E$45,MATCH(G408,'Overview - Section A'!$U$38:$U$45,0)),""),"d-mmm-yy")</f>
        <v>d-janv-yy to d-juin-yy</v>
      </c>
      <c r="D408" s="517"/>
      <c r="E408" s="517"/>
      <c r="F408" s="518"/>
      <c r="G408" s="519" t="s">
        <v>432</v>
      </c>
      <c r="H408" s="519"/>
      <c r="I408" s="503" t="b">
        <f t="shared" si="21"/>
        <v>1</v>
      </c>
      <c r="J408" s="503" t="b">
        <f t="shared" si="22"/>
        <v>0</v>
      </c>
      <c r="K408" s="503" t="str">
        <f t="shared" si="23"/>
        <v>a1N36000005MhqvEAC</v>
      </c>
      <c r="L408" s="520" t="s">
        <v>1324</v>
      </c>
      <c r="M408" s="517"/>
      <c r="N408" s="517"/>
      <c r="O408" s="49"/>
      <c r="AM408" s="5"/>
      <c r="AN408" s="5"/>
    </row>
    <row r="409" spans="1:40" ht="283.5" x14ac:dyDescent="0.25">
      <c r="A409" s="409">
        <v>53</v>
      </c>
      <c r="B409" s="427" t="str">
        <f t="shared" si="20"/>
        <v/>
      </c>
      <c r="C409" s="501" t="str">
        <f ca="1">TEXT(IFERROR(INDEX('Overview - Section A'!$A$38:$A$45,MATCH(G409,'Overview - Section A'!$U$38:$U$45,0)),""),"d-mmm-yy") &amp;" to " &amp; TEXT(IFERROR(INDEX('Overview - Section A'!$E$38:$E$45,MATCH(G409,'Overview - Section A'!$U$38:$U$45,0)),""),"d-mmm-yy")</f>
        <v>d-juil-yy to d-déc-yy</v>
      </c>
      <c r="D409" s="517"/>
      <c r="E409" s="517"/>
      <c r="F409" s="518"/>
      <c r="G409" s="519" t="s">
        <v>434</v>
      </c>
      <c r="H409" s="519"/>
      <c r="I409" s="503" t="b">
        <f t="shared" si="21"/>
        <v>1</v>
      </c>
      <c r="J409" s="503" t="b">
        <f t="shared" si="22"/>
        <v>0</v>
      </c>
      <c r="K409" s="503" t="str">
        <f t="shared" si="23"/>
        <v>a1N36000005MhqvEAC</v>
      </c>
      <c r="L409" s="520" t="s">
        <v>1325</v>
      </c>
      <c r="M409" s="517"/>
      <c r="N409" s="517"/>
      <c r="O409" s="49"/>
      <c r="AM409" s="5"/>
      <c r="AN409" s="5"/>
    </row>
    <row r="410" spans="1:40" ht="283.5" x14ac:dyDescent="0.25">
      <c r="A410" s="409">
        <v>53</v>
      </c>
      <c r="B410" s="427" t="str">
        <f t="shared" si="20"/>
        <v/>
      </c>
      <c r="C410" s="501" t="str">
        <f ca="1">TEXT(IFERROR(INDEX('Overview - Section A'!$A$38:$A$45,MATCH(G410,'Overview - Section A'!$U$38:$U$45,0)),""),"d-mmm-yy") &amp;" to " &amp; TEXT(IFERROR(INDEX('Overview - Section A'!$E$38:$E$45,MATCH(G410,'Overview - Section A'!$U$38:$U$45,0)),""),"d-mmm-yy")</f>
        <v>d-janv-yy to d-juin-yy</v>
      </c>
      <c r="D410" s="517"/>
      <c r="E410" s="517"/>
      <c r="F410" s="518"/>
      <c r="G410" s="519" t="s">
        <v>436</v>
      </c>
      <c r="H410" s="519"/>
      <c r="I410" s="503" t="b">
        <f t="shared" si="21"/>
        <v>1</v>
      </c>
      <c r="J410" s="503" t="b">
        <f t="shared" si="22"/>
        <v>0</v>
      </c>
      <c r="K410" s="503" t="str">
        <f t="shared" si="23"/>
        <v>a1N36000005MhqvEAC</v>
      </c>
      <c r="L410" s="520" t="s">
        <v>1326</v>
      </c>
      <c r="M410" s="517"/>
      <c r="N410" s="517"/>
      <c r="O410" s="49"/>
      <c r="AM410" s="5"/>
      <c r="AN410" s="5"/>
    </row>
    <row r="411" spans="1:40" ht="283.5" x14ac:dyDescent="0.25">
      <c r="A411" s="409">
        <v>53</v>
      </c>
      <c r="B411" s="427" t="str">
        <f t="shared" si="20"/>
        <v/>
      </c>
      <c r="C411" s="501" t="str">
        <f ca="1">TEXT(IFERROR(INDEX('Overview - Section A'!$A$38:$A$45,MATCH(G411,'Overview - Section A'!$U$38:$U$45,0)),""),"d-mmm-yy") &amp;" to " &amp; TEXT(IFERROR(INDEX('Overview - Section A'!$E$38:$E$45,MATCH(G411,'Overview - Section A'!$U$38:$U$45,0)),""),"d-mmm-yy")</f>
        <v>d-juil-yy to d-déc-yy</v>
      </c>
      <c r="D411" s="517"/>
      <c r="E411" s="517"/>
      <c r="F411" s="518"/>
      <c r="G411" s="519" t="s">
        <v>438</v>
      </c>
      <c r="H411" s="519"/>
      <c r="I411" s="503" t="b">
        <f t="shared" si="21"/>
        <v>1</v>
      </c>
      <c r="J411" s="503" t="b">
        <f t="shared" si="22"/>
        <v>0</v>
      </c>
      <c r="K411" s="503" t="str">
        <f t="shared" si="23"/>
        <v>a1N36000005MhqvEAC</v>
      </c>
      <c r="L411" s="520" t="s">
        <v>1327</v>
      </c>
      <c r="M411" s="517"/>
      <c r="N411" s="517"/>
      <c r="O411" s="49"/>
      <c r="AM411" s="5"/>
      <c r="AN411" s="5"/>
    </row>
    <row r="412" spans="1:40" ht="283.5" x14ac:dyDescent="0.25">
      <c r="A412" s="409">
        <v>54</v>
      </c>
      <c r="B412" s="427" t="str">
        <f t="shared" si="20"/>
        <v/>
      </c>
      <c r="C412" s="501" t="str">
        <f ca="1">TEXT(IFERROR(INDEX('Overview - Section A'!$A$38:$A$45,MATCH(G412,'Overview - Section A'!$U$38:$U$45,0)),""),"d-mmm-yy") &amp;" to " &amp; TEXT(IFERROR(INDEX('Overview - Section A'!$E$38:$E$45,MATCH(G412,'Overview - Section A'!$U$38:$U$45,0)),""),"d-mmm-yy")</f>
        <v>d-janv-yy to d-juin-yy</v>
      </c>
      <c r="D412" s="517"/>
      <c r="E412" s="517"/>
      <c r="F412" s="518"/>
      <c r="G412" s="519" t="s">
        <v>428</v>
      </c>
      <c r="H412" s="519"/>
      <c r="I412" s="503" t="b">
        <f t="shared" si="21"/>
        <v>1</v>
      </c>
      <c r="J412" s="503" t="b">
        <f t="shared" si="22"/>
        <v>0</v>
      </c>
      <c r="K412" s="503" t="str">
        <f t="shared" si="23"/>
        <v>a1N36000005MhqwEAC</v>
      </c>
      <c r="L412" s="520" t="s">
        <v>1328</v>
      </c>
      <c r="M412" s="517"/>
      <c r="N412" s="517"/>
      <c r="O412" s="49"/>
      <c r="AM412" s="5"/>
      <c r="AN412" s="5"/>
    </row>
    <row r="413" spans="1:40" ht="283.5" x14ac:dyDescent="0.25">
      <c r="A413" s="409">
        <v>54</v>
      </c>
      <c r="B413" s="427" t="str">
        <f t="shared" si="20"/>
        <v/>
      </c>
      <c r="C413" s="501" t="str">
        <f ca="1">TEXT(IFERROR(INDEX('Overview - Section A'!$A$38:$A$45,MATCH(G413,'Overview - Section A'!$U$38:$U$45,0)),""),"d-mmm-yy") &amp;" to " &amp; TEXT(IFERROR(INDEX('Overview - Section A'!$E$38:$E$45,MATCH(G413,'Overview - Section A'!$U$38:$U$45,0)),""),"d-mmm-yy")</f>
        <v>d-juil-yy to d-déc-yy</v>
      </c>
      <c r="D413" s="517"/>
      <c r="E413" s="517"/>
      <c r="F413" s="518"/>
      <c r="G413" s="519" t="s">
        <v>430</v>
      </c>
      <c r="H413" s="519"/>
      <c r="I413" s="503" t="b">
        <f t="shared" si="21"/>
        <v>1</v>
      </c>
      <c r="J413" s="503" t="b">
        <f t="shared" si="22"/>
        <v>0</v>
      </c>
      <c r="K413" s="503" t="str">
        <f t="shared" si="23"/>
        <v>a1N36000005MhqwEAC</v>
      </c>
      <c r="L413" s="520" t="s">
        <v>1329</v>
      </c>
      <c r="M413" s="517"/>
      <c r="N413" s="517"/>
      <c r="O413" s="49"/>
      <c r="AM413" s="5"/>
      <c r="AN413" s="5"/>
    </row>
    <row r="414" spans="1:40" ht="283.5" x14ac:dyDescent="0.25">
      <c r="A414" s="409">
        <v>54</v>
      </c>
      <c r="B414" s="427" t="str">
        <f t="shared" ref="B414:B477" si="24">IF(A414=A413,"",IF(VLOOKUP(A414,$A$8:$D$90,4,FALSE)=0,"",VLOOKUP(A414,$A$8:$D$90,4,FALSE)))</f>
        <v/>
      </c>
      <c r="C414" s="501" t="str">
        <f ca="1">TEXT(IFERROR(INDEX('Overview - Section A'!$A$38:$A$45,MATCH(G414,'Overview - Section A'!$U$38:$U$45,0)),""),"d-mmm-yy") &amp;" to " &amp; TEXT(IFERROR(INDEX('Overview - Section A'!$E$38:$E$45,MATCH(G414,'Overview - Section A'!$U$38:$U$45,0)),""),"d-mmm-yy")</f>
        <v>d-janv-yy to d-juin-yy</v>
      </c>
      <c r="D414" s="517"/>
      <c r="E414" s="517"/>
      <c r="F414" s="518"/>
      <c r="G414" s="519" t="s">
        <v>432</v>
      </c>
      <c r="H414" s="519"/>
      <c r="I414" s="503" t="b">
        <f t="shared" ref="I414:I477" si="25">IFERROR(TRUE,FALSE)</f>
        <v>1</v>
      </c>
      <c r="J414" s="503" t="b">
        <f t="shared" ref="J414:J477" si="26">IFERROR(IF(VLOOKUP(A414,$A$8:$D$90,4,FALSE)&lt;&gt;"",TRUE,FALSE),FALSE)</f>
        <v>0</v>
      </c>
      <c r="K414" s="503" t="str">
        <f t="shared" ref="K414:K477" si="27">IFERROR(VLOOKUP(A414,$A$8:$T$90,20,FALSE),"")</f>
        <v>a1N36000005MhqwEAC</v>
      </c>
      <c r="L414" s="520" t="s">
        <v>1330</v>
      </c>
      <c r="M414" s="517"/>
      <c r="N414" s="517"/>
      <c r="O414" s="49"/>
      <c r="AM414" s="5"/>
      <c r="AN414" s="5"/>
    </row>
    <row r="415" spans="1:40" ht="283.5" x14ac:dyDescent="0.25">
      <c r="A415" s="409">
        <v>54</v>
      </c>
      <c r="B415" s="427" t="str">
        <f t="shared" si="24"/>
        <v/>
      </c>
      <c r="C415" s="501" t="str">
        <f ca="1">TEXT(IFERROR(INDEX('Overview - Section A'!$A$38:$A$45,MATCH(G415,'Overview - Section A'!$U$38:$U$45,0)),""),"d-mmm-yy") &amp;" to " &amp; TEXT(IFERROR(INDEX('Overview - Section A'!$E$38:$E$45,MATCH(G415,'Overview - Section A'!$U$38:$U$45,0)),""),"d-mmm-yy")</f>
        <v>d-juil-yy to d-déc-yy</v>
      </c>
      <c r="D415" s="517"/>
      <c r="E415" s="517"/>
      <c r="F415" s="518"/>
      <c r="G415" s="519" t="s">
        <v>434</v>
      </c>
      <c r="H415" s="519"/>
      <c r="I415" s="503" t="b">
        <f t="shared" si="25"/>
        <v>1</v>
      </c>
      <c r="J415" s="503" t="b">
        <f t="shared" si="26"/>
        <v>0</v>
      </c>
      <c r="K415" s="503" t="str">
        <f t="shared" si="27"/>
        <v>a1N36000005MhqwEAC</v>
      </c>
      <c r="L415" s="520" t="s">
        <v>1331</v>
      </c>
      <c r="M415" s="517"/>
      <c r="N415" s="517"/>
      <c r="O415" s="49"/>
      <c r="AM415" s="5"/>
      <c r="AN415" s="5"/>
    </row>
    <row r="416" spans="1:40" ht="283.5" x14ac:dyDescent="0.25">
      <c r="A416" s="409">
        <v>54</v>
      </c>
      <c r="B416" s="427" t="str">
        <f t="shared" si="24"/>
        <v/>
      </c>
      <c r="C416" s="501" t="str">
        <f ca="1">TEXT(IFERROR(INDEX('Overview - Section A'!$A$38:$A$45,MATCH(G416,'Overview - Section A'!$U$38:$U$45,0)),""),"d-mmm-yy") &amp;" to " &amp; TEXT(IFERROR(INDEX('Overview - Section A'!$E$38:$E$45,MATCH(G416,'Overview - Section A'!$U$38:$U$45,0)),""),"d-mmm-yy")</f>
        <v>d-janv-yy to d-juin-yy</v>
      </c>
      <c r="D416" s="517"/>
      <c r="E416" s="517"/>
      <c r="F416" s="518"/>
      <c r="G416" s="519" t="s">
        <v>436</v>
      </c>
      <c r="H416" s="519"/>
      <c r="I416" s="503" t="b">
        <f t="shared" si="25"/>
        <v>1</v>
      </c>
      <c r="J416" s="503" t="b">
        <f t="shared" si="26"/>
        <v>0</v>
      </c>
      <c r="K416" s="503" t="str">
        <f t="shared" si="27"/>
        <v>a1N36000005MhqwEAC</v>
      </c>
      <c r="L416" s="520" t="s">
        <v>1332</v>
      </c>
      <c r="M416" s="517"/>
      <c r="N416" s="517"/>
      <c r="O416" s="49"/>
      <c r="AM416" s="5"/>
      <c r="AN416" s="5"/>
    </row>
    <row r="417" spans="1:40" ht="283.5" x14ac:dyDescent="0.25">
      <c r="A417" s="409">
        <v>54</v>
      </c>
      <c r="B417" s="427" t="str">
        <f t="shared" si="24"/>
        <v/>
      </c>
      <c r="C417" s="501" t="str">
        <f ca="1">TEXT(IFERROR(INDEX('Overview - Section A'!$A$38:$A$45,MATCH(G417,'Overview - Section A'!$U$38:$U$45,0)),""),"d-mmm-yy") &amp;" to " &amp; TEXT(IFERROR(INDEX('Overview - Section A'!$E$38:$E$45,MATCH(G417,'Overview - Section A'!$U$38:$U$45,0)),""),"d-mmm-yy")</f>
        <v>d-juil-yy to d-déc-yy</v>
      </c>
      <c r="D417" s="517"/>
      <c r="E417" s="517"/>
      <c r="F417" s="518"/>
      <c r="G417" s="519" t="s">
        <v>438</v>
      </c>
      <c r="H417" s="519"/>
      <c r="I417" s="503" t="b">
        <f t="shared" si="25"/>
        <v>1</v>
      </c>
      <c r="J417" s="503" t="b">
        <f t="shared" si="26"/>
        <v>0</v>
      </c>
      <c r="K417" s="503" t="str">
        <f t="shared" si="27"/>
        <v>a1N36000005MhqwEAC</v>
      </c>
      <c r="L417" s="520" t="s">
        <v>1333</v>
      </c>
      <c r="M417" s="517"/>
      <c r="N417" s="517"/>
      <c r="O417" s="49"/>
      <c r="AM417" s="5"/>
      <c r="AN417" s="5"/>
    </row>
    <row r="418" spans="1:40" ht="283.5" x14ac:dyDescent="0.25">
      <c r="A418" s="409">
        <v>55</v>
      </c>
      <c r="B418" s="427" t="str">
        <f t="shared" si="24"/>
        <v/>
      </c>
      <c r="C418" s="501" t="str">
        <f ca="1">TEXT(IFERROR(INDEX('Overview - Section A'!$A$38:$A$45,MATCH(G418,'Overview - Section A'!$U$38:$U$45,0)),""),"d-mmm-yy") &amp;" to " &amp; TEXT(IFERROR(INDEX('Overview - Section A'!$E$38:$E$45,MATCH(G418,'Overview - Section A'!$U$38:$U$45,0)),""),"d-mmm-yy")</f>
        <v>d-janv-yy to d-juin-yy</v>
      </c>
      <c r="D418" s="517"/>
      <c r="E418" s="517"/>
      <c r="F418" s="518"/>
      <c r="G418" s="519" t="s">
        <v>428</v>
      </c>
      <c r="H418" s="519"/>
      <c r="I418" s="503" t="b">
        <f t="shared" si="25"/>
        <v>1</v>
      </c>
      <c r="J418" s="503" t="b">
        <f t="shared" si="26"/>
        <v>0</v>
      </c>
      <c r="K418" s="503" t="str">
        <f t="shared" si="27"/>
        <v>a1N36000005MhqxEAC</v>
      </c>
      <c r="L418" s="520" t="s">
        <v>1334</v>
      </c>
      <c r="M418" s="517"/>
      <c r="N418" s="517"/>
      <c r="O418" s="49"/>
      <c r="AM418" s="5"/>
      <c r="AN418" s="5"/>
    </row>
    <row r="419" spans="1:40" ht="283.5" x14ac:dyDescent="0.25">
      <c r="A419" s="409">
        <v>55</v>
      </c>
      <c r="B419" s="427" t="str">
        <f t="shared" si="24"/>
        <v/>
      </c>
      <c r="C419" s="501" t="str">
        <f ca="1">TEXT(IFERROR(INDEX('Overview - Section A'!$A$38:$A$45,MATCH(G419,'Overview - Section A'!$U$38:$U$45,0)),""),"d-mmm-yy") &amp;" to " &amp; TEXT(IFERROR(INDEX('Overview - Section A'!$E$38:$E$45,MATCH(G419,'Overview - Section A'!$U$38:$U$45,0)),""),"d-mmm-yy")</f>
        <v>d-juil-yy to d-déc-yy</v>
      </c>
      <c r="D419" s="517"/>
      <c r="E419" s="517"/>
      <c r="F419" s="518"/>
      <c r="G419" s="519" t="s">
        <v>430</v>
      </c>
      <c r="H419" s="519"/>
      <c r="I419" s="503" t="b">
        <f t="shared" si="25"/>
        <v>1</v>
      </c>
      <c r="J419" s="503" t="b">
        <f t="shared" si="26"/>
        <v>0</v>
      </c>
      <c r="K419" s="503" t="str">
        <f t="shared" si="27"/>
        <v>a1N36000005MhqxEAC</v>
      </c>
      <c r="L419" s="520" t="s">
        <v>1335</v>
      </c>
      <c r="M419" s="517"/>
      <c r="N419" s="517"/>
      <c r="O419" s="49"/>
      <c r="AM419" s="5"/>
      <c r="AN419" s="5"/>
    </row>
    <row r="420" spans="1:40" ht="283.5" x14ac:dyDescent="0.25">
      <c r="A420" s="409">
        <v>55</v>
      </c>
      <c r="B420" s="427" t="str">
        <f t="shared" si="24"/>
        <v/>
      </c>
      <c r="C420" s="501" t="str">
        <f ca="1">TEXT(IFERROR(INDEX('Overview - Section A'!$A$38:$A$45,MATCH(G420,'Overview - Section A'!$U$38:$U$45,0)),""),"d-mmm-yy") &amp;" to " &amp; TEXT(IFERROR(INDEX('Overview - Section A'!$E$38:$E$45,MATCH(G420,'Overview - Section A'!$U$38:$U$45,0)),""),"d-mmm-yy")</f>
        <v>d-janv-yy to d-juin-yy</v>
      </c>
      <c r="D420" s="517"/>
      <c r="E420" s="517"/>
      <c r="F420" s="518"/>
      <c r="G420" s="519" t="s">
        <v>432</v>
      </c>
      <c r="H420" s="519"/>
      <c r="I420" s="503" t="b">
        <f t="shared" si="25"/>
        <v>1</v>
      </c>
      <c r="J420" s="503" t="b">
        <f t="shared" si="26"/>
        <v>0</v>
      </c>
      <c r="K420" s="503" t="str">
        <f t="shared" si="27"/>
        <v>a1N36000005MhqxEAC</v>
      </c>
      <c r="L420" s="520" t="s">
        <v>1336</v>
      </c>
      <c r="M420" s="517"/>
      <c r="N420" s="517"/>
      <c r="O420" s="49"/>
      <c r="AM420" s="5"/>
      <c r="AN420" s="5"/>
    </row>
    <row r="421" spans="1:40" ht="283.5" x14ac:dyDescent="0.25">
      <c r="A421" s="409">
        <v>55</v>
      </c>
      <c r="B421" s="427" t="str">
        <f t="shared" si="24"/>
        <v/>
      </c>
      <c r="C421" s="501" t="str">
        <f ca="1">TEXT(IFERROR(INDEX('Overview - Section A'!$A$38:$A$45,MATCH(G421,'Overview - Section A'!$U$38:$U$45,0)),""),"d-mmm-yy") &amp;" to " &amp; TEXT(IFERROR(INDEX('Overview - Section A'!$E$38:$E$45,MATCH(G421,'Overview - Section A'!$U$38:$U$45,0)),""),"d-mmm-yy")</f>
        <v>d-juil-yy to d-déc-yy</v>
      </c>
      <c r="D421" s="517"/>
      <c r="E421" s="517"/>
      <c r="F421" s="518"/>
      <c r="G421" s="519" t="s">
        <v>434</v>
      </c>
      <c r="H421" s="519"/>
      <c r="I421" s="503" t="b">
        <f t="shared" si="25"/>
        <v>1</v>
      </c>
      <c r="J421" s="503" t="b">
        <f t="shared" si="26"/>
        <v>0</v>
      </c>
      <c r="K421" s="503" t="str">
        <f t="shared" si="27"/>
        <v>a1N36000005MhqxEAC</v>
      </c>
      <c r="L421" s="520" t="s">
        <v>1337</v>
      </c>
      <c r="M421" s="517"/>
      <c r="N421" s="517"/>
      <c r="O421" s="49"/>
      <c r="AM421" s="5"/>
      <c r="AN421" s="5"/>
    </row>
    <row r="422" spans="1:40" ht="283.5" x14ac:dyDescent="0.25">
      <c r="A422" s="409">
        <v>55</v>
      </c>
      <c r="B422" s="427" t="str">
        <f t="shared" si="24"/>
        <v/>
      </c>
      <c r="C422" s="501" t="str">
        <f ca="1">TEXT(IFERROR(INDEX('Overview - Section A'!$A$38:$A$45,MATCH(G422,'Overview - Section A'!$U$38:$U$45,0)),""),"d-mmm-yy") &amp;" to " &amp; TEXT(IFERROR(INDEX('Overview - Section A'!$E$38:$E$45,MATCH(G422,'Overview - Section A'!$U$38:$U$45,0)),""),"d-mmm-yy")</f>
        <v>d-janv-yy to d-juin-yy</v>
      </c>
      <c r="D422" s="517"/>
      <c r="E422" s="517"/>
      <c r="F422" s="518"/>
      <c r="G422" s="519" t="s">
        <v>436</v>
      </c>
      <c r="H422" s="519"/>
      <c r="I422" s="503" t="b">
        <f t="shared" si="25"/>
        <v>1</v>
      </c>
      <c r="J422" s="503" t="b">
        <f t="shared" si="26"/>
        <v>0</v>
      </c>
      <c r="K422" s="503" t="str">
        <f t="shared" si="27"/>
        <v>a1N36000005MhqxEAC</v>
      </c>
      <c r="L422" s="520" t="s">
        <v>1338</v>
      </c>
      <c r="M422" s="517"/>
      <c r="N422" s="517"/>
      <c r="O422" s="49"/>
      <c r="AM422" s="5"/>
      <c r="AN422" s="5"/>
    </row>
    <row r="423" spans="1:40" ht="283.5" x14ac:dyDescent="0.25">
      <c r="A423" s="409">
        <v>55</v>
      </c>
      <c r="B423" s="427" t="str">
        <f t="shared" si="24"/>
        <v/>
      </c>
      <c r="C423" s="501" t="str">
        <f ca="1">TEXT(IFERROR(INDEX('Overview - Section A'!$A$38:$A$45,MATCH(G423,'Overview - Section A'!$U$38:$U$45,0)),""),"d-mmm-yy") &amp;" to " &amp; TEXT(IFERROR(INDEX('Overview - Section A'!$E$38:$E$45,MATCH(G423,'Overview - Section A'!$U$38:$U$45,0)),""),"d-mmm-yy")</f>
        <v>d-juil-yy to d-déc-yy</v>
      </c>
      <c r="D423" s="517"/>
      <c r="E423" s="517"/>
      <c r="F423" s="518"/>
      <c r="G423" s="519" t="s">
        <v>438</v>
      </c>
      <c r="H423" s="519"/>
      <c r="I423" s="503" t="b">
        <f t="shared" si="25"/>
        <v>1</v>
      </c>
      <c r="J423" s="503" t="b">
        <f t="shared" si="26"/>
        <v>0</v>
      </c>
      <c r="K423" s="503" t="str">
        <f t="shared" si="27"/>
        <v>a1N36000005MhqxEAC</v>
      </c>
      <c r="L423" s="520" t="s">
        <v>1339</v>
      </c>
      <c r="M423" s="517"/>
      <c r="N423" s="517"/>
      <c r="O423" s="49"/>
      <c r="AM423" s="5"/>
      <c r="AN423" s="5"/>
    </row>
    <row r="424" spans="1:40" ht="283.5" x14ac:dyDescent="0.25">
      <c r="A424" s="409">
        <v>56</v>
      </c>
      <c r="B424" s="427" t="str">
        <f t="shared" si="24"/>
        <v/>
      </c>
      <c r="C424" s="501" t="str">
        <f ca="1">TEXT(IFERROR(INDEX('Overview - Section A'!$A$38:$A$45,MATCH(G424,'Overview - Section A'!$U$38:$U$45,0)),""),"d-mmm-yy") &amp;" to " &amp; TEXT(IFERROR(INDEX('Overview - Section A'!$E$38:$E$45,MATCH(G424,'Overview - Section A'!$U$38:$U$45,0)),""),"d-mmm-yy")</f>
        <v>d-janv-yy to d-juin-yy</v>
      </c>
      <c r="D424" s="517"/>
      <c r="E424" s="517"/>
      <c r="F424" s="518"/>
      <c r="G424" s="519" t="s">
        <v>428</v>
      </c>
      <c r="H424" s="519"/>
      <c r="I424" s="503" t="b">
        <f t="shared" si="25"/>
        <v>1</v>
      </c>
      <c r="J424" s="503" t="b">
        <f t="shared" si="26"/>
        <v>0</v>
      </c>
      <c r="K424" s="503" t="str">
        <f t="shared" si="27"/>
        <v>a1N36000005MhqyEAC</v>
      </c>
      <c r="L424" s="520" t="s">
        <v>1340</v>
      </c>
      <c r="M424" s="517"/>
      <c r="N424" s="517"/>
      <c r="O424" s="49"/>
      <c r="AM424" s="5"/>
      <c r="AN424" s="5"/>
    </row>
    <row r="425" spans="1:40" ht="283.5" x14ac:dyDescent="0.25">
      <c r="A425" s="409">
        <v>56</v>
      </c>
      <c r="B425" s="427" t="str">
        <f t="shared" si="24"/>
        <v/>
      </c>
      <c r="C425" s="501" t="str">
        <f ca="1">TEXT(IFERROR(INDEX('Overview - Section A'!$A$38:$A$45,MATCH(G425,'Overview - Section A'!$U$38:$U$45,0)),""),"d-mmm-yy") &amp;" to " &amp; TEXT(IFERROR(INDEX('Overview - Section A'!$E$38:$E$45,MATCH(G425,'Overview - Section A'!$U$38:$U$45,0)),""),"d-mmm-yy")</f>
        <v>d-juil-yy to d-déc-yy</v>
      </c>
      <c r="D425" s="517"/>
      <c r="E425" s="517"/>
      <c r="F425" s="518"/>
      <c r="G425" s="519" t="s">
        <v>430</v>
      </c>
      <c r="H425" s="519"/>
      <c r="I425" s="503" t="b">
        <f t="shared" si="25"/>
        <v>1</v>
      </c>
      <c r="J425" s="503" t="b">
        <f t="shared" si="26"/>
        <v>0</v>
      </c>
      <c r="K425" s="503" t="str">
        <f t="shared" si="27"/>
        <v>a1N36000005MhqyEAC</v>
      </c>
      <c r="L425" s="520" t="s">
        <v>1341</v>
      </c>
      <c r="M425" s="517"/>
      <c r="N425" s="517"/>
      <c r="O425" s="49"/>
      <c r="AM425" s="5"/>
      <c r="AN425" s="5"/>
    </row>
    <row r="426" spans="1:40" ht="283.5" x14ac:dyDescent="0.25">
      <c r="A426" s="409">
        <v>56</v>
      </c>
      <c r="B426" s="427" t="str">
        <f t="shared" si="24"/>
        <v/>
      </c>
      <c r="C426" s="501" t="str">
        <f ca="1">TEXT(IFERROR(INDEX('Overview - Section A'!$A$38:$A$45,MATCH(G426,'Overview - Section A'!$U$38:$U$45,0)),""),"d-mmm-yy") &amp;" to " &amp; TEXT(IFERROR(INDEX('Overview - Section A'!$E$38:$E$45,MATCH(G426,'Overview - Section A'!$U$38:$U$45,0)),""),"d-mmm-yy")</f>
        <v>d-janv-yy to d-juin-yy</v>
      </c>
      <c r="D426" s="517"/>
      <c r="E426" s="517"/>
      <c r="F426" s="518"/>
      <c r="G426" s="519" t="s">
        <v>432</v>
      </c>
      <c r="H426" s="519"/>
      <c r="I426" s="503" t="b">
        <f t="shared" si="25"/>
        <v>1</v>
      </c>
      <c r="J426" s="503" t="b">
        <f t="shared" si="26"/>
        <v>0</v>
      </c>
      <c r="K426" s="503" t="str">
        <f t="shared" si="27"/>
        <v>a1N36000005MhqyEAC</v>
      </c>
      <c r="L426" s="520" t="s">
        <v>1342</v>
      </c>
      <c r="M426" s="517"/>
      <c r="N426" s="517"/>
      <c r="O426" s="49"/>
      <c r="AM426" s="5"/>
      <c r="AN426" s="5"/>
    </row>
    <row r="427" spans="1:40" ht="283.5" x14ac:dyDescent="0.25">
      <c r="A427" s="409">
        <v>56</v>
      </c>
      <c r="B427" s="427" t="str">
        <f t="shared" si="24"/>
        <v/>
      </c>
      <c r="C427" s="501" t="str">
        <f ca="1">TEXT(IFERROR(INDEX('Overview - Section A'!$A$38:$A$45,MATCH(G427,'Overview - Section A'!$U$38:$U$45,0)),""),"d-mmm-yy") &amp;" to " &amp; TEXT(IFERROR(INDEX('Overview - Section A'!$E$38:$E$45,MATCH(G427,'Overview - Section A'!$U$38:$U$45,0)),""),"d-mmm-yy")</f>
        <v>d-juil-yy to d-déc-yy</v>
      </c>
      <c r="D427" s="517"/>
      <c r="E427" s="517"/>
      <c r="F427" s="518"/>
      <c r="G427" s="519" t="s">
        <v>434</v>
      </c>
      <c r="H427" s="519"/>
      <c r="I427" s="503" t="b">
        <f t="shared" si="25"/>
        <v>1</v>
      </c>
      <c r="J427" s="503" t="b">
        <f t="shared" si="26"/>
        <v>0</v>
      </c>
      <c r="K427" s="503" t="str">
        <f t="shared" si="27"/>
        <v>a1N36000005MhqyEAC</v>
      </c>
      <c r="L427" s="520" t="s">
        <v>1343</v>
      </c>
      <c r="M427" s="517"/>
      <c r="N427" s="517"/>
      <c r="O427" s="49"/>
      <c r="AM427" s="5"/>
      <c r="AN427" s="5"/>
    </row>
    <row r="428" spans="1:40" ht="283.5" x14ac:dyDescent="0.25">
      <c r="A428" s="409">
        <v>56</v>
      </c>
      <c r="B428" s="427" t="str">
        <f t="shared" si="24"/>
        <v/>
      </c>
      <c r="C428" s="501" t="str">
        <f ca="1">TEXT(IFERROR(INDEX('Overview - Section A'!$A$38:$A$45,MATCH(G428,'Overview - Section A'!$U$38:$U$45,0)),""),"d-mmm-yy") &amp;" to " &amp; TEXT(IFERROR(INDEX('Overview - Section A'!$E$38:$E$45,MATCH(G428,'Overview - Section A'!$U$38:$U$45,0)),""),"d-mmm-yy")</f>
        <v>d-janv-yy to d-juin-yy</v>
      </c>
      <c r="D428" s="517"/>
      <c r="E428" s="517"/>
      <c r="F428" s="518"/>
      <c r="G428" s="519" t="s">
        <v>436</v>
      </c>
      <c r="H428" s="519"/>
      <c r="I428" s="503" t="b">
        <f t="shared" si="25"/>
        <v>1</v>
      </c>
      <c r="J428" s="503" t="b">
        <f t="shared" si="26"/>
        <v>0</v>
      </c>
      <c r="K428" s="503" t="str">
        <f t="shared" si="27"/>
        <v>a1N36000005MhqyEAC</v>
      </c>
      <c r="L428" s="520" t="s">
        <v>1344</v>
      </c>
      <c r="M428" s="517"/>
      <c r="N428" s="517"/>
      <c r="O428" s="49"/>
      <c r="AM428" s="5"/>
      <c r="AN428" s="5"/>
    </row>
    <row r="429" spans="1:40" ht="283.5" x14ac:dyDescent="0.25">
      <c r="A429" s="409">
        <v>56</v>
      </c>
      <c r="B429" s="427" t="str">
        <f t="shared" si="24"/>
        <v/>
      </c>
      <c r="C429" s="501" t="str">
        <f ca="1">TEXT(IFERROR(INDEX('Overview - Section A'!$A$38:$A$45,MATCH(G429,'Overview - Section A'!$U$38:$U$45,0)),""),"d-mmm-yy") &amp;" to " &amp; TEXT(IFERROR(INDEX('Overview - Section A'!$E$38:$E$45,MATCH(G429,'Overview - Section A'!$U$38:$U$45,0)),""),"d-mmm-yy")</f>
        <v>d-juil-yy to d-déc-yy</v>
      </c>
      <c r="D429" s="517"/>
      <c r="E429" s="517"/>
      <c r="F429" s="518"/>
      <c r="G429" s="519" t="s">
        <v>438</v>
      </c>
      <c r="H429" s="519"/>
      <c r="I429" s="503" t="b">
        <f t="shared" si="25"/>
        <v>1</v>
      </c>
      <c r="J429" s="503" t="b">
        <f t="shared" si="26"/>
        <v>0</v>
      </c>
      <c r="K429" s="503" t="str">
        <f t="shared" si="27"/>
        <v>a1N36000005MhqyEAC</v>
      </c>
      <c r="L429" s="520" t="s">
        <v>1345</v>
      </c>
      <c r="M429" s="517"/>
      <c r="N429" s="517"/>
      <c r="O429" s="49"/>
      <c r="AM429" s="5"/>
      <c r="AN429" s="5"/>
    </row>
    <row r="430" spans="1:40" ht="283.5" x14ac:dyDescent="0.25">
      <c r="A430" s="409">
        <v>57</v>
      </c>
      <c r="B430" s="427" t="str">
        <f t="shared" si="24"/>
        <v/>
      </c>
      <c r="C430" s="501" t="str">
        <f ca="1">TEXT(IFERROR(INDEX('Overview - Section A'!$A$38:$A$45,MATCH(G430,'Overview - Section A'!$U$38:$U$45,0)),""),"d-mmm-yy") &amp;" to " &amp; TEXT(IFERROR(INDEX('Overview - Section A'!$E$38:$E$45,MATCH(G430,'Overview - Section A'!$U$38:$U$45,0)),""),"d-mmm-yy")</f>
        <v>d-janv-yy to d-juin-yy</v>
      </c>
      <c r="D430" s="517"/>
      <c r="E430" s="517"/>
      <c r="F430" s="518"/>
      <c r="G430" s="519" t="s">
        <v>428</v>
      </c>
      <c r="H430" s="519"/>
      <c r="I430" s="503" t="b">
        <f t="shared" si="25"/>
        <v>1</v>
      </c>
      <c r="J430" s="503" t="b">
        <f t="shared" si="26"/>
        <v>0</v>
      </c>
      <c r="K430" s="503" t="str">
        <f t="shared" si="27"/>
        <v>a1N36000005MhqzEAC</v>
      </c>
      <c r="L430" s="520" t="s">
        <v>1346</v>
      </c>
      <c r="M430" s="517"/>
      <c r="N430" s="517"/>
      <c r="O430" s="49"/>
      <c r="AM430" s="5"/>
      <c r="AN430" s="5"/>
    </row>
    <row r="431" spans="1:40" ht="283.5" x14ac:dyDescent="0.25">
      <c r="A431" s="409">
        <v>57</v>
      </c>
      <c r="B431" s="427" t="str">
        <f t="shared" si="24"/>
        <v/>
      </c>
      <c r="C431" s="501" t="str">
        <f ca="1">TEXT(IFERROR(INDEX('Overview - Section A'!$A$38:$A$45,MATCH(G431,'Overview - Section A'!$U$38:$U$45,0)),""),"d-mmm-yy") &amp;" to " &amp; TEXT(IFERROR(INDEX('Overview - Section A'!$E$38:$E$45,MATCH(G431,'Overview - Section A'!$U$38:$U$45,0)),""),"d-mmm-yy")</f>
        <v>d-juil-yy to d-déc-yy</v>
      </c>
      <c r="D431" s="517"/>
      <c r="E431" s="517"/>
      <c r="F431" s="518"/>
      <c r="G431" s="519" t="s">
        <v>430</v>
      </c>
      <c r="H431" s="519"/>
      <c r="I431" s="503" t="b">
        <f t="shared" si="25"/>
        <v>1</v>
      </c>
      <c r="J431" s="503" t="b">
        <f t="shared" si="26"/>
        <v>0</v>
      </c>
      <c r="K431" s="503" t="str">
        <f t="shared" si="27"/>
        <v>a1N36000005MhqzEAC</v>
      </c>
      <c r="L431" s="520" t="s">
        <v>1347</v>
      </c>
      <c r="M431" s="517"/>
      <c r="N431" s="517"/>
      <c r="O431" s="49"/>
      <c r="AM431" s="5"/>
      <c r="AN431" s="5"/>
    </row>
    <row r="432" spans="1:40" ht="283.5" x14ac:dyDescent="0.25">
      <c r="A432" s="409">
        <v>57</v>
      </c>
      <c r="B432" s="427" t="str">
        <f t="shared" si="24"/>
        <v/>
      </c>
      <c r="C432" s="501" t="str">
        <f ca="1">TEXT(IFERROR(INDEX('Overview - Section A'!$A$38:$A$45,MATCH(G432,'Overview - Section A'!$U$38:$U$45,0)),""),"d-mmm-yy") &amp;" to " &amp; TEXT(IFERROR(INDEX('Overview - Section A'!$E$38:$E$45,MATCH(G432,'Overview - Section A'!$U$38:$U$45,0)),""),"d-mmm-yy")</f>
        <v>d-janv-yy to d-juin-yy</v>
      </c>
      <c r="D432" s="517"/>
      <c r="E432" s="517"/>
      <c r="F432" s="518"/>
      <c r="G432" s="519" t="s">
        <v>432</v>
      </c>
      <c r="H432" s="519"/>
      <c r="I432" s="503" t="b">
        <f t="shared" si="25"/>
        <v>1</v>
      </c>
      <c r="J432" s="503" t="b">
        <f t="shared" si="26"/>
        <v>0</v>
      </c>
      <c r="K432" s="503" t="str">
        <f t="shared" si="27"/>
        <v>a1N36000005MhqzEAC</v>
      </c>
      <c r="L432" s="520" t="s">
        <v>1348</v>
      </c>
      <c r="M432" s="517"/>
      <c r="N432" s="517"/>
      <c r="O432" s="49"/>
      <c r="AM432" s="5"/>
      <c r="AN432" s="5"/>
    </row>
    <row r="433" spans="1:40" ht="283.5" x14ac:dyDescent="0.25">
      <c r="A433" s="409">
        <v>57</v>
      </c>
      <c r="B433" s="427" t="str">
        <f t="shared" si="24"/>
        <v/>
      </c>
      <c r="C433" s="501" t="str">
        <f ca="1">TEXT(IFERROR(INDEX('Overview - Section A'!$A$38:$A$45,MATCH(G433,'Overview - Section A'!$U$38:$U$45,0)),""),"d-mmm-yy") &amp;" to " &amp; TEXT(IFERROR(INDEX('Overview - Section A'!$E$38:$E$45,MATCH(G433,'Overview - Section A'!$U$38:$U$45,0)),""),"d-mmm-yy")</f>
        <v>d-juil-yy to d-déc-yy</v>
      </c>
      <c r="D433" s="517"/>
      <c r="E433" s="517"/>
      <c r="F433" s="518"/>
      <c r="G433" s="519" t="s">
        <v>434</v>
      </c>
      <c r="H433" s="519"/>
      <c r="I433" s="503" t="b">
        <f t="shared" si="25"/>
        <v>1</v>
      </c>
      <c r="J433" s="503" t="b">
        <f t="shared" si="26"/>
        <v>0</v>
      </c>
      <c r="K433" s="503" t="str">
        <f t="shared" si="27"/>
        <v>a1N36000005MhqzEAC</v>
      </c>
      <c r="L433" s="520" t="s">
        <v>1349</v>
      </c>
      <c r="M433" s="517"/>
      <c r="N433" s="517"/>
      <c r="O433" s="49"/>
      <c r="AM433" s="5"/>
      <c r="AN433" s="5"/>
    </row>
    <row r="434" spans="1:40" ht="283.5" x14ac:dyDescent="0.25">
      <c r="A434" s="409">
        <v>57</v>
      </c>
      <c r="B434" s="427" t="str">
        <f t="shared" si="24"/>
        <v/>
      </c>
      <c r="C434" s="501" t="str">
        <f ca="1">TEXT(IFERROR(INDEX('Overview - Section A'!$A$38:$A$45,MATCH(G434,'Overview - Section A'!$U$38:$U$45,0)),""),"d-mmm-yy") &amp;" to " &amp; TEXT(IFERROR(INDEX('Overview - Section A'!$E$38:$E$45,MATCH(G434,'Overview - Section A'!$U$38:$U$45,0)),""),"d-mmm-yy")</f>
        <v>d-janv-yy to d-juin-yy</v>
      </c>
      <c r="D434" s="517"/>
      <c r="E434" s="517"/>
      <c r="F434" s="518"/>
      <c r="G434" s="519" t="s">
        <v>436</v>
      </c>
      <c r="H434" s="519"/>
      <c r="I434" s="503" t="b">
        <f t="shared" si="25"/>
        <v>1</v>
      </c>
      <c r="J434" s="503" t="b">
        <f t="shared" si="26"/>
        <v>0</v>
      </c>
      <c r="K434" s="503" t="str">
        <f t="shared" si="27"/>
        <v>a1N36000005MhqzEAC</v>
      </c>
      <c r="L434" s="520" t="s">
        <v>1350</v>
      </c>
      <c r="M434" s="517"/>
      <c r="N434" s="517"/>
      <c r="O434" s="49"/>
      <c r="AM434" s="5"/>
      <c r="AN434" s="5"/>
    </row>
    <row r="435" spans="1:40" ht="283.5" x14ac:dyDescent="0.25">
      <c r="A435" s="409">
        <v>57</v>
      </c>
      <c r="B435" s="427" t="str">
        <f t="shared" si="24"/>
        <v/>
      </c>
      <c r="C435" s="501" t="str">
        <f ca="1">TEXT(IFERROR(INDEX('Overview - Section A'!$A$38:$A$45,MATCH(G435,'Overview - Section A'!$U$38:$U$45,0)),""),"d-mmm-yy") &amp;" to " &amp; TEXT(IFERROR(INDEX('Overview - Section A'!$E$38:$E$45,MATCH(G435,'Overview - Section A'!$U$38:$U$45,0)),""),"d-mmm-yy")</f>
        <v>d-juil-yy to d-déc-yy</v>
      </c>
      <c r="D435" s="517"/>
      <c r="E435" s="517"/>
      <c r="F435" s="518"/>
      <c r="G435" s="519" t="s">
        <v>438</v>
      </c>
      <c r="H435" s="519"/>
      <c r="I435" s="503" t="b">
        <f t="shared" si="25"/>
        <v>1</v>
      </c>
      <c r="J435" s="503" t="b">
        <f t="shared" si="26"/>
        <v>0</v>
      </c>
      <c r="K435" s="503" t="str">
        <f t="shared" si="27"/>
        <v>a1N36000005MhqzEAC</v>
      </c>
      <c r="L435" s="520" t="s">
        <v>1351</v>
      </c>
      <c r="M435" s="517"/>
      <c r="N435" s="517"/>
      <c r="O435" s="49"/>
      <c r="AM435" s="5"/>
      <c r="AN435" s="5"/>
    </row>
    <row r="436" spans="1:40" ht="283.5" x14ac:dyDescent="0.25">
      <c r="A436" s="409">
        <v>58</v>
      </c>
      <c r="B436" s="427" t="str">
        <f t="shared" si="24"/>
        <v/>
      </c>
      <c r="C436" s="501" t="str">
        <f ca="1">TEXT(IFERROR(INDEX('Overview - Section A'!$A$38:$A$45,MATCH(G436,'Overview - Section A'!$U$38:$U$45,0)),""),"d-mmm-yy") &amp;" to " &amp; TEXT(IFERROR(INDEX('Overview - Section A'!$E$38:$E$45,MATCH(G436,'Overview - Section A'!$U$38:$U$45,0)),""),"d-mmm-yy")</f>
        <v>d-janv-yy to d-juin-yy</v>
      </c>
      <c r="D436" s="517"/>
      <c r="E436" s="517"/>
      <c r="F436" s="518"/>
      <c r="G436" s="519" t="s">
        <v>428</v>
      </c>
      <c r="H436" s="519"/>
      <c r="I436" s="503" t="b">
        <f t="shared" si="25"/>
        <v>1</v>
      </c>
      <c r="J436" s="503" t="b">
        <f t="shared" si="26"/>
        <v>0</v>
      </c>
      <c r="K436" s="503" t="str">
        <f t="shared" si="27"/>
        <v>a1N36000005Mhr0EAC</v>
      </c>
      <c r="L436" s="520" t="s">
        <v>1352</v>
      </c>
      <c r="M436" s="517"/>
      <c r="N436" s="517"/>
      <c r="O436" s="49"/>
      <c r="AM436" s="5"/>
      <c r="AN436" s="5"/>
    </row>
    <row r="437" spans="1:40" ht="283.5" x14ac:dyDescent="0.25">
      <c r="A437" s="409">
        <v>58</v>
      </c>
      <c r="B437" s="427" t="str">
        <f t="shared" si="24"/>
        <v/>
      </c>
      <c r="C437" s="501" t="str">
        <f ca="1">TEXT(IFERROR(INDEX('Overview - Section A'!$A$38:$A$45,MATCH(G437,'Overview - Section A'!$U$38:$U$45,0)),""),"d-mmm-yy") &amp;" to " &amp; TEXT(IFERROR(INDEX('Overview - Section A'!$E$38:$E$45,MATCH(G437,'Overview - Section A'!$U$38:$U$45,0)),""),"d-mmm-yy")</f>
        <v>d-juil-yy to d-déc-yy</v>
      </c>
      <c r="D437" s="517"/>
      <c r="E437" s="517"/>
      <c r="F437" s="518"/>
      <c r="G437" s="519" t="s">
        <v>430</v>
      </c>
      <c r="H437" s="519"/>
      <c r="I437" s="503" t="b">
        <f t="shared" si="25"/>
        <v>1</v>
      </c>
      <c r="J437" s="503" t="b">
        <f t="shared" si="26"/>
        <v>0</v>
      </c>
      <c r="K437" s="503" t="str">
        <f t="shared" si="27"/>
        <v>a1N36000005Mhr0EAC</v>
      </c>
      <c r="L437" s="520" t="s">
        <v>1353</v>
      </c>
      <c r="M437" s="517"/>
      <c r="N437" s="517"/>
      <c r="O437" s="49"/>
      <c r="AM437" s="5"/>
      <c r="AN437" s="5"/>
    </row>
    <row r="438" spans="1:40" ht="283.5" x14ac:dyDescent="0.25">
      <c r="A438" s="409">
        <v>58</v>
      </c>
      <c r="B438" s="427" t="str">
        <f t="shared" si="24"/>
        <v/>
      </c>
      <c r="C438" s="501" t="str">
        <f ca="1">TEXT(IFERROR(INDEX('Overview - Section A'!$A$38:$A$45,MATCH(G438,'Overview - Section A'!$U$38:$U$45,0)),""),"d-mmm-yy") &amp;" to " &amp; TEXT(IFERROR(INDEX('Overview - Section A'!$E$38:$E$45,MATCH(G438,'Overview - Section A'!$U$38:$U$45,0)),""),"d-mmm-yy")</f>
        <v>d-janv-yy to d-juin-yy</v>
      </c>
      <c r="D438" s="517"/>
      <c r="E438" s="517"/>
      <c r="F438" s="518"/>
      <c r="G438" s="519" t="s">
        <v>432</v>
      </c>
      <c r="H438" s="519"/>
      <c r="I438" s="503" t="b">
        <f t="shared" si="25"/>
        <v>1</v>
      </c>
      <c r="J438" s="503" t="b">
        <f t="shared" si="26"/>
        <v>0</v>
      </c>
      <c r="K438" s="503" t="str">
        <f t="shared" si="27"/>
        <v>a1N36000005Mhr0EAC</v>
      </c>
      <c r="L438" s="520" t="s">
        <v>1354</v>
      </c>
      <c r="M438" s="517"/>
      <c r="N438" s="517"/>
      <c r="O438" s="49"/>
      <c r="AM438" s="5"/>
      <c r="AN438" s="5"/>
    </row>
    <row r="439" spans="1:40" ht="283.5" x14ac:dyDescent="0.25">
      <c r="A439" s="409">
        <v>58</v>
      </c>
      <c r="B439" s="427" t="str">
        <f t="shared" si="24"/>
        <v/>
      </c>
      <c r="C439" s="501" t="str">
        <f ca="1">TEXT(IFERROR(INDEX('Overview - Section A'!$A$38:$A$45,MATCH(G439,'Overview - Section A'!$U$38:$U$45,0)),""),"d-mmm-yy") &amp;" to " &amp; TEXT(IFERROR(INDEX('Overview - Section A'!$E$38:$E$45,MATCH(G439,'Overview - Section A'!$U$38:$U$45,0)),""),"d-mmm-yy")</f>
        <v>d-juil-yy to d-déc-yy</v>
      </c>
      <c r="D439" s="517"/>
      <c r="E439" s="517"/>
      <c r="F439" s="518"/>
      <c r="G439" s="519" t="s">
        <v>434</v>
      </c>
      <c r="H439" s="519"/>
      <c r="I439" s="503" t="b">
        <f t="shared" si="25"/>
        <v>1</v>
      </c>
      <c r="J439" s="503" t="b">
        <f t="shared" si="26"/>
        <v>0</v>
      </c>
      <c r="K439" s="503" t="str">
        <f t="shared" si="27"/>
        <v>a1N36000005Mhr0EAC</v>
      </c>
      <c r="L439" s="520" t="s">
        <v>1355</v>
      </c>
      <c r="M439" s="517"/>
      <c r="N439" s="517"/>
      <c r="O439" s="49"/>
      <c r="AM439" s="5"/>
      <c r="AN439" s="5"/>
    </row>
    <row r="440" spans="1:40" ht="283.5" x14ac:dyDescent="0.25">
      <c r="A440" s="409">
        <v>58</v>
      </c>
      <c r="B440" s="427" t="str">
        <f t="shared" si="24"/>
        <v/>
      </c>
      <c r="C440" s="501" t="str">
        <f ca="1">TEXT(IFERROR(INDEX('Overview - Section A'!$A$38:$A$45,MATCH(G440,'Overview - Section A'!$U$38:$U$45,0)),""),"d-mmm-yy") &amp;" to " &amp; TEXT(IFERROR(INDEX('Overview - Section A'!$E$38:$E$45,MATCH(G440,'Overview - Section A'!$U$38:$U$45,0)),""),"d-mmm-yy")</f>
        <v>d-janv-yy to d-juin-yy</v>
      </c>
      <c r="D440" s="517"/>
      <c r="E440" s="517"/>
      <c r="F440" s="518"/>
      <c r="G440" s="519" t="s">
        <v>436</v>
      </c>
      <c r="H440" s="519"/>
      <c r="I440" s="503" t="b">
        <f t="shared" si="25"/>
        <v>1</v>
      </c>
      <c r="J440" s="503" t="b">
        <f t="shared" si="26"/>
        <v>0</v>
      </c>
      <c r="K440" s="503" t="str">
        <f t="shared" si="27"/>
        <v>a1N36000005Mhr0EAC</v>
      </c>
      <c r="L440" s="520" t="s">
        <v>1356</v>
      </c>
      <c r="M440" s="517"/>
      <c r="N440" s="517"/>
      <c r="O440" s="49"/>
      <c r="AM440" s="5"/>
      <c r="AN440" s="5"/>
    </row>
    <row r="441" spans="1:40" ht="283.5" x14ac:dyDescent="0.25">
      <c r="A441" s="409">
        <v>58</v>
      </c>
      <c r="B441" s="427" t="str">
        <f t="shared" si="24"/>
        <v/>
      </c>
      <c r="C441" s="501" t="str">
        <f ca="1">TEXT(IFERROR(INDEX('Overview - Section A'!$A$38:$A$45,MATCH(G441,'Overview - Section A'!$U$38:$U$45,0)),""),"d-mmm-yy") &amp;" to " &amp; TEXT(IFERROR(INDEX('Overview - Section A'!$E$38:$E$45,MATCH(G441,'Overview - Section A'!$U$38:$U$45,0)),""),"d-mmm-yy")</f>
        <v>d-juil-yy to d-déc-yy</v>
      </c>
      <c r="D441" s="517"/>
      <c r="E441" s="517"/>
      <c r="F441" s="518"/>
      <c r="G441" s="519" t="s">
        <v>438</v>
      </c>
      <c r="H441" s="519"/>
      <c r="I441" s="503" t="b">
        <f t="shared" si="25"/>
        <v>1</v>
      </c>
      <c r="J441" s="503" t="b">
        <f t="shared" si="26"/>
        <v>0</v>
      </c>
      <c r="K441" s="503" t="str">
        <f t="shared" si="27"/>
        <v>a1N36000005Mhr0EAC</v>
      </c>
      <c r="L441" s="520" t="s">
        <v>1357</v>
      </c>
      <c r="M441" s="517"/>
      <c r="N441" s="517"/>
      <c r="O441" s="49"/>
      <c r="AM441" s="5"/>
      <c r="AN441" s="5"/>
    </row>
    <row r="442" spans="1:40" ht="283.5" x14ac:dyDescent="0.25">
      <c r="A442" s="409">
        <v>59</v>
      </c>
      <c r="B442" s="427" t="str">
        <f t="shared" si="24"/>
        <v/>
      </c>
      <c r="C442" s="501" t="str">
        <f ca="1">TEXT(IFERROR(INDEX('Overview - Section A'!$A$38:$A$45,MATCH(G442,'Overview - Section A'!$U$38:$U$45,0)),""),"d-mmm-yy") &amp;" to " &amp; TEXT(IFERROR(INDEX('Overview - Section A'!$E$38:$E$45,MATCH(G442,'Overview - Section A'!$U$38:$U$45,0)),""),"d-mmm-yy")</f>
        <v>d-janv-yy to d-juin-yy</v>
      </c>
      <c r="D442" s="517"/>
      <c r="E442" s="517"/>
      <c r="F442" s="518"/>
      <c r="G442" s="519" t="s">
        <v>428</v>
      </c>
      <c r="H442" s="519"/>
      <c r="I442" s="503" t="b">
        <f t="shared" si="25"/>
        <v>1</v>
      </c>
      <c r="J442" s="503" t="b">
        <f t="shared" si="26"/>
        <v>0</v>
      </c>
      <c r="K442" s="503" t="str">
        <f t="shared" si="27"/>
        <v>a1N36000005Mhr1EAC</v>
      </c>
      <c r="L442" s="520" t="s">
        <v>1358</v>
      </c>
      <c r="M442" s="517"/>
      <c r="N442" s="517"/>
      <c r="O442" s="49"/>
      <c r="AM442" s="5"/>
      <c r="AN442" s="5"/>
    </row>
    <row r="443" spans="1:40" ht="283.5" x14ac:dyDescent="0.25">
      <c r="A443" s="409">
        <v>59</v>
      </c>
      <c r="B443" s="427" t="str">
        <f t="shared" si="24"/>
        <v/>
      </c>
      <c r="C443" s="501" t="str">
        <f ca="1">TEXT(IFERROR(INDEX('Overview - Section A'!$A$38:$A$45,MATCH(G443,'Overview - Section A'!$U$38:$U$45,0)),""),"d-mmm-yy") &amp;" to " &amp; TEXT(IFERROR(INDEX('Overview - Section A'!$E$38:$E$45,MATCH(G443,'Overview - Section A'!$U$38:$U$45,0)),""),"d-mmm-yy")</f>
        <v>d-juil-yy to d-déc-yy</v>
      </c>
      <c r="D443" s="517"/>
      <c r="E443" s="517"/>
      <c r="F443" s="518"/>
      <c r="G443" s="519" t="s">
        <v>430</v>
      </c>
      <c r="H443" s="519"/>
      <c r="I443" s="503" t="b">
        <f t="shared" si="25"/>
        <v>1</v>
      </c>
      <c r="J443" s="503" t="b">
        <f t="shared" si="26"/>
        <v>0</v>
      </c>
      <c r="K443" s="503" t="str">
        <f t="shared" si="27"/>
        <v>a1N36000005Mhr1EAC</v>
      </c>
      <c r="L443" s="520" t="s">
        <v>1359</v>
      </c>
      <c r="M443" s="517"/>
      <c r="N443" s="517"/>
      <c r="O443" s="49"/>
      <c r="AM443" s="5"/>
      <c r="AN443" s="5"/>
    </row>
    <row r="444" spans="1:40" ht="283.5" x14ac:dyDescent="0.25">
      <c r="A444" s="409">
        <v>59</v>
      </c>
      <c r="B444" s="427" t="str">
        <f t="shared" si="24"/>
        <v/>
      </c>
      <c r="C444" s="501" t="str">
        <f ca="1">TEXT(IFERROR(INDEX('Overview - Section A'!$A$38:$A$45,MATCH(G444,'Overview - Section A'!$U$38:$U$45,0)),""),"d-mmm-yy") &amp;" to " &amp; TEXT(IFERROR(INDEX('Overview - Section A'!$E$38:$E$45,MATCH(G444,'Overview - Section A'!$U$38:$U$45,0)),""),"d-mmm-yy")</f>
        <v>d-janv-yy to d-juin-yy</v>
      </c>
      <c r="D444" s="517"/>
      <c r="E444" s="517"/>
      <c r="F444" s="518"/>
      <c r="G444" s="519" t="s">
        <v>432</v>
      </c>
      <c r="H444" s="519"/>
      <c r="I444" s="503" t="b">
        <f t="shared" si="25"/>
        <v>1</v>
      </c>
      <c r="J444" s="503" t="b">
        <f t="shared" si="26"/>
        <v>0</v>
      </c>
      <c r="K444" s="503" t="str">
        <f t="shared" si="27"/>
        <v>a1N36000005Mhr1EAC</v>
      </c>
      <c r="L444" s="520" t="s">
        <v>1360</v>
      </c>
      <c r="M444" s="517"/>
      <c r="N444" s="517"/>
      <c r="O444" s="49"/>
      <c r="AM444" s="5"/>
      <c r="AN444" s="5"/>
    </row>
    <row r="445" spans="1:40" ht="283.5" x14ac:dyDescent="0.25">
      <c r="A445" s="409">
        <v>59</v>
      </c>
      <c r="B445" s="427" t="str">
        <f t="shared" si="24"/>
        <v/>
      </c>
      <c r="C445" s="501" t="str">
        <f ca="1">TEXT(IFERROR(INDEX('Overview - Section A'!$A$38:$A$45,MATCH(G445,'Overview - Section A'!$U$38:$U$45,0)),""),"d-mmm-yy") &amp;" to " &amp; TEXT(IFERROR(INDEX('Overview - Section A'!$E$38:$E$45,MATCH(G445,'Overview - Section A'!$U$38:$U$45,0)),""),"d-mmm-yy")</f>
        <v>d-juil-yy to d-déc-yy</v>
      </c>
      <c r="D445" s="517"/>
      <c r="E445" s="517"/>
      <c r="F445" s="518"/>
      <c r="G445" s="519" t="s">
        <v>434</v>
      </c>
      <c r="H445" s="519"/>
      <c r="I445" s="503" t="b">
        <f t="shared" si="25"/>
        <v>1</v>
      </c>
      <c r="J445" s="503" t="b">
        <f t="shared" si="26"/>
        <v>0</v>
      </c>
      <c r="K445" s="503" t="str">
        <f t="shared" si="27"/>
        <v>a1N36000005Mhr1EAC</v>
      </c>
      <c r="L445" s="520" t="s">
        <v>1361</v>
      </c>
      <c r="M445" s="517"/>
      <c r="N445" s="517"/>
      <c r="O445" s="49"/>
      <c r="AM445" s="5"/>
      <c r="AN445" s="5"/>
    </row>
    <row r="446" spans="1:40" ht="283.5" x14ac:dyDescent="0.25">
      <c r="A446" s="409">
        <v>59</v>
      </c>
      <c r="B446" s="427" t="str">
        <f t="shared" si="24"/>
        <v/>
      </c>
      <c r="C446" s="501" t="str">
        <f ca="1">TEXT(IFERROR(INDEX('Overview - Section A'!$A$38:$A$45,MATCH(G446,'Overview - Section A'!$U$38:$U$45,0)),""),"d-mmm-yy") &amp;" to " &amp; TEXT(IFERROR(INDEX('Overview - Section A'!$E$38:$E$45,MATCH(G446,'Overview - Section A'!$U$38:$U$45,0)),""),"d-mmm-yy")</f>
        <v>d-janv-yy to d-juin-yy</v>
      </c>
      <c r="D446" s="517"/>
      <c r="E446" s="517"/>
      <c r="F446" s="518"/>
      <c r="G446" s="519" t="s">
        <v>436</v>
      </c>
      <c r="H446" s="519"/>
      <c r="I446" s="503" t="b">
        <f t="shared" si="25"/>
        <v>1</v>
      </c>
      <c r="J446" s="503" t="b">
        <f t="shared" si="26"/>
        <v>0</v>
      </c>
      <c r="K446" s="503" t="str">
        <f t="shared" si="27"/>
        <v>a1N36000005Mhr1EAC</v>
      </c>
      <c r="L446" s="520" t="s">
        <v>1362</v>
      </c>
      <c r="M446" s="517"/>
      <c r="N446" s="517"/>
      <c r="O446" s="49"/>
      <c r="AM446" s="5"/>
      <c r="AN446" s="5"/>
    </row>
    <row r="447" spans="1:40" ht="283.5" x14ac:dyDescent="0.25">
      <c r="A447" s="409">
        <v>59</v>
      </c>
      <c r="B447" s="427" t="str">
        <f t="shared" si="24"/>
        <v/>
      </c>
      <c r="C447" s="501" t="str">
        <f ca="1">TEXT(IFERROR(INDEX('Overview - Section A'!$A$38:$A$45,MATCH(G447,'Overview - Section A'!$U$38:$U$45,0)),""),"d-mmm-yy") &amp;" to " &amp; TEXT(IFERROR(INDEX('Overview - Section A'!$E$38:$E$45,MATCH(G447,'Overview - Section A'!$U$38:$U$45,0)),""),"d-mmm-yy")</f>
        <v>d-juil-yy to d-déc-yy</v>
      </c>
      <c r="D447" s="517"/>
      <c r="E447" s="517"/>
      <c r="F447" s="518"/>
      <c r="G447" s="519" t="s">
        <v>438</v>
      </c>
      <c r="H447" s="519"/>
      <c r="I447" s="503" t="b">
        <f t="shared" si="25"/>
        <v>1</v>
      </c>
      <c r="J447" s="503" t="b">
        <f t="shared" si="26"/>
        <v>0</v>
      </c>
      <c r="K447" s="503" t="str">
        <f t="shared" si="27"/>
        <v>a1N36000005Mhr1EAC</v>
      </c>
      <c r="L447" s="520" t="s">
        <v>1363</v>
      </c>
      <c r="M447" s="517"/>
      <c r="N447" s="517"/>
      <c r="O447" s="49"/>
      <c r="AM447" s="5"/>
      <c r="AN447" s="5"/>
    </row>
    <row r="448" spans="1:40" ht="283.5" x14ac:dyDescent="0.25">
      <c r="A448" s="409">
        <v>60</v>
      </c>
      <c r="B448" s="427" t="str">
        <f t="shared" si="24"/>
        <v/>
      </c>
      <c r="C448" s="501" t="str">
        <f ca="1">TEXT(IFERROR(INDEX('Overview - Section A'!$A$38:$A$45,MATCH(G448,'Overview - Section A'!$U$38:$U$45,0)),""),"d-mmm-yy") &amp;" to " &amp; TEXT(IFERROR(INDEX('Overview - Section A'!$E$38:$E$45,MATCH(G448,'Overview - Section A'!$U$38:$U$45,0)),""),"d-mmm-yy")</f>
        <v>d-janv-yy to d-juin-yy</v>
      </c>
      <c r="D448" s="517"/>
      <c r="E448" s="517"/>
      <c r="F448" s="518"/>
      <c r="G448" s="519" t="s">
        <v>428</v>
      </c>
      <c r="H448" s="519"/>
      <c r="I448" s="503" t="b">
        <f t="shared" si="25"/>
        <v>1</v>
      </c>
      <c r="J448" s="503" t="b">
        <f t="shared" si="26"/>
        <v>0</v>
      </c>
      <c r="K448" s="503" t="str">
        <f t="shared" si="27"/>
        <v>a1N36000005Mhr2EAC</v>
      </c>
      <c r="L448" s="520" t="s">
        <v>1364</v>
      </c>
      <c r="M448" s="517"/>
      <c r="N448" s="517"/>
      <c r="O448" s="49"/>
      <c r="AM448" s="5"/>
      <c r="AN448" s="5"/>
    </row>
    <row r="449" spans="1:40" ht="283.5" x14ac:dyDescent="0.25">
      <c r="A449" s="409">
        <v>60</v>
      </c>
      <c r="B449" s="427" t="str">
        <f t="shared" si="24"/>
        <v/>
      </c>
      <c r="C449" s="501" t="str">
        <f ca="1">TEXT(IFERROR(INDEX('Overview - Section A'!$A$38:$A$45,MATCH(G449,'Overview - Section A'!$U$38:$U$45,0)),""),"d-mmm-yy") &amp;" to " &amp; TEXT(IFERROR(INDEX('Overview - Section A'!$E$38:$E$45,MATCH(G449,'Overview - Section A'!$U$38:$U$45,0)),""),"d-mmm-yy")</f>
        <v>d-juil-yy to d-déc-yy</v>
      </c>
      <c r="D449" s="517"/>
      <c r="E449" s="517"/>
      <c r="F449" s="518"/>
      <c r="G449" s="519" t="s">
        <v>430</v>
      </c>
      <c r="H449" s="519"/>
      <c r="I449" s="503" t="b">
        <f t="shared" si="25"/>
        <v>1</v>
      </c>
      <c r="J449" s="503" t="b">
        <f t="shared" si="26"/>
        <v>0</v>
      </c>
      <c r="K449" s="503" t="str">
        <f t="shared" si="27"/>
        <v>a1N36000005Mhr2EAC</v>
      </c>
      <c r="L449" s="520" t="s">
        <v>1365</v>
      </c>
      <c r="M449" s="517"/>
      <c r="N449" s="517"/>
      <c r="O449" s="49"/>
      <c r="AM449" s="5"/>
      <c r="AN449" s="5"/>
    </row>
    <row r="450" spans="1:40" ht="283.5" x14ac:dyDescent="0.25">
      <c r="A450" s="409">
        <v>60</v>
      </c>
      <c r="B450" s="427" t="str">
        <f t="shared" si="24"/>
        <v/>
      </c>
      <c r="C450" s="501" t="str">
        <f ca="1">TEXT(IFERROR(INDEX('Overview - Section A'!$A$38:$A$45,MATCH(G450,'Overview - Section A'!$U$38:$U$45,0)),""),"d-mmm-yy") &amp;" to " &amp; TEXT(IFERROR(INDEX('Overview - Section A'!$E$38:$E$45,MATCH(G450,'Overview - Section A'!$U$38:$U$45,0)),""),"d-mmm-yy")</f>
        <v>d-janv-yy to d-juin-yy</v>
      </c>
      <c r="D450" s="517"/>
      <c r="E450" s="517"/>
      <c r="F450" s="518"/>
      <c r="G450" s="519" t="s">
        <v>432</v>
      </c>
      <c r="H450" s="519"/>
      <c r="I450" s="503" t="b">
        <f t="shared" si="25"/>
        <v>1</v>
      </c>
      <c r="J450" s="503" t="b">
        <f t="shared" si="26"/>
        <v>0</v>
      </c>
      <c r="K450" s="503" t="str">
        <f t="shared" si="27"/>
        <v>a1N36000005Mhr2EAC</v>
      </c>
      <c r="L450" s="520" t="s">
        <v>1366</v>
      </c>
      <c r="M450" s="517"/>
      <c r="N450" s="517"/>
      <c r="O450" s="49"/>
      <c r="AM450" s="5"/>
      <c r="AN450" s="5"/>
    </row>
    <row r="451" spans="1:40" ht="283.5" x14ac:dyDescent="0.25">
      <c r="A451" s="409">
        <v>60</v>
      </c>
      <c r="B451" s="427" t="str">
        <f t="shared" si="24"/>
        <v/>
      </c>
      <c r="C451" s="501" t="str">
        <f ca="1">TEXT(IFERROR(INDEX('Overview - Section A'!$A$38:$A$45,MATCH(G451,'Overview - Section A'!$U$38:$U$45,0)),""),"d-mmm-yy") &amp;" to " &amp; TEXT(IFERROR(INDEX('Overview - Section A'!$E$38:$E$45,MATCH(G451,'Overview - Section A'!$U$38:$U$45,0)),""),"d-mmm-yy")</f>
        <v>d-juil-yy to d-déc-yy</v>
      </c>
      <c r="D451" s="517"/>
      <c r="E451" s="517"/>
      <c r="F451" s="518"/>
      <c r="G451" s="519" t="s">
        <v>434</v>
      </c>
      <c r="H451" s="519"/>
      <c r="I451" s="503" t="b">
        <f t="shared" si="25"/>
        <v>1</v>
      </c>
      <c r="J451" s="503" t="b">
        <f t="shared" si="26"/>
        <v>0</v>
      </c>
      <c r="K451" s="503" t="str">
        <f t="shared" si="27"/>
        <v>a1N36000005Mhr2EAC</v>
      </c>
      <c r="L451" s="520" t="s">
        <v>1367</v>
      </c>
      <c r="M451" s="517"/>
      <c r="N451" s="517"/>
      <c r="O451" s="49"/>
      <c r="AM451" s="5"/>
      <c r="AN451" s="5"/>
    </row>
    <row r="452" spans="1:40" ht="283.5" x14ac:dyDescent="0.25">
      <c r="A452" s="409">
        <v>60</v>
      </c>
      <c r="B452" s="427" t="str">
        <f t="shared" si="24"/>
        <v/>
      </c>
      <c r="C452" s="501" t="str">
        <f ca="1">TEXT(IFERROR(INDEX('Overview - Section A'!$A$38:$A$45,MATCH(G452,'Overview - Section A'!$U$38:$U$45,0)),""),"d-mmm-yy") &amp;" to " &amp; TEXT(IFERROR(INDEX('Overview - Section A'!$E$38:$E$45,MATCH(G452,'Overview - Section A'!$U$38:$U$45,0)),""),"d-mmm-yy")</f>
        <v>d-janv-yy to d-juin-yy</v>
      </c>
      <c r="D452" s="517"/>
      <c r="E452" s="517"/>
      <c r="F452" s="518"/>
      <c r="G452" s="519" t="s">
        <v>436</v>
      </c>
      <c r="H452" s="519"/>
      <c r="I452" s="503" t="b">
        <f t="shared" si="25"/>
        <v>1</v>
      </c>
      <c r="J452" s="503" t="b">
        <f t="shared" si="26"/>
        <v>0</v>
      </c>
      <c r="K452" s="503" t="str">
        <f t="shared" si="27"/>
        <v>a1N36000005Mhr2EAC</v>
      </c>
      <c r="L452" s="520" t="s">
        <v>1368</v>
      </c>
      <c r="M452" s="517"/>
      <c r="N452" s="517"/>
      <c r="O452" s="49"/>
      <c r="AM452" s="5"/>
      <c r="AN452" s="5"/>
    </row>
    <row r="453" spans="1:40" ht="283.5" x14ac:dyDescent="0.25">
      <c r="A453" s="409">
        <v>60</v>
      </c>
      <c r="B453" s="427" t="str">
        <f t="shared" si="24"/>
        <v/>
      </c>
      <c r="C453" s="501" t="str">
        <f ca="1">TEXT(IFERROR(INDEX('Overview - Section A'!$A$38:$A$45,MATCH(G453,'Overview - Section A'!$U$38:$U$45,0)),""),"d-mmm-yy") &amp;" to " &amp; TEXT(IFERROR(INDEX('Overview - Section A'!$E$38:$E$45,MATCH(G453,'Overview - Section A'!$U$38:$U$45,0)),""),"d-mmm-yy")</f>
        <v>d-juil-yy to d-déc-yy</v>
      </c>
      <c r="D453" s="517"/>
      <c r="E453" s="517"/>
      <c r="F453" s="518"/>
      <c r="G453" s="519" t="s">
        <v>438</v>
      </c>
      <c r="H453" s="519"/>
      <c r="I453" s="503" t="b">
        <f t="shared" si="25"/>
        <v>1</v>
      </c>
      <c r="J453" s="503" t="b">
        <f t="shared" si="26"/>
        <v>0</v>
      </c>
      <c r="K453" s="503" t="str">
        <f t="shared" si="27"/>
        <v>a1N36000005Mhr2EAC</v>
      </c>
      <c r="L453" s="520" t="s">
        <v>1369</v>
      </c>
      <c r="M453" s="517"/>
      <c r="N453" s="517"/>
      <c r="O453" s="49"/>
      <c r="AM453" s="5"/>
      <c r="AN453" s="5"/>
    </row>
    <row r="454" spans="1:40" ht="283.5" x14ac:dyDescent="0.25">
      <c r="A454" s="409">
        <v>61</v>
      </c>
      <c r="B454" s="427" t="str">
        <f t="shared" si="24"/>
        <v/>
      </c>
      <c r="C454" s="501" t="str">
        <f ca="1">TEXT(IFERROR(INDEX('Overview - Section A'!$A$38:$A$45,MATCH(G454,'Overview - Section A'!$U$38:$U$45,0)),""),"d-mmm-yy") &amp;" to " &amp; TEXT(IFERROR(INDEX('Overview - Section A'!$E$38:$E$45,MATCH(G454,'Overview - Section A'!$U$38:$U$45,0)),""),"d-mmm-yy")</f>
        <v>d-janv-yy to d-juin-yy</v>
      </c>
      <c r="D454" s="517"/>
      <c r="E454" s="517"/>
      <c r="F454" s="518"/>
      <c r="G454" s="519" t="s">
        <v>428</v>
      </c>
      <c r="H454" s="519"/>
      <c r="I454" s="503" t="b">
        <f t="shared" si="25"/>
        <v>1</v>
      </c>
      <c r="J454" s="503" t="b">
        <f t="shared" si="26"/>
        <v>0</v>
      </c>
      <c r="K454" s="503" t="str">
        <f t="shared" si="27"/>
        <v>a1N36000005Mhr3EAC</v>
      </c>
      <c r="L454" s="520" t="s">
        <v>1370</v>
      </c>
      <c r="M454" s="517"/>
      <c r="N454" s="517"/>
      <c r="O454" s="49"/>
      <c r="AM454" s="5"/>
      <c r="AN454" s="5"/>
    </row>
    <row r="455" spans="1:40" ht="283.5" x14ac:dyDescent="0.25">
      <c r="A455" s="409">
        <v>61</v>
      </c>
      <c r="B455" s="427" t="str">
        <f t="shared" si="24"/>
        <v/>
      </c>
      <c r="C455" s="501" t="str">
        <f ca="1">TEXT(IFERROR(INDEX('Overview - Section A'!$A$38:$A$45,MATCH(G455,'Overview - Section A'!$U$38:$U$45,0)),""),"d-mmm-yy") &amp;" to " &amp; TEXT(IFERROR(INDEX('Overview - Section A'!$E$38:$E$45,MATCH(G455,'Overview - Section A'!$U$38:$U$45,0)),""),"d-mmm-yy")</f>
        <v>d-juil-yy to d-déc-yy</v>
      </c>
      <c r="D455" s="517"/>
      <c r="E455" s="517"/>
      <c r="F455" s="518"/>
      <c r="G455" s="519" t="s">
        <v>430</v>
      </c>
      <c r="H455" s="519"/>
      <c r="I455" s="503" t="b">
        <f t="shared" si="25"/>
        <v>1</v>
      </c>
      <c r="J455" s="503" t="b">
        <f t="shared" si="26"/>
        <v>0</v>
      </c>
      <c r="K455" s="503" t="str">
        <f t="shared" si="27"/>
        <v>a1N36000005Mhr3EAC</v>
      </c>
      <c r="L455" s="520" t="s">
        <v>1371</v>
      </c>
      <c r="M455" s="517"/>
      <c r="N455" s="517"/>
      <c r="O455" s="49"/>
      <c r="AM455" s="5"/>
      <c r="AN455" s="5"/>
    </row>
    <row r="456" spans="1:40" ht="283.5" x14ac:dyDescent="0.25">
      <c r="A456" s="409">
        <v>61</v>
      </c>
      <c r="B456" s="427" t="str">
        <f t="shared" si="24"/>
        <v/>
      </c>
      <c r="C456" s="501" t="str">
        <f ca="1">TEXT(IFERROR(INDEX('Overview - Section A'!$A$38:$A$45,MATCH(G456,'Overview - Section A'!$U$38:$U$45,0)),""),"d-mmm-yy") &amp;" to " &amp; TEXT(IFERROR(INDEX('Overview - Section A'!$E$38:$E$45,MATCH(G456,'Overview - Section A'!$U$38:$U$45,0)),""),"d-mmm-yy")</f>
        <v>d-janv-yy to d-juin-yy</v>
      </c>
      <c r="D456" s="517"/>
      <c r="E456" s="517"/>
      <c r="F456" s="518"/>
      <c r="G456" s="519" t="s">
        <v>432</v>
      </c>
      <c r="H456" s="519"/>
      <c r="I456" s="503" t="b">
        <f t="shared" si="25"/>
        <v>1</v>
      </c>
      <c r="J456" s="503" t="b">
        <f t="shared" si="26"/>
        <v>0</v>
      </c>
      <c r="K456" s="503" t="str">
        <f t="shared" si="27"/>
        <v>a1N36000005Mhr3EAC</v>
      </c>
      <c r="L456" s="520" t="s">
        <v>1372</v>
      </c>
      <c r="M456" s="517"/>
      <c r="N456" s="517"/>
      <c r="O456" s="49"/>
      <c r="AM456" s="5"/>
      <c r="AN456" s="5"/>
    </row>
    <row r="457" spans="1:40" ht="283.5" x14ac:dyDescent="0.25">
      <c r="A457" s="409">
        <v>61</v>
      </c>
      <c r="B457" s="427" t="str">
        <f t="shared" si="24"/>
        <v/>
      </c>
      <c r="C457" s="501" t="str">
        <f ca="1">TEXT(IFERROR(INDEX('Overview - Section A'!$A$38:$A$45,MATCH(G457,'Overview - Section A'!$U$38:$U$45,0)),""),"d-mmm-yy") &amp;" to " &amp; TEXT(IFERROR(INDEX('Overview - Section A'!$E$38:$E$45,MATCH(G457,'Overview - Section A'!$U$38:$U$45,0)),""),"d-mmm-yy")</f>
        <v>d-juil-yy to d-déc-yy</v>
      </c>
      <c r="D457" s="517"/>
      <c r="E457" s="517"/>
      <c r="F457" s="518"/>
      <c r="G457" s="519" t="s">
        <v>434</v>
      </c>
      <c r="H457" s="519"/>
      <c r="I457" s="503" t="b">
        <f t="shared" si="25"/>
        <v>1</v>
      </c>
      <c r="J457" s="503" t="b">
        <f t="shared" si="26"/>
        <v>0</v>
      </c>
      <c r="K457" s="503" t="str">
        <f t="shared" si="27"/>
        <v>a1N36000005Mhr3EAC</v>
      </c>
      <c r="L457" s="520" t="s">
        <v>1373</v>
      </c>
      <c r="M457" s="517"/>
      <c r="N457" s="517"/>
      <c r="O457" s="49"/>
      <c r="AM457" s="5"/>
      <c r="AN457" s="5"/>
    </row>
    <row r="458" spans="1:40" ht="283.5" x14ac:dyDescent="0.25">
      <c r="A458" s="409">
        <v>61</v>
      </c>
      <c r="B458" s="427" t="str">
        <f t="shared" si="24"/>
        <v/>
      </c>
      <c r="C458" s="501" t="str">
        <f ca="1">TEXT(IFERROR(INDEX('Overview - Section A'!$A$38:$A$45,MATCH(G458,'Overview - Section A'!$U$38:$U$45,0)),""),"d-mmm-yy") &amp;" to " &amp; TEXT(IFERROR(INDEX('Overview - Section A'!$E$38:$E$45,MATCH(G458,'Overview - Section A'!$U$38:$U$45,0)),""),"d-mmm-yy")</f>
        <v>d-janv-yy to d-juin-yy</v>
      </c>
      <c r="D458" s="517"/>
      <c r="E458" s="517"/>
      <c r="F458" s="518"/>
      <c r="G458" s="519" t="s">
        <v>436</v>
      </c>
      <c r="H458" s="519"/>
      <c r="I458" s="503" t="b">
        <f t="shared" si="25"/>
        <v>1</v>
      </c>
      <c r="J458" s="503" t="b">
        <f t="shared" si="26"/>
        <v>0</v>
      </c>
      <c r="K458" s="503" t="str">
        <f t="shared" si="27"/>
        <v>a1N36000005Mhr3EAC</v>
      </c>
      <c r="L458" s="520" t="s">
        <v>1374</v>
      </c>
      <c r="M458" s="517"/>
      <c r="N458" s="517"/>
      <c r="O458" s="49"/>
      <c r="AM458" s="5"/>
      <c r="AN458" s="5"/>
    </row>
    <row r="459" spans="1:40" ht="283.5" x14ac:dyDescent="0.25">
      <c r="A459" s="409">
        <v>61</v>
      </c>
      <c r="B459" s="427" t="str">
        <f t="shared" si="24"/>
        <v/>
      </c>
      <c r="C459" s="501" t="str">
        <f ca="1">TEXT(IFERROR(INDEX('Overview - Section A'!$A$38:$A$45,MATCH(G459,'Overview - Section A'!$U$38:$U$45,0)),""),"d-mmm-yy") &amp;" to " &amp; TEXT(IFERROR(INDEX('Overview - Section A'!$E$38:$E$45,MATCH(G459,'Overview - Section A'!$U$38:$U$45,0)),""),"d-mmm-yy")</f>
        <v>d-juil-yy to d-déc-yy</v>
      </c>
      <c r="D459" s="517"/>
      <c r="E459" s="517"/>
      <c r="F459" s="518"/>
      <c r="G459" s="519" t="s">
        <v>438</v>
      </c>
      <c r="H459" s="519"/>
      <c r="I459" s="503" t="b">
        <f t="shared" si="25"/>
        <v>1</v>
      </c>
      <c r="J459" s="503" t="b">
        <f t="shared" si="26"/>
        <v>0</v>
      </c>
      <c r="K459" s="503" t="str">
        <f t="shared" si="27"/>
        <v>a1N36000005Mhr3EAC</v>
      </c>
      <c r="L459" s="520" t="s">
        <v>1375</v>
      </c>
      <c r="M459" s="517"/>
      <c r="N459" s="517"/>
      <c r="O459" s="49"/>
      <c r="AM459" s="5"/>
      <c r="AN459" s="5"/>
    </row>
    <row r="460" spans="1:40" ht="283.5" x14ac:dyDescent="0.25">
      <c r="A460" s="409">
        <v>62</v>
      </c>
      <c r="B460" s="427" t="str">
        <f t="shared" si="24"/>
        <v/>
      </c>
      <c r="C460" s="501" t="str">
        <f ca="1">TEXT(IFERROR(INDEX('Overview - Section A'!$A$38:$A$45,MATCH(G460,'Overview - Section A'!$U$38:$U$45,0)),""),"d-mmm-yy") &amp;" to " &amp; TEXT(IFERROR(INDEX('Overview - Section A'!$E$38:$E$45,MATCH(G460,'Overview - Section A'!$U$38:$U$45,0)),""),"d-mmm-yy")</f>
        <v>d-janv-yy to d-juin-yy</v>
      </c>
      <c r="D460" s="517"/>
      <c r="E460" s="517"/>
      <c r="F460" s="518"/>
      <c r="G460" s="519" t="s">
        <v>428</v>
      </c>
      <c r="H460" s="519"/>
      <c r="I460" s="503" t="b">
        <f t="shared" si="25"/>
        <v>1</v>
      </c>
      <c r="J460" s="503" t="b">
        <f t="shared" si="26"/>
        <v>0</v>
      </c>
      <c r="K460" s="503" t="str">
        <f t="shared" si="27"/>
        <v>a1N36000005Mhr4EAC</v>
      </c>
      <c r="L460" s="520" t="s">
        <v>1376</v>
      </c>
      <c r="M460" s="517"/>
      <c r="N460" s="517"/>
      <c r="O460" s="49"/>
      <c r="AM460" s="5"/>
      <c r="AN460" s="5"/>
    </row>
    <row r="461" spans="1:40" ht="283.5" x14ac:dyDescent="0.25">
      <c r="A461" s="409">
        <v>62</v>
      </c>
      <c r="B461" s="427" t="str">
        <f t="shared" si="24"/>
        <v/>
      </c>
      <c r="C461" s="501" t="str">
        <f ca="1">TEXT(IFERROR(INDEX('Overview - Section A'!$A$38:$A$45,MATCH(G461,'Overview - Section A'!$U$38:$U$45,0)),""),"d-mmm-yy") &amp;" to " &amp; TEXT(IFERROR(INDEX('Overview - Section A'!$E$38:$E$45,MATCH(G461,'Overview - Section A'!$U$38:$U$45,0)),""),"d-mmm-yy")</f>
        <v>d-juil-yy to d-déc-yy</v>
      </c>
      <c r="D461" s="517"/>
      <c r="E461" s="517"/>
      <c r="F461" s="518"/>
      <c r="G461" s="519" t="s">
        <v>430</v>
      </c>
      <c r="H461" s="519"/>
      <c r="I461" s="503" t="b">
        <f t="shared" si="25"/>
        <v>1</v>
      </c>
      <c r="J461" s="503" t="b">
        <f t="shared" si="26"/>
        <v>0</v>
      </c>
      <c r="K461" s="503" t="str">
        <f t="shared" si="27"/>
        <v>a1N36000005Mhr4EAC</v>
      </c>
      <c r="L461" s="520" t="s">
        <v>1377</v>
      </c>
      <c r="M461" s="517"/>
      <c r="N461" s="517"/>
      <c r="O461" s="49"/>
      <c r="AM461" s="5"/>
      <c r="AN461" s="5"/>
    </row>
    <row r="462" spans="1:40" ht="283.5" x14ac:dyDescent="0.25">
      <c r="A462" s="409">
        <v>62</v>
      </c>
      <c r="B462" s="427" t="str">
        <f t="shared" si="24"/>
        <v/>
      </c>
      <c r="C462" s="501" t="str">
        <f ca="1">TEXT(IFERROR(INDEX('Overview - Section A'!$A$38:$A$45,MATCH(G462,'Overview - Section A'!$U$38:$U$45,0)),""),"d-mmm-yy") &amp;" to " &amp; TEXT(IFERROR(INDEX('Overview - Section A'!$E$38:$E$45,MATCH(G462,'Overview - Section A'!$U$38:$U$45,0)),""),"d-mmm-yy")</f>
        <v>d-janv-yy to d-juin-yy</v>
      </c>
      <c r="D462" s="517"/>
      <c r="E462" s="517"/>
      <c r="F462" s="518"/>
      <c r="G462" s="519" t="s">
        <v>432</v>
      </c>
      <c r="H462" s="519"/>
      <c r="I462" s="503" t="b">
        <f t="shared" si="25"/>
        <v>1</v>
      </c>
      <c r="J462" s="503" t="b">
        <f t="shared" si="26"/>
        <v>0</v>
      </c>
      <c r="K462" s="503" t="str">
        <f t="shared" si="27"/>
        <v>a1N36000005Mhr4EAC</v>
      </c>
      <c r="L462" s="520" t="s">
        <v>1378</v>
      </c>
      <c r="M462" s="517"/>
      <c r="N462" s="517"/>
      <c r="O462" s="49"/>
      <c r="AM462" s="5"/>
      <c r="AN462" s="5"/>
    </row>
    <row r="463" spans="1:40" ht="283.5" x14ac:dyDescent="0.25">
      <c r="A463" s="409">
        <v>62</v>
      </c>
      <c r="B463" s="427" t="str">
        <f t="shared" si="24"/>
        <v/>
      </c>
      <c r="C463" s="501" t="str">
        <f ca="1">TEXT(IFERROR(INDEX('Overview - Section A'!$A$38:$A$45,MATCH(G463,'Overview - Section A'!$U$38:$U$45,0)),""),"d-mmm-yy") &amp;" to " &amp; TEXT(IFERROR(INDEX('Overview - Section A'!$E$38:$E$45,MATCH(G463,'Overview - Section A'!$U$38:$U$45,0)),""),"d-mmm-yy")</f>
        <v>d-juil-yy to d-déc-yy</v>
      </c>
      <c r="D463" s="517"/>
      <c r="E463" s="517"/>
      <c r="F463" s="518"/>
      <c r="G463" s="519" t="s">
        <v>434</v>
      </c>
      <c r="H463" s="519"/>
      <c r="I463" s="503" t="b">
        <f t="shared" si="25"/>
        <v>1</v>
      </c>
      <c r="J463" s="503" t="b">
        <f t="shared" si="26"/>
        <v>0</v>
      </c>
      <c r="K463" s="503" t="str">
        <f t="shared" si="27"/>
        <v>a1N36000005Mhr4EAC</v>
      </c>
      <c r="L463" s="520" t="s">
        <v>1379</v>
      </c>
      <c r="M463" s="517"/>
      <c r="N463" s="517"/>
      <c r="O463" s="49"/>
      <c r="AM463" s="5"/>
      <c r="AN463" s="5"/>
    </row>
    <row r="464" spans="1:40" ht="283.5" x14ac:dyDescent="0.25">
      <c r="A464" s="409">
        <v>62</v>
      </c>
      <c r="B464" s="427" t="str">
        <f t="shared" si="24"/>
        <v/>
      </c>
      <c r="C464" s="501" t="str">
        <f ca="1">TEXT(IFERROR(INDEX('Overview - Section A'!$A$38:$A$45,MATCH(G464,'Overview - Section A'!$U$38:$U$45,0)),""),"d-mmm-yy") &amp;" to " &amp; TEXT(IFERROR(INDEX('Overview - Section A'!$E$38:$E$45,MATCH(G464,'Overview - Section A'!$U$38:$U$45,0)),""),"d-mmm-yy")</f>
        <v>d-janv-yy to d-juin-yy</v>
      </c>
      <c r="D464" s="517"/>
      <c r="E464" s="517"/>
      <c r="F464" s="518"/>
      <c r="G464" s="519" t="s">
        <v>436</v>
      </c>
      <c r="H464" s="519"/>
      <c r="I464" s="503" t="b">
        <f t="shared" si="25"/>
        <v>1</v>
      </c>
      <c r="J464" s="503" t="b">
        <f t="shared" si="26"/>
        <v>0</v>
      </c>
      <c r="K464" s="503" t="str">
        <f t="shared" si="27"/>
        <v>a1N36000005Mhr4EAC</v>
      </c>
      <c r="L464" s="520" t="s">
        <v>1380</v>
      </c>
      <c r="M464" s="517"/>
      <c r="N464" s="517"/>
      <c r="O464" s="49"/>
      <c r="AM464" s="5"/>
      <c r="AN464" s="5"/>
    </row>
    <row r="465" spans="1:40" ht="283.5" x14ac:dyDescent="0.25">
      <c r="A465" s="409">
        <v>62</v>
      </c>
      <c r="B465" s="427" t="str">
        <f t="shared" si="24"/>
        <v/>
      </c>
      <c r="C465" s="501" t="str">
        <f ca="1">TEXT(IFERROR(INDEX('Overview - Section A'!$A$38:$A$45,MATCH(G465,'Overview - Section A'!$U$38:$U$45,0)),""),"d-mmm-yy") &amp;" to " &amp; TEXT(IFERROR(INDEX('Overview - Section A'!$E$38:$E$45,MATCH(G465,'Overview - Section A'!$U$38:$U$45,0)),""),"d-mmm-yy")</f>
        <v>d-juil-yy to d-déc-yy</v>
      </c>
      <c r="D465" s="517"/>
      <c r="E465" s="517"/>
      <c r="F465" s="518"/>
      <c r="G465" s="519" t="s">
        <v>438</v>
      </c>
      <c r="H465" s="519"/>
      <c r="I465" s="503" t="b">
        <f t="shared" si="25"/>
        <v>1</v>
      </c>
      <c r="J465" s="503" t="b">
        <f t="shared" si="26"/>
        <v>0</v>
      </c>
      <c r="K465" s="503" t="str">
        <f t="shared" si="27"/>
        <v>a1N36000005Mhr4EAC</v>
      </c>
      <c r="L465" s="520" t="s">
        <v>1381</v>
      </c>
      <c r="M465" s="517"/>
      <c r="N465" s="517"/>
      <c r="O465" s="49"/>
      <c r="AM465" s="5"/>
      <c r="AN465" s="5"/>
    </row>
    <row r="466" spans="1:40" ht="283.5" x14ac:dyDescent="0.25">
      <c r="A466" s="409">
        <v>63</v>
      </c>
      <c r="B466" s="427" t="str">
        <f t="shared" si="24"/>
        <v/>
      </c>
      <c r="C466" s="501" t="str">
        <f ca="1">TEXT(IFERROR(INDEX('Overview - Section A'!$A$38:$A$45,MATCH(G466,'Overview - Section A'!$U$38:$U$45,0)),""),"d-mmm-yy") &amp;" to " &amp; TEXT(IFERROR(INDEX('Overview - Section A'!$E$38:$E$45,MATCH(G466,'Overview - Section A'!$U$38:$U$45,0)),""),"d-mmm-yy")</f>
        <v>d-janv-yy to d-juin-yy</v>
      </c>
      <c r="D466" s="517"/>
      <c r="E466" s="517"/>
      <c r="F466" s="518"/>
      <c r="G466" s="519" t="s">
        <v>428</v>
      </c>
      <c r="H466" s="519"/>
      <c r="I466" s="503" t="b">
        <f t="shared" si="25"/>
        <v>1</v>
      </c>
      <c r="J466" s="503" t="b">
        <f t="shared" si="26"/>
        <v>0</v>
      </c>
      <c r="K466" s="503" t="str">
        <f t="shared" si="27"/>
        <v>a1N36000005Mhr5EAC</v>
      </c>
      <c r="L466" s="520" t="s">
        <v>1382</v>
      </c>
      <c r="M466" s="517"/>
      <c r="N466" s="517"/>
      <c r="O466" s="49"/>
      <c r="AM466" s="5"/>
      <c r="AN466" s="5"/>
    </row>
    <row r="467" spans="1:40" ht="283.5" x14ac:dyDescent="0.25">
      <c r="A467" s="409">
        <v>63</v>
      </c>
      <c r="B467" s="427" t="str">
        <f t="shared" si="24"/>
        <v/>
      </c>
      <c r="C467" s="501" t="str">
        <f ca="1">TEXT(IFERROR(INDEX('Overview - Section A'!$A$38:$A$45,MATCH(G467,'Overview - Section A'!$U$38:$U$45,0)),""),"d-mmm-yy") &amp;" to " &amp; TEXT(IFERROR(INDEX('Overview - Section A'!$E$38:$E$45,MATCH(G467,'Overview - Section A'!$U$38:$U$45,0)),""),"d-mmm-yy")</f>
        <v>d-juil-yy to d-déc-yy</v>
      </c>
      <c r="D467" s="517"/>
      <c r="E467" s="517"/>
      <c r="F467" s="518"/>
      <c r="G467" s="519" t="s">
        <v>430</v>
      </c>
      <c r="H467" s="519"/>
      <c r="I467" s="503" t="b">
        <f t="shared" si="25"/>
        <v>1</v>
      </c>
      <c r="J467" s="503" t="b">
        <f t="shared" si="26"/>
        <v>0</v>
      </c>
      <c r="K467" s="503" t="str">
        <f t="shared" si="27"/>
        <v>a1N36000005Mhr5EAC</v>
      </c>
      <c r="L467" s="520" t="s">
        <v>1383</v>
      </c>
      <c r="M467" s="517"/>
      <c r="N467" s="517"/>
      <c r="O467" s="49"/>
      <c r="AM467" s="5"/>
      <c r="AN467" s="5"/>
    </row>
    <row r="468" spans="1:40" ht="283.5" x14ac:dyDescent="0.25">
      <c r="A468" s="409">
        <v>63</v>
      </c>
      <c r="B468" s="427" t="str">
        <f t="shared" si="24"/>
        <v/>
      </c>
      <c r="C468" s="501" t="str">
        <f ca="1">TEXT(IFERROR(INDEX('Overview - Section A'!$A$38:$A$45,MATCH(G468,'Overview - Section A'!$U$38:$U$45,0)),""),"d-mmm-yy") &amp;" to " &amp; TEXT(IFERROR(INDEX('Overview - Section A'!$E$38:$E$45,MATCH(G468,'Overview - Section A'!$U$38:$U$45,0)),""),"d-mmm-yy")</f>
        <v>d-janv-yy to d-juin-yy</v>
      </c>
      <c r="D468" s="517"/>
      <c r="E468" s="517"/>
      <c r="F468" s="518"/>
      <c r="G468" s="519" t="s">
        <v>432</v>
      </c>
      <c r="H468" s="519"/>
      <c r="I468" s="503" t="b">
        <f t="shared" si="25"/>
        <v>1</v>
      </c>
      <c r="J468" s="503" t="b">
        <f t="shared" si="26"/>
        <v>0</v>
      </c>
      <c r="K468" s="503" t="str">
        <f t="shared" si="27"/>
        <v>a1N36000005Mhr5EAC</v>
      </c>
      <c r="L468" s="520" t="s">
        <v>1384</v>
      </c>
      <c r="M468" s="517"/>
      <c r="N468" s="517"/>
      <c r="O468" s="49"/>
      <c r="AM468" s="5"/>
      <c r="AN468" s="5"/>
    </row>
    <row r="469" spans="1:40" ht="283.5" x14ac:dyDescent="0.25">
      <c r="A469" s="409">
        <v>63</v>
      </c>
      <c r="B469" s="427" t="str">
        <f t="shared" si="24"/>
        <v/>
      </c>
      <c r="C469" s="501" t="str">
        <f ca="1">TEXT(IFERROR(INDEX('Overview - Section A'!$A$38:$A$45,MATCH(G469,'Overview - Section A'!$U$38:$U$45,0)),""),"d-mmm-yy") &amp;" to " &amp; TEXT(IFERROR(INDEX('Overview - Section A'!$E$38:$E$45,MATCH(G469,'Overview - Section A'!$U$38:$U$45,0)),""),"d-mmm-yy")</f>
        <v>d-juil-yy to d-déc-yy</v>
      </c>
      <c r="D469" s="517"/>
      <c r="E469" s="517"/>
      <c r="F469" s="518"/>
      <c r="G469" s="519" t="s">
        <v>434</v>
      </c>
      <c r="H469" s="519"/>
      <c r="I469" s="503" t="b">
        <f t="shared" si="25"/>
        <v>1</v>
      </c>
      <c r="J469" s="503" t="b">
        <f t="shared" si="26"/>
        <v>0</v>
      </c>
      <c r="K469" s="503" t="str">
        <f t="shared" si="27"/>
        <v>a1N36000005Mhr5EAC</v>
      </c>
      <c r="L469" s="520" t="s">
        <v>1385</v>
      </c>
      <c r="M469" s="517"/>
      <c r="N469" s="517"/>
      <c r="O469" s="49"/>
      <c r="AM469" s="5"/>
      <c r="AN469" s="5"/>
    </row>
    <row r="470" spans="1:40" ht="283.5" x14ac:dyDescent="0.25">
      <c r="A470" s="409">
        <v>63</v>
      </c>
      <c r="B470" s="427" t="str">
        <f t="shared" si="24"/>
        <v/>
      </c>
      <c r="C470" s="501" t="str">
        <f ca="1">TEXT(IFERROR(INDEX('Overview - Section A'!$A$38:$A$45,MATCH(G470,'Overview - Section A'!$U$38:$U$45,0)),""),"d-mmm-yy") &amp;" to " &amp; TEXT(IFERROR(INDEX('Overview - Section A'!$E$38:$E$45,MATCH(G470,'Overview - Section A'!$U$38:$U$45,0)),""),"d-mmm-yy")</f>
        <v>d-janv-yy to d-juin-yy</v>
      </c>
      <c r="D470" s="517"/>
      <c r="E470" s="517"/>
      <c r="F470" s="518"/>
      <c r="G470" s="519" t="s">
        <v>436</v>
      </c>
      <c r="H470" s="519"/>
      <c r="I470" s="503" t="b">
        <f t="shared" si="25"/>
        <v>1</v>
      </c>
      <c r="J470" s="503" t="b">
        <f t="shared" si="26"/>
        <v>0</v>
      </c>
      <c r="K470" s="503" t="str">
        <f t="shared" si="27"/>
        <v>a1N36000005Mhr5EAC</v>
      </c>
      <c r="L470" s="520" t="s">
        <v>1386</v>
      </c>
      <c r="M470" s="517"/>
      <c r="N470" s="517"/>
      <c r="O470" s="49"/>
      <c r="AM470" s="5"/>
      <c r="AN470" s="5"/>
    </row>
    <row r="471" spans="1:40" ht="283.5" x14ac:dyDescent="0.25">
      <c r="A471" s="409">
        <v>63</v>
      </c>
      <c r="B471" s="427" t="str">
        <f t="shared" si="24"/>
        <v/>
      </c>
      <c r="C471" s="501" t="str">
        <f ca="1">TEXT(IFERROR(INDEX('Overview - Section A'!$A$38:$A$45,MATCH(G471,'Overview - Section A'!$U$38:$U$45,0)),""),"d-mmm-yy") &amp;" to " &amp; TEXT(IFERROR(INDEX('Overview - Section A'!$E$38:$E$45,MATCH(G471,'Overview - Section A'!$U$38:$U$45,0)),""),"d-mmm-yy")</f>
        <v>d-juil-yy to d-déc-yy</v>
      </c>
      <c r="D471" s="517"/>
      <c r="E471" s="517"/>
      <c r="F471" s="518"/>
      <c r="G471" s="519" t="s">
        <v>438</v>
      </c>
      <c r="H471" s="519"/>
      <c r="I471" s="503" t="b">
        <f t="shared" si="25"/>
        <v>1</v>
      </c>
      <c r="J471" s="503" t="b">
        <f t="shared" si="26"/>
        <v>0</v>
      </c>
      <c r="K471" s="503" t="str">
        <f t="shared" si="27"/>
        <v>a1N36000005Mhr5EAC</v>
      </c>
      <c r="L471" s="520" t="s">
        <v>1387</v>
      </c>
      <c r="M471" s="517"/>
      <c r="N471" s="517"/>
      <c r="O471" s="49"/>
      <c r="AM471" s="5"/>
      <c r="AN471" s="5"/>
    </row>
    <row r="472" spans="1:40" ht="283.5" x14ac:dyDescent="0.25">
      <c r="A472" s="409">
        <v>64</v>
      </c>
      <c r="B472" s="427" t="str">
        <f t="shared" si="24"/>
        <v/>
      </c>
      <c r="C472" s="501" t="str">
        <f ca="1">TEXT(IFERROR(INDEX('Overview - Section A'!$A$38:$A$45,MATCH(G472,'Overview - Section A'!$U$38:$U$45,0)),""),"d-mmm-yy") &amp;" to " &amp; TEXT(IFERROR(INDEX('Overview - Section A'!$E$38:$E$45,MATCH(G472,'Overview - Section A'!$U$38:$U$45,0)),""),"d-mmm-yy")</f>
        <v>d-janv-yy to d-juin-yy</v>
      </c>
      <c r="D472" s="517"/>
      <c r="E472" s="517"/>
      <c r="F472" s="518"/>
      <c r="G472" s="519" t="s">
        <v>428</v>
      </c>
      <c r="H472" s="519"/>
      <c r="I472" s="503" t="b">
        <f t="shared" si="25"/>
        <v>1</v>
      </c>
      <c r="J472" s="503" t="b">
        <f t="shared" si="26"/>
        <v>0</v>
      </c>
      <c r="K472" s="503" t="str">
        <f t="shared" si="27"/>
        <v>a1N36000005Mhr6EAC</v>
      </c>
      <c r="L472" s="520" t="s">
        <v>1388</v>
      </c>
      <c r="M472" s="517"/>
      <c r="N472" s="517"/>
      <c r="O472" s="49"/>
      <c r="AM472" s="5"/>
      <c r="AN472" s="5"/>
    </row>
    <row r="473" spans="1:40" ht="283.5" x14ac:dyDescent="0.25">
      <c r="A473" s="409">
        <v>64</v>
      </c>
      <c r="B473" s="427" t="str">
        <f t="shared" si="24"/>
        <v/>
      </c>
      <c r="C473" s="501" t="str">
        <f ca="1">TEXT(IFERROR(INDEX('Overview - Section A'!$A$38:$A$45,MATCH(G473,'Overview - Section A'!$U$38:$U$45,0)),""),"d-mmm-yy") &amp;" to " &amp; TEXT(IFERROR(INDEX('Overview - Section A'!$E$38:$E$45,MATCH(G473,'Overview - Section A'!$U$38:$U$45,0)),""),"d-mmm-yy")</f>
        <v>d-juil-yy to d-déc-yy</v>
      </c>
      <c r="D473" s="517"/>
      <c r="E473" s="517"/>
      <c r="F473" s="518"/>
      <c r="G473" s="519" t="s">
        <v>430</v>
      </c>
      <c r="H473" s="519"/>
      <c r="I473" s="503" t="b">
        <f t="shared" si="25"/>
        <v>1</v>
      </c>
      <c r="J473" s="503" t="b">
        <f t="shared" si="26"/>
        <v>0</v>
      </c>
      <c r="K473" s="503" t="str">
        <f t="shared" si="27"/>
        <v>a1N36000005Mhr6EAC</v>
      </c>
      <c r="L473" s="520" t="s">
        <v>1389</v>
      </c>
      <c r="M473" s="517"/>
      <c r="N473" s="517"/>
      <c r="O473" s="49"/>
      <c r="AM473" s="5"/>
      <c r="AN473" s="5"/>
    </row>
    <row r="474" spans="1:40" ht="283.5" x14ac:dyDescent="0.25">
      <c r="A474" s="409">
        <v>64</v>
      </c>
      <c r="B474" s="427" t="str">
        <f t="shared" si="24"/>
        <v/>
      </c>
      <c r="C474" s="501" t="str">
        <f ca="1">TEXT(IFERROR(INDEX('Overview - Section A'!$A$38:$A$45,MATCH(G474,'Overview - Section A'!$U$38:$U$45,0)),""),"d-mmm-yy") &amp;" to " &amp; TEXT(IFERROR(INDEX('Overview - Section A'!$E$38:$E$45,MATCH(G474,'Overview - Section A'!$U$38:$U$45,0)),""),"d-mmm-yy")</f>
        <v>d-janv-yy to d-juin-yy</v>
      </c>
      <c r="D474" s="517"/>
      <c r="E474" s="517"/>
      <c r="F474" s="518"/>
      <c r="G474" s="519" t="s">
        <v>432</v>
      </c>
      <c r="H474" s="519"/>
      <c r="I474" s="503" t="b">
        <f t="shared" si="25"/>
        <v>1</v>
      </c>
      <c r="J474" s="503" t="b">
        <f t="shared" si="26"/>
        <v>0</v>
      </c>
      <c r="K474" s="503" t="str">
        <f t="shared" si="27"/>
        <v>a1N36000005Mhr6EAC</v>
      </c>
      <c r="L474" s="520" t="s">
        <v>1390</v>
      </c>
      <c r="M474" s="517"/>
      <c r="N474" s="517"/>
      <c r="O474" s="49"/>
      <c r="AM474" s="5"/>
      <c r="AN474" s="5"/>
    </row>
    <row r="475" spans="1:40" ht="283.5" x14ac:dyDescent="0.25">
      <c r="A475" s="409">
        <v>64</v>
      </c>
      <c r="B475" s="427" t="str">
        <f t="shared" si="24"/>
        <v/>
      </c>
      <c r="C475" s="501" t="str">
        <f ca="1">TEXT(IFERROR(INDEX('Overview - Section A'!$A$38:$A$45,MATCH(G475,'Overview - Section A'!$U$38:$U$45,0)),""),"d-mmm-yy") &amp;" to " &amp; TEXT(IFERROR(INDEX('Overview - Section A'!$E$38:$E$45,MATCH(G475,'Overview - Section A'!$U$38:$U$45,0)),""),"d-mmm-yy")</f>
        <v>d-juil-yy to d-déc-yy</v>
      </c>
      <c r="D475" s="517"/>
      <c r="E475" s="517"/>
      <c r="F475" s="518"/>
      <c r="G475" s="519" t="s">
        <v>434</v>
      </c>
      <c r="H475" s="519"/>
      <c r="I475" s="503" t="b">
        <f t="shared" si="25"/>
        <v>1</v>
      </c>
      <c r="J475" s="503" t="b">
        <f t="shared" si="26"/>
        <v>0</v>
      </c>
      <c r="K475" s="503" t="str">
        <f t="shared" si="27"/>
        <v>a1N36000005Mhr6EAC</v>
      </c>
      <c r="L475" s="520" t="s">
        <v>1391</v>
      </c>
      <c r="M475" s="517"/>
      <c r="N475" s="517"/>
      <c r="O475" s="49"/>
      <c r="AM475" s="5"/>
      <c r="AN475" s="5"/>
    </row>
    <row r="476" spans="1:40" ht="283.5" x14ac:dyDescent="0.25">
      <c r="A476" s="409">
        <v>64</v>
      </c>
      <c r="B476" s="427" t="str">
        <f t="shared" si="24"/>
        <v/>
      </c>
      <c r="C476" s="501" t="str">
        <f ca="1">TEXT(IFERROR(INDEX('Overview - Section A'!$A$38:$A$45,MATCH(G476,'Overview - Section A'!$U$38:$U$45,0)),""),"d-mmm-yy") &amp;" to " &amp; TEXT(IFERROR(INDEX('Overview - Section A'!$E$38:$E$45,MATCH(G476,'Overview - Section A'!$U$38:$U$45,0)),""),"d-mmm-yy")</f>
        <v>d-janv-yy to d-juin-yy</v>
      </c>
      <c r="D476" s="517"/>
      <c r="E476" s="517"/>
      <c r="F476" s="518"/>
      <c r="G476" s="519" t="s">
        <v>436</v>
      </c>
      <c r="H476" s="519"/>
      <c r="I476" s="503" t="b">
        <f t="shared" si="25"/>
        <v>1</v>
      </c>
      <c r="J476" s="503" t="b">
        <f t="shared" si="26"/>
        <v>0</v>
      </c>
      <c r="K476" s="503" t="str">
        <f t="shared" si="27"/>
        <v>a1N36000005Mhr6EAC</v>
      </c>
      <c r="L476" s="520" t="s">
        <v>1392</v>
      </c>
      <c r="M476" s="517"/>
      <c r="N476" s="517"/>
      <c r="O476" s="49"/>
      <c r="AM476" s="5"/>
      <c r="AN476" s="5"/>
    </row>
    <row r="477" spans="1:40" ht="283.5" x14ac:dyDescent="0.25">
      <c r="A477" s="409">
        <v>64</v>
      </c>
      <c r="B477" s="427" t="str">
        <f t="shared" si="24"/>
        <v/>
      </c>
      <c r="C477" s="501" t="str">
        <f ca="1">TEXT(IFERROR(INDEX('Overview - Section A'!$A$38:$A$45,MATCH(G477,'Overview - Section A'!$U$38:$U$45,0)),""),"d-mmm-yy") &amp;" to " &amp; TEXT(IFERROR(INDEX('Overview - Section A'!$E$38:$E$45,MATCH(G477,'Overview - Section A'!$U$38:$U$45,0)),""),"d-mmm-yy")</f>
        <v>d-juil-yy to d-déc-yy</v>
      </c>
      <c r="D477" s="517"/>
      <c r="E477" s="517"/>
      <c r="F477" s="518"/>
      <c r="G477" s="519" t="s">
        <v>438</v>
      </c>
      <c r="H477" s="519"/>
      <c r="I477" s="503" t="b">
        <f t="shared" si="25"/>
        <v>1</v>
      </c>
      <c r="J477" s="503" t="b">
        <f t="shared" si="26"/>
        <v>0</v>
      </c>
      <c r="K477" s="503" t="str">
        <f t="shared" si="27"/>
        <v>a1N36000005Mhr6EAC</v>
      </c>
      <c r="L477" s="520" t="s">
        <v>1393</v>
      </c>
      <c r="M477" s="517"/>
      <c r="N477" s="517"/>
      <c r="O477" s="49"/>
      <c r="AM477" s="5"/>
      <c r="AN477" s="5"/>
    </row>
    <row r="478" spans="1:40" ht="283.5" x14ac:dyDescent="0.25">
      <c r="A478" s="409">
        <v>65</v>
      </c>
      <c r="B478" s="427" t="str">
        <f t="shared" ref="B478:B541" si="28">IF(A478=A477,"",IF(VLOOKUP(A478,$A$8:$D$90,4,FALSE)=0,"",VLOOKUP(A478,$A$8:$D$90,4,FALSE)))</f>
        <v/>
      </c>
      <c r="C478" s="501" t="str">
        <f ca="1">TEXT(IFERROR(INDEX('Overview - Section A'!$A$38:$A$45,MATCH(G478,'Overview - Section A'!$U$38:$U$45,0)),""),"d-mmm-yy") &amp;" to " &amp; TEXT(IFERROR(INDEX('Overview - Section A'!$E$38:$E$45,MATCH(G478,'Overview - Section A'!$U$38:$U$45,0)),""),"d-mmm-yy")</f>
        <v>d-janv-yy to d-juin-yy</v>
      </c>
      <c r="D478" s="517"/>
      <c r="E478" s="517"/>
      <c r="F478" s="518"/>
      <c r="G478" s="519" t="s">
        <v>428</v>
      </c>
      <c r="H478" s="519"/>
      <c r="I478" s="503" t="b">
        <f t="shared" ref="I478:I541" si="29">IFERROR(TRUE,FALSE)</f>
        <v>1</v>
      </c>
      <c r="J478" s="503" t="b">
        <f t="shared" ref="J478:J541" si="30">IFERROR(IF(VLOOKUP(A478,$A$8:$D$90,4,FALSE)&lt;&gt;"",TRUE,FALSE),FALSE)</f>
        <v>0</v>
      </c>
      <c r="K478" s="503" t="str">
        <f t="shared" ref="K478:K541" si="31">IFERROR(VLOOKUP(A478,$A$8:$T$90,20,FALSE),"")</f>
        <v>a1N36000005Mhr7EAC</v>
      </c>
      <c r="L478" s="520" t="s">
        <v>1394</v>
      </c>
      <c r="M478" s="517"/>
      <c r="N478" s="517"/>
      <c r="O478" s="49"/>
      <c r="AM478" s="5"/>
      <c r="AN478" s="5"/>
    </row>
    <row r="479" spans="1:40" ht="283.5" x14ac:dyDescent="0.25">
      <c r="A479" s="409">
        <v>65</v>
      </c>
      <c r="B479" s="427" t="str">
        <f t="shared" si="28"/>
        <v/>
      </c>
      <c r="C479" s="501" t="str">
        <f ca="1">TEXT(IFERROR(INDEX('Overview - Section A'!$A$38:$A$45,MATCH(G479,'Overview - Section A'!$U$38:$U$45,0)),""),"d-mmm-yy") &amp;" to " &amp; TEXT(IFERROR(INDEX('Overview - Section A'!$E$38:$E$45,MATCH(G479,'Overview - Section A'!$U$38:$U$45,0)),""),"d-mmm-yy")</f>
        <v>d-juil-yy to d-déc-yy</v>
      </c>
      <c r="D479" s="517"/>
      <c r="E479" s="517"/>
      <c r="F479" s="518"/>
      <c r="G479" s="519" t="s">
        <v>430</v>
      </c>
      <c r="H479" s="519"/>
      <c r="I479" s="503" t="b">
        <f t="shared" si="29"/>
        <v>1</v>
      </c>
      <c r="J479" s="503" t="b">
        <f t="shared" si="30"/>
        <v>0</v>
      </c>
      <c r="K479" s="503" t="str">
        <f t="shared" si="31"/>
        <v>a1N36000005Mhr7EAC</v>
      </c>
      <c r="L479" s="520" t="s">
        <v>1395</v>
      </c>
      <c r="M479" s="517"/>
      <c r="N479" s="517"/>
      <c r="O479" s="49"/>
      <c r="AM479" s="5"/>
      <c r="AN479" s="5"/>
    </row>
    <row r="480" spans="1:40" ht="283.5" x14ac:dyDescent="0.25">
      <c r="A480" s="409">
        <v>65</v>
      </c>
      <c r="B480" s="427" t="str">
        <f t="shared" si="28"/>
        <v/>
      </c>
      <c r="C480" s="501" t="str">
        <f ca="1">TEXT(IFERROR(INDEX('Overview - Section A'!$A$38:$A$45,MATCH(G480,'Overview - Section A'!$U$38:$U$45,0)),""),"d-mmm-yy") &amp;" to " &amp; TEXT(IFERROR(INDEX('Overview - Section A'!$E$38:$E$45,MATCH(G480,'Overview - Section A'!$U$38:$U$45,0)),""),"d-mmm-yy")</f>
        <v>d-janv-yy to d-juin-yy</v>
      </c>
      <c r="D480" s="517"/>
      <c r="E480" s="517"/>
      <c r="F480" s="518"/>
      <c r="G480" s="519" t="s">
        <v>432</v>
      </c>
      <c r="H480" s="519"/>
      <c r="I480" s="503" t="b">
        <f t="shared" si="29"/>
        <v>1</v>
      </c>
      <c r="J480" s="503" t="b">
        <f t="shared" si="30"/>
        <v>0</v>
      </c>
      <c r="K480" s="503" t="str">
        <f t="shared" si="31"/>
        <v>a1N36000005Mhr7EAC</v>
      </c>
      <c r="L480" s="520" t="s">
        <v>1396</v>
      </c>
      <c r="M480" s="517"/>
      <c r="N480" s="517"/>
      <c r="O480" s="49"/>
      <c r="AM480" s="5"/>
      <c r="AN480" s="5"/>
    </row>
    <row r="481" spans="1:40" ht="283.5" x14ac:dyDescent="0.25">
      <c r="A481" s="409">
        <v>65</v>
      </c>
      <c r="B481" s="427" t="str">
        <f t="shared" si="28"/>
        <v/>
      </c>
      <c r="C481" s="501" t="str">
        <f ca="1">TEXT(IFERROR(INDEX('Overview - Section A'!$A$38:$A$45,MATCH(G481,'Overview - Section A'!$U$38:$U$45,0)),""),"d-mmm-yy") &amp;" to " &amp; TEXT(IFERROR(INDEX('Overview - Section A'!$E$38:$E$45,MATCH(G481,'Overview - Section A'!$U$38:$U$45,0)),""),"d-mmm-yy")</f>
        <v>d-juil-yy to d-déc-yy</v>
      </c>
      <c r="D481" s="517"/>
      <c r="E481" s="517"/>
      <c r="F481" s="518"/>
      <c r="G481" s="519" t="s">
        <v>434</v>
      </c>
      <c r="H481" s="519"/>
      <c r="I481" s="503" t="b">
        <f t="shared" si="29"/>
        <v>1</v>
      </c>
      <c r="J481" s="503" t="b">
        <f t="shared" si="30"/>
        <v>0</v>
      </c>
      <c r="K481" s="503" t="str">
        <f t="shared" si="31"/>
        <v>a1N36000005Mhr7EAC</v>
      </c>
      <c r="L481" s="520" t="s">
        <v>1397</v>
      </c>
      <c r="M481" s="517"/>
      <c r="N481" s="517"/>
      <c r="O481" s="49"/>
      <c r="AM481" s="5"/>
      <c r="AN481" s="5"/>
    </row>
    <row r="482" spans="1:40" ht="283.5" x14ac:dyDescent="0.25">
      <c r="A482" s="409">
        <v>65</v>
      </c>
      <c r="B482" s="427" t="str">
        <f t="shared" si="28"/>
        <v/>
      </c>
      <c r="C482" s="501" t="str">
        <f ca="1">TEXT(IFERROR(INDEX('Overview - Section A'!$A$38:$A$45,MATCH(G482,'Overview - Section A'!$U$38:$U$45,0)),""),"d-mmm-yy") &amp;" to " &amp; TEXT(IFERROR(INDEX('Overview - Section A'!$E$38:$E$45,MATCH(G482,'Overview - Section A'!$U$38:$U$45,0)),""),"d-mmm-yy")</f>
        <v>d-janv-yy to d-juin-yy</v>
      </c>
      <c r="D482" s="517"/>
      <c r="E482" s="517"/>
      <c r="F482" s="518"/>
      <c r="G482" s="519" t="s">
        <v>436</v>
      </c>
      <c r="H482" s="519"/>
      <c r="I482" s="503" t="b">
        <f t="shared" si="29"/>
        <v>1</v>
      </c>
      <c r="J482" s="503" t="b">
        <f t="shared" si="30"/>
        <v>0</v>
      </c>
      <c r="K482" s="503" t="str">
        <f t="shared" si="31"/>
        <v>a1N36000005Mhr7EAC</v>
      </c>
      <c r="L482" s="520" t="s">
        <v>1398</v>
      </c>
      <c r="M482" s="517"/>
      <c r="N482" s="517"/>
      <c r="O482" s="49"/>
      <c r="AM482" s="5"/>
      <c r="AN482" s="5"/>
    </row>
    <row r="483" spans="1:40" ht="283.5" x14ac:dyDescent="0.25">
      <c r="A483" s="409">
        <v>65</v>
      </c>
      <c r="B483" s="427" t="str">
        <f t="shared" si="28"/>
        <v/>
      </c>
      <c r="C483" s="501" t="str">
        <f ca="1">TEXT(IFERROR(INDEX('Overview - Section A'!$A$38:$A$45,MATCH(G483,'Overview - Section A'!$U$38:$U$45,0)),""),"d-mmm-yy") &amp;" to " &amp; TEXT(IFERROR(INDEX('Overview - Section A'!$E$38:$E$45,MATCH(G483,'Overview - Section A'!$U$38:$U$45,0)),""),"d-mmm-yy")</f>
        <v>d-juil-yy to d-déc-yy</v>
      </c>
      <c r="D483" s="517"/>
      <c r="E483" s="517"/>
      <c r="F483" s="518"/>
      <c r="G483" s="519" t="s">
        <v>438</v>
      </c>
      <c r="H483" s="519"/>
      <c r="I483" s="503" t="b">
        <f t="shared" si="29"/>
        <v>1</v>
      </c>
      <c r="J483" s="503" t="b">
        <f t="shared" si="30"/>
        <v>0</v>
      </c>
      <c r="K483" s="503" t="str">
        <f t="shared" si="31"/>
        <v>a1N36000005Mhr7EAC</v>
      </c>
      <c r="L483" s="520" t="s">
        <v>1399</v>
      </c>
      <c r="M483" s="517"/>
      <c r="N483" s="517"/>
      <c r="O483" s="49"/>
      <c r="AM483" s="5"/>
      <c r="AN483" s="5"/>
    </row>
    <row r="484" spans="1:40" ht="283.5" x14ac:dyDescent="0.25">
      <c r="A484" s="409">
        <v>66</v>
      </c>
      <c r="B484" s="427" t="str">
        <f t="shared" si="28"/>
        <v/>
      </c>
      <c r="C484" s="501" t="str">
        <f ca="1">TEXT(IFERROR(INDEX('Overview - Section A'!$A$38:$A$45,MATCH(G484,'Overview - Section A'!$U$38:$U$45,0)),""),"d-mmm-yy") &amp;" to " &amp; TEXT(IFERROR(INDEX('Overview - Section A'!$E$38:$E$45,MATCH(G484,'Overview - Section A'!$U$38:$U$45,0)),""),"d-mmm-yy")</f>
        <v>d-janv-yy to d-juin-yy</v>
      </c>
      <c r="D484" s="517"/>
      <c r="E484" s="517"/>
      <c r="F484" s="518"/>
      <c r="G484" s="519" t="s">
        <v>428</v>
      </c>
      <c r="H484" s="519"/>
      <c r="I484" s="503" t="b">
        <f t="shared" si="29"/>
        <v>1</v>
      </c>
      <c r="J484" s="503" t="b">
        <f t="shared" si="30"/>
        <v>0</v>
      </c>
      <c r="K484" s="503" t="str">
        <f t="shared" si="31"/>
        <v>a1N36000005Mhr8EAC</v>
      </c>
      <c r="L484" s="520" t="s">
        <v>1400</v>
      </c>
      <c r="M484" s="517"/>
      <c r="N484" s="517"/>
      <c r="O484" s="49"/>
      <c r="AM484" s="5"/>
      <c r="AN484" s="5"/>
    </row>
    <row r="485" spans="1:40" ht="283.5" x14ac:dyDescent="0.25">
      <c r="A485" s="409">
        <v>66</v>
      </c>
      <c r="B485" s="427" t="str">
        <f t="shared" si="28"/>
        <v/>
      </c>
      <c r="C485" s="501" t="str">
        <f ca="1">TEXT(IFERROR(INDEX('Overview - Section A'!$A$38:$A$45,MATCH(G485,'Overview - Section A'!$U$38:$U$45,0)),""),"d-mmm-yy") &amp;" to " &amp; TEXT(IFERROR(INDEX('Overview - Section A'!$E$38:$E$45,MATCH(G485,'Overview - Section A'!$U$38:$U$45,0)),""),"d-mmm-yy")</f>
        <v>d-juil-yy to d-déc-yy</v>
      </c>
      <c r="D485" s="517"/>
      <c r="E485" s="517"/>
      <c r="F485" s="518"/>
      <c r="G485" s="519" t="s">
        <v>430</v>
      </c>
      <c r="H485" s="519"/>
      <c r="I485" s="503" t="b">
        <f t="shared" si="29"/>
        <v>1</v>
      </c>
      <c r="J485" s="503" t="b">
        <f t="shared" si="30"/>
        <v>0</v>
      </c>
      <c r="K485" s="503" t="str">
        <f t="shared" si="31"/>
        <v>a1N36000005Mhr8EAC</v>
      </c>
      <c r="L485" s="520" t="s">
        <v>1401</v>
      </c>
      <c r="M485" s="517"/>
      <c r="N485" s="517"/>
      <c r="O485" s="49"/>
      <c r="AM485" s="5"/>
      <c r="AN485" s="5"/>
    </row>
    <row r="486" spans="1:40" ht="283.5" x14ac:dyDescent="0.25">
      <c r="A486" s="409">
        <v>66</v>
      </c>
      <c r="B486" s="427" t="str">
        <f t="shared" si="28"/>
        <v/>
      </c>
      <c r="C486" s="501" t="str">
        <f ca="1">TEXT(IFERROR(INDEX('Overview - Section A'!$A$38:$A$45,MATCH(G486,'Overview - Section A'!$U$38:$U$45,0)),""),"d-mmm-yy") &amp;" to " &amp; TEXT(IFERROR(INDEX('Overview - Section A'!$E$38:$E$45,MATCH(G486,'Overview - Section A'!$U$38:$U$45,0)),""),"d-mmm-yy")</f>
        <v>d-janv-yy to d-juin-yy</v>
      </c>
      <c r="D486" s="517"/>
      <c r="E486" s="517"/>
      <c r="F486" s="518"/>
      <c r="G486" s="519" t="s">
        <v>432</v>
      </c>
      <c r="H486" s="519"/>
      <c r="I486" s="503" t="b">
        <f t="shared" si="29"/>
        <v>1</v>
      </c>
      <c r="J486" s="503" t="b">
        <f t="shared" si="30"/>
        <v>0</v>
      </c>
      <c r="K486" s="503" t="str">
        <f t="shared" si="31"/>
        <v>a1N36000005Mhr8EAC</v>
      </c>
      <c r="L486" s="520" t="s">
        <v>1402</v>
      </c>
      <c r="M486" s="517"/>
      <c r="N486" s="517"/>
      <c r="O486" s="49"/>
      <c r="AM486" s="5"/>
      <c r="AN486" s="5"/>
    </row>
    <row r="487" spans="1:40" ht="283.5" x14ac:dyDescent="0.25">
      <c r="A487" s="409">
        <v>66</v>
      </c>
      <c r="B487" s="427" t="str">
        <f t="shared" si="28"/>
        <v/>
      </c>
      <c r="C487" s="501" t="str">
        <f ca="1">TEXT(IFERROR(INDEX('Overview - Section A'!$A$38:$A$45,MATCH(G487,'Overview - Section A'!$U$38:$U$45,0)),""),"d-mmm-yy") &amp;" to " &amp; TEXT(IFERROR(INDEX('Overview - Section A'!$E$38:$E$45,MATCH(G487,'Overview - Section A'!$U$38:$U$45,0)),""),"d-mmm-yy")</f>
        <v>d-juil-yy to d-déc-yy</v>
      </c>
      <c r="D487" s="517"/>
      <c r="E487" s="517"/>
      <c r="F487" s="518"/>
      <c r="G487" s="519" t="s">
        <v>434</v>
      </c>
      <c r="H487" s="519"/>
      <c r="I487" s="503" t="b">
        <f t="shared" si="29"/>
        <v>1</v>
      </c>
      <c r="J487" s="503" t="b">
        <f t="shared" si="30"/>
        <v>0</v>
      </c>
      <c r="K487" s="503" t="str">
        <f t="shared" si="31"/>
        <v>a1N36000005Mhr8EAC</v>
      </c>
      <c r="L487" s="520" t="s">
        <v>1403</v>
      </c>
      <c r="M487" s="517"/>
      <c r="N487" s="517"/>
      <c r="O487" s="49"/>
      <c r="AM487" s="5"/>
      <c r="AN487" s="5"/>
    </row>
    <row r="488" spans="1:40" ht="283.5" x14ac:dyDescent="0.25">
      <c r="A488" s="409">
        <v>66</v>
      </c>
      <c r="B488" s="427" t="str">
        <f t="shared" si="28"/>
        <v/>
      </c>
      <c r="C488" s="501" t="str">
        <f ca="1">TEXT(IFERROR(INDEX('Overview - Section A'!$A$38:$A$45,MATCH(G488,'Overview - Section A'!$U$38:$U$45,0)),""),"d-mmm-yy") &amp;" to " &amp; TEXT(IFERROR(INDEX('Overview - Section A'!$E$38:$E$45,MATCH(G488,'Overview - Section A'!$U$38:$U$45,0)),""),"d-mmm-yy")</f>
        <v>d-janv-yy to d-juin-yy</v>
      </c>
      <c r="D488" s="517"/>
      <c r="E488" s="517"/>
      <c r="F488" s="518"/>
      <c r="G488" s="519" t="s">
        <v>436</v>
      </c>
      <c r="H488" s="519"/>
      <c r="I488" s="503" t="b">
        <f t="shared" si="29"/>
        <v>1</v>
      </c>
      <c r="J488" s="503" t="b">
        <f t="shared" si="30"/>
        <v>0</v>
      </c>
      <c r="K488" s="503" t="str">
        <f t="shared" si="31"/>
        <v>a1N36000005Mhr8EAC</v>
      </c>
      <c r="L488" s="520" t="s">
        <v>1404</v>
      </c>
      <c r="M488" s="517"/>
      <c r="N488" s="517"/>
      <c r="O488" s="49"/>
      <c r="AM488" s="5"/>
      <c r="AN488" s="5"/>
    </row>
    <row r="489" spans="1:40" ht="283.5" x14ac:dyDescent="0.25">
      <c r="A489" s="409">
        <v>66</v>
      </c>
      <c r="B489" s="427" t="str">
        <f t="shared" si="28"/>
        <v/>
      </c>
      <c r="C489" s="501" t="str">
        <f ca="1">TEXT(IFERROR(INDEX('Overview - Section A'!$A$38:$A$45,MATCH(G489,'Overview - Section A'!$U$38:$U$45,0)),""),"d-mmm-yy") &amp;" to " &amp; TEXT(IFERROR(INDEX('Overview - Section A'!$E$38:$E$45,MATCH(G489,'Overview - Section A'!$U$38:$U$45,0)),""),"d-mmm-yy")</f>
        <v>d-juil-yy to d-déc-yy</v>
      </c>
      <c r="D489" s="517"/>
      <c r="E489" s="517"/>
      <c r="F489" s="518"/>
      <c r="G489" s="519" t="s">
        <v>438</v>
      </c>
      <c r="H489" s="519"/>
      <c r="I489" s="503" t="b">
        <f t="shared" si="29"/>
        <v>1</v>
      </c>
      <c r="J489" s="503" t="b">
        <f t="shared" si="30"/>
        <v>0</v>
      </c>
      <c r="K489" s="503" t="str">
        <f t="shared" si="31"/>
        <v>a1N36000005Mhr8EAC</v>
      </c>
      <c r="L489" s="520" t="s">
        <v>1405</v>
      </c>
      <c r="M489" s="517"/>
      <c r="N489" s="517"/>
      <c r="O489" s="49"/>
      <c r="AM489" s="5"/>
      <c r="AN489" s="5"/>
    </row>
    <row r="490" spans="1:40" ht="283.5" x14ac:dyDescent="0.25">
      <c r="A490" s="409">
        <v>67</v>
      </c>
      <c r="B490" s="427" t="str">
        <f t="shared" si="28"/>
        <v/>
      </c>
      <c r="C490" s="501" t="str">
        <f ca="1">TEXT(IFERROR(INDEX('Overview - Section A'!$A$38:$A$45,MATCH(G490,'Overview - Section A'!$U$38:$U$45,0)),""),"d-mmm-yy") &amp;" to " &amp; TEXT(IFERROR(INDEX('Overview - Section A'!$E$38:$E$45,MATCH(G490,'Overview - Section A'!$U$38:$U$45,0)),""),"d-mmm-yy")</f>
        <v>d-janv-yy to d-juin-yy</v>
      </c>
      <c r="D490" s="517"/>
      <c r="E490" s="517"/>
      <c r="F490" s="518"/>
      <c r="G490" s="519" t="s">
        <v>428</v>
      </c>
      <c r="H490" s="519"/>
      <c r="I490" s="503" t="b">
        <f t="shared" si="29"/>
        <v>1</v>
      </c>
      <c r="J490" s="503" t="b">
        <f t="shared" si="30"/>
        <v>0</v>
      </c>
      <c r="K490" s="503" t="str">
        <f t="shared" si="31"/>
        <v>a1N36000005Mhr9EAC</v>
      </c>
      <c r="L490" s="520" t="s">
        <v>1406</v>
      </c>
      <c r="M490" s="517"/>
      <c r="N490" s="517"/>
      <c r="O490" s="49"/>
      <c r="AM490" s="5"/>
      <c r="AN490" s="5"/>
    </row>
    <row r="491" spans="1:40" ht="283.5" x14ac:dyDescent="0.25">
      <c r="A491" s="409">
        <v>67</v>
      </c>
      <c r="B491" s="427" t="str">
        <f t="shared" si="28"/>
        <v/>
      </c>
      <c r="C491" s="501" t="str">
        <f ca="1">TEXT(IFERROR(INDEX('Overview - Section A'!$A$38:$A$45,MATCH(G491,'Overview - Section A'!$U$38:$U$45,0)),""),"d-mmm-yy") &amp;" to " &amp; TEXT(IFERROR(INDEX('Overview - Section A'!$E$38:$E$45,MATCH(G491,'Overview - Section A'!$U$38:$U$45,0)),""),"d-mmm-yy")</f>
        <v>d-juil-yy to d-déc-yy</v>
      </c>
      <c r="D491" s="517"/>
      <c r="E491" s="517"/>
      <c r="F491" s="518"/>
      <c r="G491" s="519" t="s">
        <v>430</v>
      </c>
      <c r="H491" s="519"/>
      <c r="I491" s="503" t="b">
        <f t="shared" si="29"/>
        <v>1</v>
      </c>
      <c r="J491" s="503" t="b">
        <f t="shared" si="30"/>
        <v>0</v>
      </c>
      <c r="K491" s="503" t="str">
        <f t="shared" si="31"/>
        <v>a1N36000005Mhr9EAC</v>
      </c>
      <c r="L491" s="520" t="s">
        <v>1407</v>
      </c>
      <c r="M491" s="517"/>
      <c r="N491" s="517"/>
      <c r="O491" s="49"/>
      <c r="AM491" s="5"/>
      <c r="AN491" s="5"/>
    </row>
    <row r="492" spans="1:40" ht="283.5" x14ac:dyDescent="0.25">
      <c r="A492" s="409">
        <v>67</v>
      </c>
      <c r="B492" s="427" t="str">
        <f t="shared" si="28"/>
        <v/>
      </c>
      <c r="C492" s="501" t="str">
        <f ca="1">TEXT(IFERROR(INDEX('Overview - Section A'!$A$38:$A$45,MATCH(G492,'Overview - Section A'!$U$38:$U$45,0)),""),"d-mmm-yy") &amp;" to " &amp; TEXT(IFERROR(INDEX('Overview - Section A'!$E$38:$E$45,MATCH(G492,'Overview - Section A'!$U$38:$U$45,0)),""),"d-mmm-yy")</f>
        <v>d-janv-yy to d-juin-yy</v>
      </c>
      <c r="D492" s="517"/>
      <c r="E492" s="517"/>
      <c r="F492" s="518"/>
      <c r="G492" s="519" t="s">
        <v>432</v>
      </c>
      <c r="H492" s="519"/>
      <c r="I492" s="503" t="b">
        <f t="shared" si="29"/>
        <v>1</v>
      </c>
      <c r="J492" s="503" t="b">
        <f t="shared" si="30"/>
        <v>0</v>
      </c>
      <c r="K492" s="503" t="str">
        <f t="shared" si="31"/>
        <v>a1N36000005Mhr9EAC</v>
      </c>
      <c r="L492" s="520" t="s">
        <v>1408</v>
      </c>
      <c r="M492" s="517"/>
      <c r="N492" s="517"/>
      <c r="O492" s="49"/>
      <c r="AM492" s="5"/>
      <c r="AN492" s="5"/>
    </row>
    <row r="493" spans="1:40" ht="283.5" x14ac:dyDescent="0.25">
      <c r="A493" s="409">
        <v>67</v>
      </c>
      <c r="B493" s="427" t="str">
        <f t="shared" si="28"/>
        <v/>
      </c>
      <c r="C493" s="501" t="str">
        <f ca="1">TEXT(IFERROR(INDEX('Overview - Section A'!$A$38:$A$45,MATCH(G493,'Overview - Section A'!$U$38:$U$45,0)),""),"d-mmm-yy") &amp;" to " &amp; TEXT(IFERROR(INDEX('Overview - Section A'!$E$38:$E$45,MATCH(G493,'Overview - Section A'!$U$38:$U$45,0)),""),"d-mmm-yy")</f>
        <v>d-juil-yy to d-déc-yy</v>
      </c>
      <c r="D493" s="517"/>
      <c r="E493" s="517"/>
      <c r="F493" s="518"/>
      <c r="G493" s="519" t="s">
        <v>434</v>
      </c>
      <c r="H493" s="519"/>
      <c r="I493" s="503" t="b">
        <f t="shared" si="29"/>
        <v>1</v>
      </c>
      <c r="J493" s="503" t="b">
        <f t="shared" si="30"/>
        <v>0</v>
      </c>
      <c r="K493" s="503" t="str">
        <f t="shared" si="31"/>
        <v>a1N36000005Mhr9EAC</v>
      </c>
      <c r="L493" s="520" t="s">
        <v>1409</v>
      </c>
      <c r="M493" s="517"/>
      <c r="N493" s="517"/>
      <c r="O493" s="49"/>
      <c r="AM493" s="5"/>
      <c r="AN493" s="5"/>
    </row>
    <row r="494" spans="1:40" ht="283.5" x14ac:dyDescent="0.25">
      <c r="A494" s="409">
        <v>67</v>
      </c>
      <c r="B494" s="427" t="str">
        <f t="shared" si="28"/>
        <v/>
      </c>
      <c r="C494" s="501" t="str">
        <f ca="1">TEXT(IFERROR(INDEX('Overview - Section A'!$A$38:$A$45,MATCH(G494,'Overview - Section A'!$U$38:$U$45,0)),""),"d-mmm-yy") &amp;" to " &amp; TEXT(IFERROR(INDEX('Overview - Section A'!$E$38:$E$45,MATCH(G494,'Overview - Section A'!$U$38:$U$45,0)),""),"d-mmm-yy")</f>
        <v>d-janv-yy to d-juin-yy</v>
      </c>
      <c r="D494" s="517"/>
      <c r="E494" s="517"/>
      <c r="F494" s="518"/>
      <c r="G494" s="519" t="s">
        <v>436</v>
      </c>
      <c r="H494" s="519"/>
      <c r="I494" s="503" t="b">
        <f t="shared" si="29"/>
        <v>1</v>
      </c>
      <c r="J494" s="503" t="b">
        <f t="shared" si="30"/>
        <v>0</v>
      </c>
      <c r="K494" s="503" t="str">
        <f t="shared" si="31"/>
        <v>a1N36000005Mhr9EAC</v>
      </c>
      <c r="L494" s="520" t="s">
        <v>1410</v>
      </c>
      <c r="M494" s="517"/>
      <c r="N494" s="517"/>
      <c r="O494" s="49"/>
      <c r="AM494" s="5"/>
      <c r="AN494" s="5"/>
    </row>
    <row r="495" spans="1:40" ht="283.5" x14ac:dyDescent="0.25">
      <c r="A495" s="409">
        <v>67</v>
      </c>
      <c r="B495" s="427" t="str">
        <f t="shared" si="28"/>
        <v/>
      </c>
      <c r="C495" s="501" t="str">
        <f ca="1">TEXT(IFERROR(INDEX('Overview - Section A'!$A$38:$A$45,MATCH(G495,'Overview - Section A'!$U$38:$U$45,0)),""),"d-mmm-yy") &amp;" to " &amp; TEXT(IFERROR(INDEX('Overview - Section A'!$E$38:$E$45,MATCH(G495,'Overview - Section A'!$U$38:$U$45,0)),""),"d-mmm-yy")</f>
        <v>d-juil-yy to d-déc-yy</v>
      </c>
      <c r="D495" s="517"/>
      <c r="E495" s="517"/>
      <c r="F495" s="518"/>
      <c r="G495" s="519" t="s">
        <v>438</v>
      </c>
      <c r="H495" s="519"/>
      <c r="I495" s="503" t="b">
        <f t="shared" si="29"/>
        <v>1</v>
      </c>
      <c r="J495" s="503" t="b">
        <f t="shared" si="30"/>
        <v>0</v>
      </c>
      <c r="K495" s="503" t="str">
        <f t="shared" si="31"/>
        <v>a1N36000005Mhr9EAC</v>
      </c>
      <c r="L495" s="520" t="s">
        <v>1411</v>
      </c>
      <c r="M495" s="517"/>
      <c r="N495" s="517"/>
      <c r="O495" s="49"/>
      <c r="AM495" s="5"/>
      <c r="AN495" s="5"/>
    </row>
    <row r="496" spans="1:40" ht="283.5" x14ac:dyDescent="0.25">
      <c r="A496" s="409">
        <v>68</v>
      </c>
      <c r="B496" s="427" t="str">
        <f t="shared" si="28"/>
        <v/>
      </c>
      <c r="C496" s="501" t="str">
        <f ca="1">TEXT(IFERROR(INDEX('Overview - Section A'!$A$38:$A$45,MATCH(G496,'Overview - Section A'!$U$38:$U$45,0)),""),"d-mmm-yy") &amp;" to " &amp; TEXT(IFERROR(INDEX('Overview - Section A'!$E$38:$E$45,MATCH(G496,'Overview - Section A'!$U$38:$U$45,0)),""),"d-mmm-yy")</f>
        <v>d-janv-yy to d-juin-yy</v>
      </c>
      <c r="D496" s="517"/>
      <c r="E496" s="517"/>
      <c r="F496" s="518"/>
      <c r="G496" s="519" t="s">
        <v>428</v>
      </c>
      <c r="H496" s="519"/>
      <c r="I496" s="503" t="b">
        <f t="shared" si="29"/>
        <v>1</v>
      </c>
      <c r="J496" s="503" t="b">
        <f t="shared" si="30"/>
        <v>0</v>
      </c>
      <c r="K496" s="503" t="str">
        <f t="shared" si="31"/>
        <v>a1N36000005MhrAEAS</v>
      </c>
      <c r="L496" s="520" t="s">
        <v>1412</v>
      </c>
      <c r="M496" s="517"/>
      <c r="N496" s="517"/>
      <c r="O496" s="49"/>
      <c r="AM496" s="5"/>
      <c r="AN496" s="5"/>
    </row>
    <row r="497" spans="1:40" ht="283.5" x14ac:dyDescent="0.25">
      <c r="A497" s="409">
        <v>68</v>
      </c>
      <c r="B497" s="427" t="str">
        <f t="shared" si="28"/>
        <v/>
      </c>
      <c r="C497" s="501" t="str">
        <f ca="1">TEXT(IFERROR(INDEX('Overview - Section A'!$A$38:$A$45,MATCH(G497,'Overview - Section A'!$U$38:$U$45,0)),""),"d-mmm-yy") &amp;" to " &amp; TEXT(IFERROR(INDEX('Overview - Section A'!$E$38:$E$45,MATCH(G497,'Overview - Section A'!$U$38:$U$45,0)),""),"d-mmm-yy")</f>
        <v>d-juil-yy to d-déc-yy</v>
      </c>
      <c r="D497" s="517"/>
      <c r="E497" s="517"/>
      <c r="F497" s="518"/>
      <c r="G497" s="519" t="s">
        <v>430</v>
      </c>
      <c r="H497" s="519"/>
      <c r="I497" s="503" t="b">
        <f t="shared" si="29"/>
        <v>1</v>
      </c>
      <c r="J497" s="503" t="b">
        <f t="shared" si="30"/>
        <v>0</v>
      </c>
      <c r="K497" s="503" t="str">
        <f t="shared" si="31"/>
        <v>a1N36000005MhrAEAS</v>
      </c>
      <c r="L497" s="520" t="s">
        <v>1413</v>
      </c>
      <c r="M497" s="517"/>
      <c r="N497" s="517"/>
      <c r="O497" s="49"/>
      <c r="AM497" s="5"/>
      <c r="AN497" s="5"/>
    </row>
    <row r="498" spans="1:40" ht="283.5" x14ac:dyDescent="0.25">
      <c r="A498" s="409">
        <v>68</v>
      </c>
      <c r="B498" s="427" t="str">
        <f t="shared" si="28"/>
        <v/>
      </c>
      <c r="C498" s="501" t="str">
        <f ca="1">TEXT(IFERROR(INDEX('Overview - Section A'!$A$38:$A$45,MATCH(G498,'Overview - Section A'!$U$38:$U$45,0)),""),"d-mmm-yy") &amp;" to " &amp; TEXT(IFERROR(INDEX('Overview - Section A'!$E$38:$E$45,MATCH(G498,'Overview - Section A'!$U$38:$U$45,0)),""),"d-mmm-yy")</f>
        <v>d-janv-yy to d-juin-yy</v>
      </c>
      <c r="D498" s="517"/>
      <c r="E498" s="517"/>
      <c r="F498" s="518"/>
      <c r="G498" s="519" t="s">
        <v>432</v>
      </c>
      <c r="H498" s="519"/>
      <c r="I498" s="503" t="b">
        <f t="shared" si="29"/>
        <v>1</v>
      </c>
      <c r="J498" s="503" t="b">
        <f t="shared" si="30"/>
        <v>0</v>
      </c>
      <c r="K498" s="503" t="str">
        <f t="shared" si="31"/>
        <v>a1N36000005MhrAEAS</v>
      </c>
      <c r="L498" s="520" t="s">
        <v>1414</v>
      </c>
      <c r="M498" s="517"/>
      <c r="N498" s="517"/>
      <c r="O498" s="49"/>
      <c r="AM498" s="5"/>
      <c r="AN498" s="5"/>
    </row>
    <row r="499" spans="1:40" ht="283.5" x14ac:dyDescent="0.25">
      <c r="A499" s="409">
        <v>68</v>
      </c>
      <c r="B499" s="427" t="str">
        <f t="shared" si="28"/>
        <v/>
      </c>
      <c r="C499" s="501" t="str">
        <f ca="1">TEXT(IFERROR(INDEX('Overview - Section A'!$A$38:$A$45,MATCH(G499,'Overview - Section A'!$U$38:$U$45,0)),""),"d-mmm-yy") &amp;" to " &amp; TEXT(IFERROR(INDEX('Overview - Section A'!$E$38:$E$45,MATCH(G499,'Overview - Section A'!$U$38:$U$45,0)),""),"d-mmm-yy")</f>
        <v>d-juil-yy to d-déc-yy</v>
      </c>
      <c r="D499" s="517"/>
      <c r="E499" s="517"/>
      <c r="F499" s="518"/>
      <c r="G499" s="519" t="s">
        <v>434</v>
      </c>
      <c r="H499" s="519"/>
      <c r="I499" s="503" t="b">
        <f t="shared" si="29"/>
        <v>1</v>
      </c>
      <c r="J499" s="503" t="b">
        <f t="shared" si="30"/>
        <v>0</v>
      </c>
      <c r="K499" s="503" t="str">
        <f t="shared" si="31"/>
        <v>a1N36000005MhrAEAS</v>
      </c>
      <c r="L499" s="520" t="s">
        <v>1415</v>
      </c>
      <c r="M499" s="517"/>
      <c r="N499" s="517"/>
      <c r="O499" s="49"/>
      <c r="AM499" s="5"/>
      <c r="AN499" s="5"/>
    </row>
    <row r="500" spans="1:40" ht="283.5" x14ac:dyDescent="0.25">
      <c r="A500" s="409">
        <v>68</v>
      </c>
      <c r="B500" s="427" t="str">
        <f t="shared" si="28"/>
        <v/>
      </c>
      <c r="C500" s="501" t="str">
        <f ca="1">TEXT(IFERROR(INDEX('Overview - Section A'!$A$38:$A$45,MATCH(G500,'Overview - Section A'!$U$38:$U$45,0)),""),"d-mmm-yy") &amp;" to " &amp; TEXT(IFERROR(INDEX('Overview - Section A'!$E$38:$E$45,MATCH(G500,'Overview - Section A'!$U$38:$U$45,0)),""),"d-mmm-yy")</f>
        <v>d-janv-yy to d-juin-yy</v>
      </c>
      <c r="D500" s="517"/>
      <c r="E500" s="517"/>
      <c r="F500" s="518"/>
      <c r="G500" s="519" t="s">
        <v>436</v>
      </c>
      <c r="H500" s="519"/>
      <c r="I500" s="503" t="b">
        <f t="shared" si="29"/>
        <v>1</v>
      </c>
      <c r="J500" s="503" t="b">
        <f t="shared" si="30"/>
        <v>0</v>
      </c>
      <c r="K500" s="503" t="str">
        <f t="shared" si="31"/>
        <v>a1N36000005MhrAEAS</v>
      </c>
      <c r="L500" s="520" t="s">
        <v>1416</v>
      </c>
      <c r="M500" s="517"/>
      <c r="N500" s="517"/>
      <c r="O500" s="49"/>
      <c r="AM500" s="5"/>
      <c r="AN500" s="5"/>
    </row>
    <row r="501" spans="1:40" ht="283.5" x14ac:dyDescent="0.25">
      <c r="A501" s="409">
        <v>68</v>
      </c>
      <c r="B501" s="427" t="str">
        <f t="shared" si="28"/>
        <v/>
      </c>
      <c r="C501" s="501" t="str">
        <f ca="1">TEXT(IFERROR(INDEX('Overview - Section A'!$A$38:$A$45,MATCH(G501,'Overview - Section A'!$U$38:$U$45,0)),""),"d-mmm-yy") &amp;" to " &amp; TEXT(IFERROR(INDEX('Overview - Section A'!$E$38:$E$45,MATCH(G501,'Overview - Section A'!$U$38:$U$45,0)),""),"d-mmm-yy")</f>
        <v>d-juil-yy to d-déc-yy</v>
      </c>
      <c r="D501" s="517"/>
      <c r="E501" s="517"/>
      <c r="F501" s="518"/>
      <c r="G501" s="519" t="s">
        <v>438</v>
      </c>
      <c r="H501" s="519"/>
      <c r="I501" s="503" t="b">
        <f t="shared" si="29"/>
        <v>1</v>
      </c>
      <c r="J501" s="503" t="b">
        <f t="shared" si="30"/>
        <v>0</v>
      </c>
      <c r="K501" s="503" t="str">
        <f t="shared" si="31"/>
        <v>a1N36000005MhrAEAS</v>
      </c>
      <c r="L501" s="520" t="s">
        <v>1417</v>
      </c>
      <c r="M501" s="517"/>
      <c r="N501" s="517"/>
      <c r="O501" s="49"/>
      <c r="AM501" s="5"/>
      <c r="AN501" s="5"/>
    </row>
    <row r="502" spans="1:40" ht="283.5" x14ac:dyDescent="0.25">
      <c r="A502" s="409">
        <v>69</v>
      </c>
      <c r="B502" s="427" t="str">
        <f t="shared" si="28"/>
        <v/>
      </c>
      <c r="C502" s="501" t="str">
        <f ca="1">TEXT(IFERROR(INDEX('Overview - Section A'!$A$38:$A$45,MATCH(G502,'Overview - Section A'!$U$38:$U$45,0)),""),"d-mmm-yy") &amp;" to " &amp; TEXT(IFERROR(INDEX('Overview - Section A'!$E$38:$E$45,MATCH(G502,'Overview - Section A'!$U$38:$U$45,0)),""),"d-mmm-yy")</f>
        <v>d-janv-yy to d-juin-yy</v>
      </c>
      <c r="D502" s="517"/>
      <c r="E502" s="517"/>
      <c r="F502" s="518"/>
      <c r="G502" s="519" t="s">
        <v>428</v>
      </c>
      <c r="H502" s="519"/>
      <c r="I502" s="503" t="b">
        <f t="shared" si="29"/>
        <v>1</v>
      </c>
      <c r="J502" s="503" t="b">
        <f t="shared" si="30"/>
        <v>0</v>
      </c>
      <c r="K502" s="503" t="str">
        <f t="shared" si="31"/>
        <v>a1N36000005MhrBEAS</v>
      </c>
      <c r="L502" s="520" t="s">
        <v>1418</v>
      </c>
      <c r="M502" s="517"/>
      <c r="N502" s="517"/>
      <c r="O502" s="49"/>
      <c r="AM502" s="5"/>
      <c r="AN502" s="5"/>
    </row>
    <row r="503" spans="1:40" ht="283.5" x14ac:dyDescent="0.25">
      <c r="A503" s="409">
        <v>69</v>
      </c>
      <c r="B503" s="427" t="str">
        <f t="shared" si="28"/>
        <v/>
      </c>
      <c r="C503" s="501" t="str">
        <f ca="1">TEXT(IFERROR(INDEX('Overview - Section A'!$A$38:$A$45,MATCH(G503,'Overview - Section A'!$U$38:$U$45,0)),""),"d-mmm-yy") &amp;" to " &amp; TEXT(IFERROR(INDEX('Overview - Section A'!$E$38:$E$45,MATCH(G503,'Overview - Section A'!$U$38:$U$45,0)),""),"d-mmm-yy")</f>
        <v>d-juil-yy to d-déc-yy</v>
      </c>
      <c r="D503" s="517"/>
      <c r="E503" s="517"/>
      <c r="F503" s="518"/>
      <c r="G503" s="519" t="s">
        <v>430</v>
      </c>
      <c r="H503" s="519"/>
      <c r="I503" s="503" t="b">
        <f t="shared" si="29"/>
        <v>1</v>
      </c>
      <c r="J503" s="503" t="b">
        <f t="shared" si="30"/>
        <v>0</v>
      </c>
      <c r="K503" s="503" t="str">
        <f t="shared" si="31"/>
        <v>a1N36000005MhrBEAS</v>
      </c>
      <c r="L503" s="520" t="s">
        <v>1419</v>
      </c>
      <c r="M503" s="517"/>
      <c r="N503" s="517"/>
      <c r="O503" s="49"/>
      <c r="AM503" s="5"/>
      <c r="AN503" s="5"/>
    </row>
    <row r="504" spans="1:40" ht="283.5" x14ac:dyDescent="0.25">
      <c r="A504" s="409">
        <v>69</v>
      </c>
      <c r="B504" s="427" t="str">
        <f t="shared" si="28"/>
        <v/>
      </c>
      <c r="C504" s="501" t="str">
        <f ca="1">TEXT(IFERROR(INDEX('Overview - Section A'!$A$38:$A$45,MATCH(G504,'Overview - Section A'!$U$38:$U$45,0)),""),"d-mmm-yy") &amp;" to " &amp; TEXT(IFERROR(INDEX('Overview - Section A'!$E$38:$E$45,MATCH(G504,'Overview - Section A'!$U$38:$U$45,0)),""),"d-mmm-yy")</f>
        <v>d-janv-yy to d-juin-yy</v>
      </c>
      <c r="D504" s="517"/>
      <c r="E504" s="517"/>
      <c r="F504" s="518"/>
      <c r="G504" s="519" t="s">
        <v>432</v>
      </c>
      <c r="H504" s="519"/>
      <c r="I504" s="503" t="b">
        <f t="shared" si="29"/>
        <v>1</v>
      </c>
      <c r="J504" s="503" t="b">
        <f t="shared" si="30"/>
        <v>0</v>
      </c>
      <c r="K504" s="503" t="str">
        <f t="shared" si="31"/>
        <v>a1N36000005MhrBEAS</v>
      </c>
      <c r="L504" s="520" t="s">
        <v>1420</v>
      </c>
      <c r="M504" s="517"/>
      <c r="N504" s="517"/>
      <c r="O504" s="49"/>
      <c r="AM504" s="5"/>
      <c r="AN504" s="5"/>
    </row>
    <row r="505" spans="1:40" ht="283.5" x14ac:dyDescent="0.25">
      <c r="A505" s="409">
        <v>69</v>
      </c>
      <c r="B505" s="427" t="str">
        <f t="shared" si="28"/>
        <v/>
      </c>
      <c r="C505" s="501" t="str">
        <f ca="1">TEXT(IFERROR(INDEX('Overview - Section A'!$A$38:$A$45,MATCH(G505,'Overview - Section A'!$U$38:$U$45,0)),""),"d-mmm-yy") &amp;" to " &amp; TEXT(IFERROR(INDEX('Overview - Section A'!$E$38:$E$45,MATCH(G505,'Overview - Section A'!$U$38:$U$45,0)),""),"d-mmm-yy")</f>
        <v>d-juil-yy to d-déc-yy</v>
      </c>
      <c r="D505" s="517"/>
      <c r="E505" s="517"/>
      <c r="F505" s="518"/>
      <c r="G505" s="519" t="s">
        <v>434</v>
      </c>
      <c r="H505" s="519"/>
      <c r="I505" s="503" t="b">
        <f t="shared" si="29"/>
        <v>1</v>
      </c>
      <c r="J505" s="503" t="b">
        <f t="shared" si="30"/>
        <v>0</v>
      </c>
      <c r="K505" s="503" t="str">
        <f t="shared" si="31"/>
        <v>a1N36000005MhrBEAS</v>
      </c>
      <c r="L505" s="520" t="s">
        <v>1421</v>
      </c>
      <c r="M505" s="517"/>
      <c r="N505" s="517"/>
      <c r="O505" s="49"/>
      <c r="AM505" s="5"/>
      <c r="AN505" s="5"/>
    </row>
    <row r="506" spans="1:40" ht="283.5" x14ac:dyDescent="0.25">
      <c r="A506" s="409">
        <v>69</v>
      </c>
      <c r="B506" s="427" t="str">
        <f t="shared" si="28"/>
        <v/>
      </c>
      <c r="C506" s="501" t="str">
        <f ca="1">TEXT(IFERROR(INDEX('Overview - Section A'!$A$38:$A$45,MATCH(G506,'Overview - Section A'!$U$38:$U$45,0)),""),"d-mmm-yy") &amp;" to " &amp; TEXT(IFERROR(INDEX('Overview - Section A'!$E$38:$E$45,MATCH(G506,'Overview - Section A'!$U$38:$U$45,0)),""),"d-mmm-yy")</f>
        <v>d-janv-yy to d-juin-yy</v>
      </c>
      <c r="D506" s="517"/>
      <c r="E506" s="517"/>
      <c r="F506" s="518"/>
      <c r="G506" s="519" t="s">
        <v>436</v>
      </c>
      <c r="H506" s="519"/>
      <c r="I506" s="503" t="b">
        <f t="shared" si="29"/>
        <v>1</v>
      </c>
      <c r="J506" s="503" t="b">
        <f t="shared" si="30"/>
        <v>0</v>
      </c>
      <c r="K506" s="503" t="str">
        <f t="shared" si="31"/>
        <v>a1N36000005MhrBEAS</v>
      </c>
      <c r="L506" s="520" t="s">
        <v>1422</v>
      </c>
      <c r="M506" s="517"/>
      <c r="N506" s="517"/>
      <c r="O506" s="49"/>
      <c r="AM506" s="5"/>
      <c r="AN506" s="5"/>
    </row>
    <row r="507" spans="1:40" ht="283.5" x14ac:dyDescent="0.25">
      <c r="A507" s="409">
        <v>69</v>
      </c>
      <c r="B507" s="427" t="str">
        <f t="shared" si="28"/>
        <v/>
      </c>
      <c r="C507" s="501" t="str">
        <f ca="1">TEXT(IFERROR(INDEX('Overview - Section A'!$A$38:$A$45,MATCH(G507,'Overview - Section A'!$U$38:$U$45,0)),""),"d-mmm-yy") &amp;" to " &amp; TEXT(IFERROR(INDEX('Overview - Section A'!$E$38:$E$45,MATCH(G507,'Overview - Section A'!$U$38:$U$45,0)),""),"d-mmm-yy")</f>
        <v>d-juil-yy to d-déc-yy</v>
      </c>
      <c r="D507" s="517"/>
      <c r="E507" s="517"/>
      <c r="F507" s="518"/>
      <c r="G507" s="519" t="s">
        <v>438</v>
      </c>
      <c r="H507" s="519"/>
      <c r="I507" s="503" t="b">
        <f t="shared" si="29"/>
        <v>1</v>
      </c>
      <c r="J507" s="503" t="b">
        <f t="shared" si="30"/>
        <v>0</v>
      </c>
      <c r="K507" s="503" t="str">
        <f t="shared" si="31"/>
        <v>a1N36000005MhrBEAS</v>
      </c>
      <c r="L507" s="520" t="s">
        <v>1423</v>
      </c>
      <c r="M507" s="517"/>
      <c r="N507" s="517"/>
      <c r="O507" s="49"/>
      <c r="AM507" s="5"/>
      <c r="AN507" s="5"/>
    </row>
    <row r="508" spans="1:40" ht="283.5" x14ac:dyDescent="0.25">
      <c r="A508" s="409">
        <v>70</v>
      </c>
      <c r="B508" s="427" t="str">
        <f t="shared" si="28"/>
        <v/>
      </c>
      <c r="C508" s="501" t="str">
        <f ca="1">TEXT(IFERROR(INDEX('Overview - Section A'!$A$38:$A$45,MATCH(G508,'Overview - Section A'!$U$38:$U$45,0)),""),"d-mmm-yy") &amp;" to " &amp; TEXT(IFERROR(INDEX('Overview - Section A'!$E$38:$E$45,MATCH(G508,'Overview - Section A'!$U$38:$U$45,0)),""),"d-mmm-yy")</f>
        <v>d-janv-yy to d-juin-yy</v>
      </c>
      <c r="D508" s="517"/>
      <c r="E508" s="517"/>
      <c r="F508" s="518"/>
      <c r="G508" s="519" t="s">
        <v>428</v>
      </c>
      <c r="H508" s="519"/>
      <c r="I508" s="503" t="b">
        <f t="shared" si="29"/>
        <v>1</v>
      </c>
      <c r="J508" s="503" t="b">
        <f t="shared" si="30"/>
        <v>0</v>
      </c>
      <c r="K508" s="503" t="str">
        <f t="shared" si="31"/>
        <v>a1N36000005MhrCEAS</v>
      </c>
      <c r="L508" s="520" t="s">
        <v>1424</v>
      </c>
      <c r="M508" s="517"/>
      <c r="N508" s="517"/>
      <c r="O508" s="49"/>
      <c r="AM508" s="5"/>
      <c r="AN508" s="5"/>
    </row>
    <row r="509" spans="1:40" ht="283.5" x14ac:dyDescent="0.25">
      <c r="A509" s="409">
        <v>70</v>
      </c>
      <c r="B509" s="427" t="str">
        <f t="shared" si="28"/>
        <v/>
      </c>
      <c r="C509" s="501" t="str">
        <f ca="1">TEXT(IFERROR(INDEX('Overview - Section A'!$A$38:$A$45,MATCH(G509,'Overview - Section A'!$U$38:$U$45,0)),""),"d-mmm-yy") &amp;" to " &amp; TEXT(IFERROR(INDEX('Overview - Section A'!$E$38:$E$45,MATCH(G509,'Overview - Section A'!$U$38:$U$45,0)),""),"d-mmm-yy")</f>
        <v>d-juil-yy to d-déc-yy</v>
      </c>
      <c r="D509" s="517"/>
      <c r="E509" s="517"/>
      <c r="F509" s="518"/>
      <c r="G509" s="519" t="s">
        <v>430</v>
      </c>
      <c r="H509" s="519"/>
      <c r="I509" s="503" t="b">
        <f t="shared" si="29"/>
        <v>1</v>
      </c>
      <c r="J509" s="503" t="b">
        <f t="shared" si="30"/>
        <v>0</v>
      </c>
      <c r="K509" s="503" t="str">
        <f t="shared" si="31"/>
        <v>a1N36000005MhrCEAS</v>
      </c>
      <c r="L509" s="520" t="s">
        <v>1425</v>
      </c>
      <c r="M509" s="517"/>
      <c r="N509" s="517"/>
      <c r="O509" s="49"/>
      <c r="AM509" s="5"/>
      <c r="AN509" s="5"/>
    </row>
    <row r="510" spans="1:40" ht="283.5" x14ac:dyDescent="0.25">
      <c r="A510" s="409">
        <v>70</v>
      </c>
      <c r="B510" s="427" t="str">
        <f t="shared" si="28"/>
        <v/>
      </c>
      <c r="C510" s="501" t="str">
        <f ca="1">TEXT(IFERROR(INDEX('Overview - Section A'!$A$38:$A$45,MATCH(G510,'Overview - Section A'!$U$38:$U$45,0)),""),"d-mmm-yy") &amp;" to " &amp; TEXT(IFERROR(INDEX('Overview - Section A'!$E$38:$E$45,MATCH(G510,'Overview - Section A'!$U$38:$U$45,0)),""),"d-mmm-yy")</f>
        <v>d-janv-yy to d-juin-yy</v>
      </c>
      <c r="D510" s="517"/>
      <c r="E510" s="517"/>
      <c r="F510" s="518"/>
      <c r="G510" s="519" t="s">
        <v>432</v>
      </c>
      <c r="H510" s="519"/>
      <c r="I510" s="503" t="b">
        <f t="shared" si="29"/>
        <v>1</v>
      </c>
      <c r="J510" s="503" t="b">
        <f t="shared" si="30"/>
        <v>0</v>
      </c>
      <c r="K510" s="503" t="str">
        <f t="shared" si="31"/>
        <v>a1N36000005MhrCEAS</v>
      </c>
      <c r="L510" s="520" t="s">
        <v>1426</v>
      </c>
      <c r="M510" s="517"/>
      <c r="N510" s="517"/>
      <c r="O510" s="49"/>
      <c r="AM510" s="5"/>
      <c r="AN510" s="5"/>
    </row>
    <row r="511" spans="1:40" ht="283.5" x14ac:dyDescent="0.25">
      <c r="A511" s="409">
        <v>70</v>
      </c>
      <c r="B511" s="427" t="str">
        <f t="shared" si="28"/>
        <v/>
      </c>
      <c r="C511" s="501" t="str">
        <f ca="1">TEXT(IFERROR(INDEX('Overview - Section A'!$A$38:$A$45,MATCH(G511,'Overview - Section A'!$U$38:$U$45,0)),""),"d-mmm-yy") &amp;" to " &amp; TEXT(IFERROR(INDEX('Overview - Section A'!$E$38:$E$45,MATCH(G511,'Overview - Section A'!$U$38:$U$45,0)),""),"d-mmm-yy")</f>
        <v>d-juil-yy to d-déc-yy</v>
      </c>
      <c r="D511" s="517"/>
      <c r="E511" s="517"/>
      <c r="F511" s="518"/>
      <c r="G511" s="519" t="s">
        <v>434</v>
      </c>
      <c r="H511" s="519"/>
      <c r="I511" s="503" t="b">
        <f t="shared" si="29"/>
        <v>1</v>
      </c>
      <c r="J511" s="503" t="b">
        <f t="shared" si="30"/>
        <v>0</v>
      </c>
      <c r="K511" s="503" t="str">
        <f t="shared" si="31"/>
        <v>a1N36000005MhrCEAS</v>
      </c>
      <c r="L511" s="520" t="s">
        <v>1427</v>
      </c>
      <c r="M511" s="517"/>
      <c r="N511" s="517"/>
      <c r="O511" s="49"/>
      <c r="AM511" s="5"/>
      <c r="AN511" s="5"/>
    </row>
    <row r="512" spans="1:40" ht="283.5" x14ac:dyDescent="0.25">
      <c r="A512" s="409">
        <v>70</v>
      </c>
      <c r="B512" s="427" t="str">
        <f t="shared" si="28"/>
        <v/>
      </c>
      <c r="C512" s="501" t="str">
        <f ca="1">TEXT(IFERROR(INDEX('Overview - Section A'!$A$38:$A$45,MATCH(G512,'Overview - Section A'!$U$38:$U$45,0)),""),"d-mmm-yy") &amp;" to " &amp; TEXT(IFERROR(INDEX('Overview - Section A'!$E$38:$E$45,MATCH(G512,'Overview - Section A'!$U$38:$U$45,0)),""),"d-mmm-yy")</f>
        <v>d-janv-yy to d-juin-yy</v>
      </c>
      <c r="D512" s="517"/>
      <c r="E512" s="517"/>
      <c r="F512" s="518"/>
      <c r="G512" s="519" t="s">
        <v>436</v>
      </c>
      <c r="H512" s="519"/>
      <c r="I512" s="503" t="b">
        <f t="shared" si="29"/>
        <v>1</v>
      </c>
      <c r="J512" s="503" t="b">
        <f t="shared" si="30"/>
        <v>0</v>
      </c>
      <c r="K512" s="503" t="str">
        <f t="shared" si="31"/>
        <v>a1N36000005MhrCEAS</v>
      </c>
      <c r="L512" s="520" t="s">
        <v>1428</v>
      </c>
      <c r="M512" s="517"/>
      <c r="N512" s="517"/>
      <c r="O512" s="49"/>
      <c r="AM512" s="5"/>
      <c r="AN512" s="5"/>
    </row>
    <row r="513" spans="1:40" ht="283.5" x14ac:dyDescent="0.25">
      <c r="A513" s="409">
        <v>70</v>
      </c>
      <c r="B513" s="427" t="str">
        <f t="shared" si="28"/>
        <v/>
      </c>
      <c r="C513" s="501" t="str">
        <f ca="1">TEXT(IFERROR(INDEX('Overview - Section A'!$A$38:$A$45,MATCH(G513,'Overview - Section A'!$U$38:$U$45,0)),""),"d-mmm-yy") &amp;" to " &amp; TEXT(IFERROR(INDEX('Overview - Section A'!$E$38:$E$45,MATCH(G513,'Overview - Section A'!$U$38:$U$45,0)),""),"d-mmm-yy")</f>
        <v>d-juil-yy to d-déc-yy</v>
      </c>
      <c r="D513" s="517"/>
      <c r="E513" s="517"/>
      <c r="F513" s="518"/>
      <c r="G513" s="519" t="s">
        <v>438</v>
      </c>
      <c r="H513" s="519"/>
      <c r="I513" s="503" t="b">
        <f t="shared" si="29"/>
        <v>1</v>
      </c>
      <c r="J513" s="503" t="b">
        <f t="shared" si="30"/>
        <v>0</v>
      </c>
      <c r="K513" s="503" t="str">
        <f t="shared" si="31"/>
        <v>a1N36000005MhrCEAS</v>
      </c>
      <c r="L513" s="520" t="s">
        <v>1429</v>
      </c>
      <c r="M513" s="517"/>
      <c r="N513" s="517"/>
      <c r="O513" s="49"/>
      <c r="AM513" s="5"/>
      <c r="AN513" s="5"/>
    </row>
    <row r="514" spans="1:40" ht="283.5" x14ac:dyDescent="0.25">
      <c r="A514" s="409">
        <v>71</v>
      </c>
      <c r="B514" s="427" t="str">
        <f t="shared" si="28"/>
        <v/>
      </c>
      <c r="C514" s="501" t="str">
        <f ca="1">TEXT(IFERROR(INDEX('Overview - Section A'!$A$38:$A$45,MATCH(G514,'Overview - Section A'!$U$38:$U$45,0)),""),"d-mmm-yy") &amp;" to " &amp; TEXT(IFERROR(INDEX('Overview - Section A'!$E$38:$E$45,MATCH(G514,'Overview - Section A'!$U$38:$U$45,0)),""),"d-mmm-yy")</f>
        <v>d-janv-yy to d-juin-yy</v>
      </c>
      <c r="D514" s="517"/>
      <c r="E514" s="517"/>
      <c r="F514" s="518"/>
      <c r="G514" s="519" t="s">
        <v>428</v>
      </c>
      <c r="H514" s="519"/>
      <c r="I514" s="503" t="b">
        <f t="shared" si="29"/>
        <v>1</v>
      </c>
      <c r="J514" s="503" t="b">
        <f t="shared" si="30"/>
        <v>0</v>
      </c>
      <c r="K514" s="503" t="str">
        <f t="shared" si="31"/>
        <v>a1N36000005MhrDEAS</v>
      </c>
      <c r="L514" s="520" t="s">
        <v>1430</v>
      </c>
      <c r="M514" s="517"/>
      <c r="N514" s="517"/>
      <c r="O514" s="49"/>
      <c r="AM514" s="5"/>
      <c r="AN514" s="5"/>
    </row>
    <row r="515" spans="1:40" ht="283.5" x14ac:dyDescent="0.25">
      <c r="A515" s="409">
        <v>71</v>
      </c>
      <c r="B515" s="427" t="str">
        <f t="shared" si="28"/>
        <v/>
      </c>
      <c r="C515" s="501" t="str">
        <f ca="1">TEXT(IFERROR(INDEX('Overview - Section A'!$A$38:$A$45,MATCH(G515,'Overview - Section A'!$U$38:$U$45,0)),""),"d-mmm-yy") &amp;" to " &amp; TEXT(IFERROR(INDEX('Overview - Section A'!$E$38:$E$45,MATCH(G515,'Overview - Section A'!$U$38:$U$45,0)),""),"d-mmm-yy")</f>
        <v>d-juil-yy to d-déc-yy</v>
      </c>
      <c r="D515" s="517"/>
      <c r="E515" s="517"/>
      <c r="F515" s="518"/>
      <c r="G515" s="519" t="s">
        <v>430</v>
      </c>
      <c r="H515" s="519"/>
      <c r="I515" s="503" t="b">
        <f t="shared" si="29"/>
        <v>1</v>
      </c>
      <c r="J515" s="503" t="b">
        <f t="shared" si="30"/>
        <v>0</v>
      </c>
      <c r="K515" s="503" t="str">
        <f t="shared" si="31"/>
        <v>a1N36000005MhrDEAS</v>
      </c>
      <c r="L515" s="520" t="s">
        <v>1431</v>
      </c>
      <c r="M515" s="517"/>
      <c r="N515" s="517"/>
      <c r="O515" s="49"/>
      <c r="AM515" s="5"/>
      <c r="AN515" s="5"/>
    </row>
    <row r="516" spans="1:40" ht="283.5" x14ac:dyDescent="0.25">
      <c r="A516" s="409">
        <v>71</v>
      </c>
      <c r="B516" s="427" t="str">
        <f t="shared" si="28"/>
        <v/>
      </c>
      <c r="C516" s="501" t="str">
        <f ca="1">TEXT(IFERROR(INDEX('Overview - Section A'!$A$38:$A$45,MATCH(G516,'Overview - Section A'!$U$38:$U$45,0)),""),"d-mmm-yy") &amp;" to " &amp; TEXT(IFERROR(INDEX('Overview - Section A'!$E$38:$E$45,MATCH(G516,'Overview - Section A'!$U$38:$U$45,0)),""),"d-mmm-yy")</f>
        <v>d-janv-yy to d-juin-yy</v>
      </c>
      <c r="D516" s="517"/>
      <c r="E516" s="517"/>
      <c r="F516" s="518"/>
      <c r="G516" s="519" t="s">
        <v>432</v>
      </c>
      <c r="H516" s="519"/>
      <c r="I516" s="503" t="b">
        <f t="shared" si="29"/>
        <v>1</v>
      </c>
      <c r="J516" s="503" t="b">
        <f t="shared" si="30"/>
        <v>0</v>
      </c>
      <c r="K516" s="503" t="str">
        <f t="shared" si="31"/>
        <v>a1N36000005MhrDEAS</v>
      </c>
      <c r="L516" s="520" t="s">
        <v>1432</v>
      </c>
      <c r="M516" s="517"/>
      <c r="N516" s="517"/>
      <c r="O516" s="49"/>
      <c r="AM516" s="5"/>
      <c r="AN516" s="5"/>
    </row>
    <row r="517" spans="1:40" ht="283.5" x14ac:dyDescent="0.25">
      <c r="A517" s="409">
        <v>71</v>
      </c>
      <c r="B517" s="427" t="str">
        <f t="shared" si="28"/>
        <v/>
      </c>
      <c r="C517" s="501" t="str">
        <f ca="1">TEXT(IFERROR(INDEX('Overview - Section A'!$A$38:$A$45,MATCH(G517,'Overview - Section A'!$U$38:$U$45,0)),""),"d-mmm-yy") &amp;" to " &amp; TEXT(IFERROR(INDEX('Overview - Section A'!$E$38:$E$45,MATCH(G517,'Overview - Section A'!$U$38:$U$45,0)),""),"d-mmm-yy")</f>
        <v>d-juil-yy to d-déc-yy</v>
      </c>
      <c r="D517" s="517"/>
      <c r="E517" s="517"/>
      <c r="F517" s="518"/>
      <c r="G517" s="519" t="s">
        <v>434</v>
      </c>
      <c r="H517" s="519"/>
      <c r="I517" s="503" t="b">
        <f t="shared" si="29"/>
        <v>1</v>
      </c>
      <c r="J517" s="503" t="b">
        <f t="shared" si="30"/>
        <v>0</v>
      </c>
      <c r="K517" s="503" t="str">
        <f t="shared" si="31"/>
        <v>a1N36000005MhrDEAS</v>
      </c>
      <c r="L517" s="520" t="s">
        <v>1433</v>
      </c>
      <c r="M517" s="517"/>
      <c r="N517" s="517"/>
      <c r="O517" s="49"/>
      <c r="AM517" s="5"/>
      <c r="AN517" s="5"/>
    </row>
    <row r="518" spans="1:40" ht="283.5" x14ac:dyDescent="0.25">
      <c r="A518" s="409">
        <v>71</v>
      </c>
      <c r="B518" s="427" t="str">
        <f t="shared" si="28"/>
        <v/>
      </c>
      <c r="C518" s="501" t="str">
        <f ca="1">TEXT(IFERROR(INDEX('Overview - Section A'!$A$38:$A$45,MATCH(G518,'Overview - Section A'!$U$38:$U$45,0)),""),"d-mmm-yy") &amp;" to " &amp; TEXT(IFERROR(INDEX('Overview - Section A'!$E$38:$E$45,MATCH(G518,'Overview - Section A'!$U$38:$U$45,0)),""),"d-mmm-yy")</f>
        <v>d-janv-yy to d-juin-yy</v>
      </c>
      <c r="D518" s="517"/>
      <c r="E518" s="517"/>
      <c r="F518" s="518"/>
      <c r="G518" s="519" t="s">
        <v>436</v>
      </c>
      <c r="H518" s="519"/>
      <c r="I518" s="503" t="b">
        <f t="shared" si="29"/>
        <v>1</v>
      </c>
      <c r="J518" s="503" t="b">
        <f t="shared" si="30"/>
        <v>0</v>
      </c>
      <c r="K518" s="503" t="str">
        <f t="shared" si="31"/>
        <v>a1N36000005MhrDEAS</v>
      </c>
      <c r="L518" s="520" t="s">
        <v>1434</v>
      </c>
      <c r="M518" s="517"/>
      <c r="N518" s="517"/>
      <c r="O518" s="49"/>
      <c r="AM518" s="5"/>
      <c r="AN518" s="5"/>
    </row>
    <row r="519" spans="1:40" ht="283.5" x14ac:dyDescent="0.25">
      <c r="A519" s="409">
        <v>71</v>
      </c>
      <c r="B519" s="427" t="str">
        <f t="shared" si="28"/>
        <v/>
      </c>
      <c r="C519" s="501" t="str">
        <f ca="1">TEXT(IFERROR(INDEX('Overview - Section A'!$A$38:$A$45,MATCH(G519,'Overview - Section A'!$U$38:$U$45,0)),""),"d-mmm-yy") &amp;" to " &amp; TEXT(IFERROR(INDEX('Overview - Section A'!$E$38:$E$45,MATCH(G519,'Overview - Section A'!$U$38:$U$45,0)),""),"d-mmm-yy")</f>
        <v>d-juil-yy to d-déc-yy</v>
      </c>
      <c r="D519" s="517"/>
      <c r="E519" s="517"/>
      <c r="F519" s="518"/>
      <c r="G519" s="519" t="s">
        <v>438</v>
      </c>
      <c r="H519" s="519"/>
      <c r="I519" s="503" t="b">
        <f t="shared" si="29"/>
        <v>1</v>
      </c>
      <c r="J519" s="503" t="b">
        <f t="shared" si="30"/>
        <v>0</v>
      </c>
      <c r="K519" s="503" t="str">
        <f t="shared" si="31"/>
        <v>a1N36000005MhrDEAS</v>
      </c>
      <c r="L519" s="520" t="s">
        <v>1435</v>
      </c>
      <c r="M519" s="517"/>
      <c r="N519" s="517"/>
      <c r="O519" s="49"/>
      <c r="AM519" s="5"/>
      <c r="AN519" s="5"/>
    </row>
    <row r="520" spans="1:40" ht="283.5" x14ac:dyDescent="0.25">
      <c r="A520" s="409">
        <v>72</v>
      </c>
      <c r="B520" s="427" t="str">
        <f t="shared" si="28"/>
        <v/>
      </c>
      <c r="C520" s="501" t="str">
        <f ca="1">TEXT(IFERROR(INDEX('Overview - Section A'!$A$38:$A$45,MATCH(G520,'Overview - Section A'!$U$38:$U$45,0)),""),"d-mmm-yy") &amp;" to " &amp; TEXT(IFERROR(INDEX('Overview - Section A'!$E$38:$E$45,MATCH(G520,'Overview - Section A'!$U$38:$U$45,0)),""),"d-mmm-yy")</f>
        <v>d-janv-yy to d-juin-yy</v>
      </c>
      <c r="D520" s="517"/>
      <c r="E520" s="517"/>
      <c r="F520" s="518"/>
      <c r="G520" s="519" t="s">
        <v>428</v>
      </c>
      <c r="H520" s="519"/>
      <c r="I520" s="503" t="b">
        <f t="shared" si="29"/>
        <v>1</v>
      </c>
      <c r="J520" s="503" t="b">
        <f t="shared" si="30"/>
        <v>0</v>
      </c>
      <c r="K520" s="503" t="str">
        <f t="shared" si="31"/>
        <v>a1N36000005MhrEEAS</v>
      </c>
      <c r="L520" s="520" t="s">
        <v>1436</v>
      </c>
      <c r="M520" s="517"/>
      <c r="N520" s="517"/>
      <c r="O520" s="49"/>
      <c r="AM520" s="5"/>
      <c r="AN520" s="5"/>
    </row>
    <row r="521" spans="1:40" ht="283.5" x14ac:dyDescent="0.25">
      <c r="A521" s="409">
        <v>72</v>
      </c>
      <c r="B521" s="427" t="str">
        <f t="shared" si="28"/>
        <v/>
      </c>
      <c r="C521" s="501" t="str">
        <f ca="1">TEXT(IFERROR(INDEX('Overview - Section A'!$A$38:$A$45,MATCH(G521,'Overview - Section A'!$U$38:$U$45,0)),""),"d-mmm-yy") &amp;" to " &amp; TEXT(IFERROR(INDEX('Overview - Section A'!$E$38:$E$45,MATCH(G521,'Overview - Section A'!$U$38:$U$45,0)),""),"d-mmm-yy")</f>
        <v>d-juil-yy to d-déc-yy</v>
      </c>
      <c r="D521" s="517"/>
      <c r="E521" s="517"/>
      <c r="F521" s="518"/>
      <c r="G521" s="519" t="s">
        <v>430</v>
      </c>
      <c r="H521" s="519"/>
      <c r="I521" s="503" t="b">
        <f t="shared" si="29"/>
        <v>1</v>
      </c>
      <c r="J521" s="503" t="b">
        <f t="shared" si="30"/>
        <v>0</v>
      </c>
      <c r="K521" s="503" t="str">
        <f t="shared" si="31"/>
        <v>a1N36000005MhrEEAS</v>
      </c>
      <c r="L521" s="520" t="s">
        <v>1437</v>
      </c>
      <c r="M521" s="517"/>
      <c r="N521" s="517"/>
      <c r="O521" s="49"/>
      <c r="AM521" s="5"/>
      <c r="AN521" s="5"/>
    </row>
    <row r="522" spans="1:40" ht="283.5" x14ac:dyDescent="0.25">
      <c r="A522" s="409">
        <v>72</v>
      </c>
      <c r="B522" s="427" t="str">
        <f t="shared" si="28"/>
        <v/>
      </c>
      <c r="C522" s="501" t="str">
        <f ca="1">TEXT(IFERROR(INDEX('Overview - Section A'!$A$38:$A$45,MATCH(G522,'Overview - Section A'!$U$38:$U$45,0)),""),"d-mmm-yy") &amp;" to " &amp; TEXT(IFERROR(INDEX('Overview - Section A'!$E$38:$E$45,MATCH(G522,'Overview - Section A'!$U$38:$U$45,0)),""),"d-mmm-yy")</f>
        <v>d-janv-yy to d-juin-yy</v>
      </c>
      <c r="D522" s="517"/>
      <c r="E522" s="517"/>
      <c r="F522" s="518"/>
      <c r="G522" s="519" t="s">
        <v>432</v>
      </c>
      <c r="H522" s="519"/>
      <c r="I522" s="503" t="b">
        <f t="shared" si="29"/>
        <v>1</v>
      </c>
      <c r="J522" s="503" t="b">
        <f t="shared" si="30"/>
        <v>0</v>
      </c>
      <c r="K522" s="503" t="str">
        <f t="shared" si="31"/>
        <v>a1N36000005MhrEEAS</v>
      </c>
      <c r="L522" s="520" t="s">
        <v>1438</v>
      </c>
      <c r="M522" s="517"/>
      <c r="N522" s="517"/>
      <c r="O522" s="49"/>
      <c r="AM522" s="5"/>
      <c r="AN522" s="5"/>
    </row>
    <row r="523" spans="1:40" ht="283.5" x14ac:dyDescent="0.25">
      <c r="A523" s="409">
        <v>72</v>
      </c>
      <c r="B523" s="427" t="str">
        <f t="shared" si="28"/>
        <v/>
      </c>
      <c r="C523" s="501" t="str">
        <f ca="1">TEXT(IFERROR(INDEX('Overview - Section A'!$A$38:$A$45,MATCH(G523,'Overview - Section A'!$U$38:$U$45,0)),""),"d-mmm-yy") &amp;" to " &amp; TEXT(IFERROR(INDEX('Overview - Section A'!$E$38:$E$45,MATCH(G523,'Overview - Section A'!$U$38:$U$45,0)),""),"d-mmm-yy")</f>
        <v>d-juil-yy to d-déc-yy</v>
      </c>
      <c r="D523" s="517"/>
      <c r="E523" s="517"/>
      <c r="F523" s="518"/>
      <c r="G523" s="519" t="s">
        <v>434</v>
      </c>
      <c r="H523" s="519"/>
      <c r="I523" s="503" t="b">
        <f t="shared" si="29"/>
        <v>1</v>
      </c>
      <c r="J523" s="503" t="b">
        <f t="shared" si="30"/>
        <v>0</v>
      </c>
      <c r="K523" s="503" t="str">
        <f t="shared" si="31"/>
        <v>a1N36000005MhrEEAS</v>
      </c>
      <c r="L523" s="520" t="s">
        <v>1439</v>
      </c>
      <c r="M523" s="517"/>
      <c r="N523" s="517"/>
      <c r="O523" s="49"/>
      <c r="AM523" s="5"/>
      <c r="AN523" s="5"/>
    </row>
    <row r="524" spans="1:40" ht="283.5" x14ac:dyDescent="0.25">
      <c r="A524" s="409">
        <v>72</v>
      </c>
      <c r="B524" s="427" t="str">
        <f t="shared" si="28"/>
        <v/>
      </c>
      <c r="C524" s="501" t="str">
        <f ca="1">TEXT(IFERROR(INDEX('Overview - Section A'!$A$38:$A$45,MATCH(G524,'Overview - Section A'!$U$38:$U$45,0)),""),"d-mmm-yy") &amp;" to " &amp; TEXT(IFERROR(INDEX('Overview - Section A'!$E$38:$E$45,MATCH(G524,'Overview - Section A'!$U$38:$U$45,0)),""),"d-mmm-yy")</f>
        <v>d-janv-yy to d-juin-yy</v>
      </c>
      <c r="D524" s="517"/>
      <c r="E524" s="517"/>
      <c r="F524" s="518"/>
      <c r="G524" s="519" t="s">
        <v>436</v>
      </c>
      <c r="H524" s="519"/>
      <c r="I524" s="503" t="b">
        <f t="shared" si="29"/>
        <v>1</v>
      </c>
      <c r="J524" s="503" t="b">
        <f t="shared" si="30"/>
        <v>0</v>
      </c>
      <c r="K524" s="503" t="str">
        <f t="shared" si="31"/>
        <v>a1N36000005MhrEEAS</v>
      </c>
      <c r="L524" s="520" t="s">
        <v>1440</v>
      </c>
      <c r="M524" s="517"/>
      <c r="N524" s="517"/>
      <c r="O524" s="49"/>
      <c r="AM524" s="5"/>
      <c r="AN524" s="5"/>
    </row>
    <row r="525" spans="1:40" ht="283.5" x14ac:dyDescent="0.25">
      <c r="A525" s="409">
        <v>72</v>
      </c>
      <c r="B525" s="427" t="str">
        <f t="shared" si="28"/>
        <v/>
      </c>
      <c r="C525" s="501" t="str">
        <f ca="1">TEXT(IFERROR(INDEX('Overview - Section A'!$A$38:$A$45,MATCH(G525,'Overview - Section A'!$U$38:$U$45,0)),""),"d-mmm-yy") &amp;" to " &amp; TEXT(IFERROR(INDEX('Overview - Section A'!$E$38:$E$45,MATCH(G525,'Overview - Section A'!$U$38:$U$45,0)),""),"d-mmm-yy")</f>
        <v>d-juil-yy to d-déc-yy</v>
      </c>
      <c r="D525" s="517"/>
      <c r="E525" s="517"/>
      <c r="F525" s="518"/>
      <c r="G525" s="519" t="s">
        <v>438</v>
      </c>
      <c r="H525" s="519"/>
      <c r="I525" s="503" t="b">
        <f t="shared" si="29"/>
        <v>1</v>
      </c>
      <c r="J525" s="503" t="b">
        <f t="shared" si="30"/>
        <v>0</v>
      </c>
      <c r="K525" s="503" t="str">
        <f t="shared" si="31"/>
        <v>a1N36000005MhrEEAS</v>
      </c>
      <c r="L525" s="520" t="s">
        <v>1441</v>
      </c>
      <c r="M525" s="517"/>
      <c r="N525" s="517"/>
      <c r="O525" s="49"/>
      <c r="AM525" s="5"/>
      <c r="AN525" s="5"/>
    </row>
    <row r="526" spans="1:40" ht="283.5" x14ac:dyDescent="0.25">
      <c r="A526" s="409">
        <v>73</v>
      </c>
      <c r="B526" s="427" t="str">
        <f t="shared" si="28"/>
        <v/>
      </c>
      <c r="C526" s="501" t="str">
        <f ca="1">TEXT(IFERROR(INDEX('Overview - Section A'!$A$38:$A$45,MATCH(G526,'Overview - Section A'!$U$38:$U$45,0)),""),"d-mmm-yy") &amp;" to " &amp; TEXT(IFERROR(INDEX('Overview - Section A'!$E$38:$E$45,MATCH(G526,'Overview - Section A'!$U$38:$U$45,0)),""),"d-mmm-yy")</f>
        <v>d-janv-yy to d-juin-yy</v>
      </c>
      <c r="D526" s="517"/>
      <c r="E526" s="517"/>
      <c r="F526" s="518"/>
      <c r="G526" s="519" t="s">
        <v>428</v>
      </c>
      <c r="H526" s="519"/>
      <c r="I526" s="503" t="b">
        <f t="shared" si="29"/>
        <v>1</v>
      </c>
      <c r="J526" s="503" t="b">
        <f t="shared" si="30"/>
        <v>0</v>
      </c>
      <c r="K526" s="503" t="str">
        <f t="shared" si="31"/>
        <v>a1N36000005MhrFEAS</v>
      </c>
      <c r="L526" s="520" t="s">
        <v>1442</v>
      </c>
      <c r="M526" s="517"/>
      <c r="N526" s="517"/>
      <c r="O526" s="49"/>
      <c r="AM526" s="5"/>
      <c r="AN526" s="5"/>
    </row>
    <row r="527" spans="1:40" ht="283.5" x14ac:dyDescent="0.25">
      <c r="A527" s="409">
        <v>73</v>
      </c>
      <c r="B527" s="427" t="str">
        <f t="shared" si="28"/>
        <v/>
      </c>
      <c r="C527" s="501" t="str">
        <f ca="1">TEXT(IFERROR(INDEX('Overview - Section A'!$A$38:$A$45,MATCH(G527,'Overview - Section A'!$U$38:$U$45,0)),""),"d-mmm-yy") &amp;" to " &amp; TEXT(IFERROR(INDEX('Overview - Section A'!$E$38:$E$45,MATCH(G527,'Overview - Section A'!$U$38:$U$45,0)),""),"d-mmm-yy")</f>
        <v>d-juil-yy to d-déc-yy</v>
      </c>
      <c r="D527" s="517"/>
      <c r="E527" s="517"/>
      <c r="F527" s="518"/>
      <c r="G527" s="519" t="s">
        <v>430</v>
      </c>
      <c r="H527" s="519"/>
      <c r="I527" s="503" t="b">
        <f t="shared" si="29"/>
        <v>1</v>
      </c>
      <c r="J527" s="503" t="b">
        <f t="shared" si="30"/>
        <v>0</v>
      </c>
      <c r="K527" s="503" t="str">
        <f t="shared" si="31"/>
        <v>a1N36000005MhrFEAS</v>
      </c>
      <c r="L527" s="520" t="s">
        <v>1443</v>
      </c>
      <c r="M527" s="517"/>
      <c r="N527" s="517"/>
      <c r="O527" s="49"/>
      <c r="AM527" s="5"/>
      <c r="AN527" s="5"/>
    </row>
    <row r="528" spans="1:40" ht="283.5" x14ac:dyDescent="0.25">
      <c r="A528" s="409">
        <v>73</v>
      </c>
      <c r="B528" s="427" t="str">
        <f t="shared" si="28"/>
        <v/>
      </c>
      <c r="C528" s="501" t="str">
        <f ca="1">TEXT(IFERROR(INDEX('Overview - Section A'!$A$38:$A$45,MATCH(G528,'Overview - Section A'!$U$38:$U$45,0)),""),"d-mmm-yy") &amp;" to " &amp; TEXT(IFERROR(INDEX('Overview - Section A'!$E$38:$E$45,MATCH(G528,'Overview - Section A'!$U$38:$U$45,0)),""),"d-mmm-yy")</f>
        <v>d-janv-yy to d-juin-yy</v>
      </c>
      <c r="D528" s="517"/>
      <c r="E528" s="517"/>
      <c r="F528" s="518"/>
      <c r="G528" s="519" t="s">
        <v>432</v>
      </c>
      <c r="H528" s="519"/>
      <c r="I528" s="503" t="b">
        <f t="shared" si="29"/>
        <v>1</v>
      </c>
      <c r="J528" s="503" t="b">
        <f t="shared" si="30"/>
        <v>0</v>
      </c>
      <c r="K528" s="503" t="str">
        <f t="shared" si="31"/>
        <v>a1N36000005MhrFEAS</v>
      </c>
      <c r="L528" s="520" t="s">
        <v>1444</v>
      </c>
      <c r="M528" s="517"/>
      <c r="N528" s="517"/>
      <c r="O528" s="49"/>
      <c r="AM528" s="5"/>
      <c r="AN528" s="5"/>
    </row>
    <row r="529" spans="1:40" ht="283.5" x14ac:dyDescent="0.25">
      <c r="A529" s="409">
        <v>73</v>
      </c>
      <c r="B529" s="427" t="str">
        <f t="shared" si="28"/>
        <v/>
      </c>
      <c r="C529" s="501" t="str">
        <f ca="1">TEXT(IFERROR(INDEX('Overview - Section A'!$A$38:$A$45,MATCH(G529,'Overview - Section A'!$U$38:$U$45,0)),""),"d-mmm-yy") &amp;" to " &amp; TEXT(IFERROR(INDEX('Overview - Section A'!$E$38:$E$45,MATCH(G529,'Overview - Section A'!$U$38:$U$45,0)),""),"d-mmm-yy")</f>
        <v>d-juil-yy to d-déc-yy</v>
      </c>
      <c r="D529" s="517"/>
      <c r="E529" s="517"/>
      <c r="F529" s="518"/>
      <c r="G529" s="519" t="s">
        <v>434</v>
      </c>
      <c r="H529" s="519"/>
      <c r="I529" s="503" t="b">
        <f t="shared" si="29"/>
        <v>1</v>
      </c>
      <c r="J529" s="503" t="b">
        <f t="shared" si="30"/>
        <v>0</v>
      </c>
      <c r="K529" s="503" t="str">
        <f t="shared" si="31"/>
        <v>a1N36000005MhrFEAS</v>
      </c>
      <c r="L529" s="520" t="s">
        <v>1445</v>
      </c>
      <c r="M529" s="517"/>
      <c r="N529" s="517"/>
      <c r="O529" s="49"/>
      <c r="AM529" s="5"/>
      <c r="AN529" s="5"/>
    </row>
    <row r="530" spans="1:40" ht="283.5" x14ac:dyDescent="0.25">
      <c r="A530" s="409">
        <v>73</v>
      </c>
      <c r="B530" s="427" t="str">
        <f t="shared" si="28"/>
        <v/>
      </c>
      <c r="C530" s="501" t="str">
        <f ca="1">TEXT(IFERROR(INDEX('Overview - Section A'!$A$38:$A$45,MATCH(G530,'Overview - Section A'!$U$38:$U$45,0)),""),"d-mmm-yy") &amp;" to " &amp; TEXT(IFERROR(INDEX('Overview - Section A'!$E$38:$E$45,MATCH(G530,'Overview - Section A'!$U$38:$U$45,0)),""),"d-mmm-yy")</f>
        <v>d-janv-yy to d-juin-yy</v>
      </c>
      <c r="D530" s="517"/>
      <c r="E530" s="517"/>
      <c r="F530" s="518"/>
      <c r="G530" s="519" t="s">
        <v>436</v>
      </c>
      <c r="H530" s="519"/>
      <c r="I530" s="503" t="b">
        <f t="shared" si="29"/>
        <v>1</v>
      </c>
      <c r="J530" s="503" t="b">
        <f t="shared" si="30"/>
        <v>0</v>
      </c>
      <c r="K530" s="503" t="str">
        <f t="shared" si="31"/>
        <v>a1N36000005MhrFEAS</v>
      </c>
      <c r="L530" s="520" t="s">
        <v>1446</v>
      </c>
      <c r="M530" s="517"/>
      <c r="N530" s="517"/>
      <c r="O530" s="49"/>
      <c r="AM530" s="5"/>
      <c r="AN530" s="5"/>
    </row>
    <row r="531" spans="1:40" ht="283.5" x14ac:dyDescent="0.25">
      <c r="A531" s="409">
        <v>73</v>
      </c>
      <c r="B531" s="427" t="str">
        <f t="shared" si="28"/>
        <v/>
      </c>
      <c r="C531" s="501" t="str">
        <f ca="1">TEXT(IFERROR(INDEX('Overview - Section A'!$A$38:$A$45,MATCH(G531,'Overview - Section A'!$U$38:$U$45,0)),""),"d-mmm-yy") &amp;" to " &amp; TEXT(IFERROR(INDEX('Overview - Section A'!$E$38:$E$45,MATCH(G531,'Overview - Section A'!$U$38:$U$45,0)),""),"d-mmm-yy")</f>
        <v>d-juil-yy to d-déc-yy</v>
      </c>
      <c r="D531" s="517"/>
      <c r="E531" s="517"/>
      <c r="F531" s="518"/>
      <c r="G531" s="519" t="s">
        <v>438</v>
      </c>
      <c r="H531" s="519"/>
      <c r="I531" s="503" t="b">
        <f t="shared" si="29"/>
        <v>1</v>
      </c>
      <c r="J531" s="503" t="b">
        <f t="shared" si="30"/>
        <v>0</v>
      </c>
      <c r="K531" s="503" t="str">
        <f t="shared" si="31"/>
        <v>a1N36000005MhrFEAS</v>
      </c>
      <c r="L531" s="520" t="s">
        <v>1447</v>
      </c>
      <c r="M531" s="517"/>
      <c r="N531" s="517"/>
      <c r="O531" s="49"/>
      <c r="AM531" s="5"/>
      <c r="AN531" s="5"/>
    </row>
    <row r="532" spans="1:40" ht="283.5" x14ac:dyDescent="0.25">
      <c r="A532" s="409">
        <v>74</v>
      </c>
      <c r="B532" s="427" t="str">
        <f t="shared" si="28"/>
        <v/>
      </c>
      <c r="C532" s="501" t="str">
        <f ca="1">TEXT(IFERROR(INDEX('Overview - Section A'!$A$38:$A$45,MATCH(G532,'Overview - Section A'!$U$38:$U$45,0)),""),"d-mmm-yy") &amp;" to " &amp; TEXT(IFERROR(INDEX('Overview - Section A'!$E$38:$E$45,MATCH(G532,'Overview - Section A'!$U$38:$U$45,0)),""),"d-mmm-yy")</f>
        <v>d-janv-yy to d-juin-yy</v>
      </c>
      <c r="D532" s="517"/>
      <c r="E532" s="517"/>
      <c r="F532" s="518"/>
      <c r="G532" s="519" t="s">
        <v>428</v>
      </c>
      <c r="H532" s="519"/>
      <c r="I532" s="503" t="b">
        <f t="shared" si="29"/>
        <v>1</v>
      </c>
      <c r="J532" s="503" t="b">
        <f t="shared" si="30"/>
        <v>0</v>
      </c>
      <c r="K532" s="503" t="str">
        <f t="shared" si="31"/>
        <v>a1N36000005MhrGEAS</v>
      </c>
      <c r="L532" s="520" t="s">
        <v>1448</v>
      </c>
      <c r="M532" s="517"/>
      <c r="N532" s="517"/>
      <c r="O532" s="49"/>
      <c r="AM532" s="5"/>
      <c r="AN532" s="5"/>
    </row>
    <row r="533" spans="1:40" ht="283.5" x14ac:dyDescent="0.25">
      <c r="A533" s="409">
        <v>74</v>
      </c>
      <c r="B533" s="427" t="str">
        <f t="shared" si="28"/>
        <v/>
      </c>
      <c r="C533" s="501" t="str">
        <f ca="1">TEXT(IFERROR(INDEX('Overview - Section A'!$A$38:$A$45,MATCH(G533,'Overview - Section A'!$U$38:$U$45,0)),""),"d-mmm-yy") &amp;" to " &amp; TEXT(IFERROR(INDEX('Overview - Section A'!$E$38:$E$45,MATCH(G533,'Overview - Section A'!$U$38:$U$45,0)),""),"d-mmm-yy")</f>
        <v>d-juil-yy to d-déc-yy</v>
      </c>
      <c r="D533" s="517"/>
      <c r="E533" s="517"/>
      <c r="F533" s="518"/>
      <c r="G533" s="519" t="s">
        <v>430</v>
      </c>
      <c r="H533" s="519"/>
      <c r="I533" s="503" t="b">
        <f t="shared" si="29"/>
        <v>1</v>
      </c>
      <c r="J533" s="503" t="b">
        <f t="shared" si="30"/>
        <v>0</v>
      </c>
      <c r="K533" s="503" t="str">
        <f t="shared" si="31"/>
        <v>a1N36000005MhrGEAS</v>
      </c>
      <c r="L533" s="520" t="s">
        <v>1449</v>
      </c>
      <c r="M533" s="517"/>
      <c r="N533" s="517"/>
      <c r="O533" s="49"/>
      <c r="AM533" s="5"/>
      <c r="AN533" s="5"/>
    </row>
    <row r="534" spans="1:40" ht="283.5" x14ac:dyDescent="0.25">
      <c r="A534" s="409">
        <v>74</v>
      </c>
      <c r="B534" s="427" t="str">
        <f t="shared" si="28"/>
        <v/>
      </c>
      <c r="C534" s="501" t="str">
        <f ca="1">TEXT(IFERROR(INDEX('Overview - Section A'!$A$38:$A$45,MATCH(G534,'Overview - Section A'!$U$38:$U$45,0)),""),"d-mmm-yy") &amp;" to " &amp; TEXT(IFERROR(INDEX('Overview - Section A'!$E$38:$E$45,MATCH(G534,'Overview - Section A'!$U$38:$U$45,0)),""),"d-mmm-yy")</f>
        <v>d-janv-yy to d-juin-yy</v>
      </c>
      <c r="D534" s="517"/>
      <c r="E534" s="517"/>
      <c r="F534" s="518"/>
      <c r="G534" s="519" t="s">
        <v>432</v>
      </c>
      <c r="H534" s="519"/>
      <c r="I534" s="503" t="b">
        <f t="shared" si="29"/>
        <v>1</v>
      </c>
      <c r="J534" s="503" t="b">
        <f t="shared" si="30"/>
        <v>0</v>
      </c>
      <c r="K534" s="503" t="str">
        <f t="shared" si="31"/>
        <v>a1N36000005MhrGEAS</v>
      </c>
      <c r="L534" s="520" t="s">
        <v>1450</v>
      </c>
      <c r="M534" s="517"/>
      <c r="N534" s="517"/>
      <c r="O534" s="49"/>
      <c r="AM534" s="5"/>
      <c r="AN534" s="5"/>
    </row>
    <row r="535" spans="1:40" ht="283.5" x14ac:dyDescent="0.25">
      <c r="A535" s="409">
        <v>74</v>
      </c>
      <c r="B535" s="427" t="str">
        <f t="shared" si="28"/>
        <v/>
      </c>
      <c r="C535" s="501" t="str">
        <f ca="1">TEXT(IFERROR(INDEX('Overview - Section A'!$A$38:$A$45,MATCH(G535,'Overview - Section A'!$U$38:$U$45,0)),""),"d-mmm-yy") &amp;" to " &amp; TEXT(IFERROR(INDEX('Overview - Section A'!$E$38:$E$45,MATCH(G535,'Overview - Section A'!$U$38:$U$45,0)),""),"d-mmm-yy")</f>
        <v>d-juil-yy to d-déc-yy</v>
      </c>
      <c r="D535" s="517"/>
      <c r="E535" s="517"/>
      <c r="F535" s="518"/>
      <c r="G535" s="519" t="s">
        <v>434</v>
      </c>
      <c r="H535" s="519"/>
      <c r="I535" s="503" t="b">
        <f t="shared" si="29"/>
        <v>1</v>
      </c>
      <c r="J535" s="503" t="b">
        <f t="shared" si="30"/>
        <v>0</v>
      </c>
      <c r="K535" s="503" t="str">
        <f t="shared" si="31"/>
        <v>a1N36000005MhrGEAS</v>
      </c>
      <c r="L535" s="520" t="s">
        <v>1451</v>
      </c>
      <c r="M535" s="517"/>
      <c r="N535" s="517"/>
      <c r="O535" s="49"/>
      <c r="AM535" s="5"/>
      <c r="AN535" s="5"/>
    </row>
    <row r="536" spans="1:40" ht="283.5" x14ac:dyDescent="0.25">
      <c r="A536" s="409">
        <v>74</v>
      </c>
      <c r="B536" s="427" t="str">
        <f t="shared" si="28"/>
        <v/>
      </c>
      <c r="C536" s="501" t="str">
        <f ca="1">TEXT(IFERROR(INDEX('Overview - Section A'!$A$38:$A$45,MATCH(G536,'Overview - Section A'!$U$38:$U$45,0)),""),"d-mmm-yy") &amp;" to " &amp; TEXT(IFERROR(INDEX('Overview - Section A'!$E$38:$E$45,MATCH(G536,'Overview - Section A'!$U$38:$U$45,0)),""),"d-mmm-yy")</f>
        <v>d-janv-yy to d-juin-yy</v>
      </c>
      <c r="D536" s="517"/>
      <c r="E536" s="517"/>
      <c r="F536" s="518"/>
      <c r="G536" s="519" t="s">
        <v>436</v>
      </c>
      <c r="H536" s="519"/>
      <c r="I536" s="503" t="b">
        <f t="shared" si="29"/>
        <v>1</v>
      </c>
      <c r="J536" s="503" t="b">
        <f t="shared" si="30"/>
        <v>0</v>
      </c>
      <c r="K536" s="503" t="str">
        <f t="shared" si="31"/>
        <v>a1N36000005MhrGEAS</v>
      </c>
      <c r="L536" s="520" t="s">
        <v>1452</v>
      </c>
      <c r="M536" s="517"/>
      <c r="N536" s="517"/>
      <c r="O536" s="49"/>
      <c r="AM536" s="5"/>
      <c r="AN536" s="5"/>
    </row>
    <row r="537" spans="1:40" ht="283.5" x14ac:dyDescent="0.25">
      <c r="A537" s="409">
        <v>74</v>
      </c>
      <c r="B537" s="427" t="str">
        <f t="shared" si="28"/>
        <v/>
      </c>
      <c r="C537" s="501" t="str">
        <f ca="1">TEXT(IFERROR(INDEX('Overview - Section A'!$A$38:$A$45,MATCH(G537,'Overview - Section A'!$U$38:$U$45,0)),""),"d-mmm-yy") &amp;" to " &amp; TEXT(IFERROR(INDEX('Overview - Section A'!$E$38:$E$45,MATCH(G537,'Overview - Section A'!$U$38:$U$45,0)),""),"d-mmm-yy")</f>
        <v>d-juil-yy to d-déc-yy</v>
      </c>
      <c r="D537" s="517"/>
      <c r="E537" s="517"/>
      <c r="F537" s="518"/>
      <c r="G537" s="519" t="s">
        <v>438</v>
      </c>
      <c r="H537" s="519"/>
      <c r="I537" s="503" t="b">
        <f t="shared" si="29"/>
        <v>1</v>
      </c>
      <c r="J537" s="503" t="b">
        <f t="shared" si="30"/>
        <v>0</v>
      </c>
      <c r="K537" s="503" t="str">
        <f t="shared" si="31"/>
        <v>a1N36000005MhrGEAS</v>
      </c>
      <c r="L537" s="520" t="s">
        <v>1453</v>
      </c>
      <c r="M537" s="517"/>
      <c r="N537" s="517"/>
      <c r="O537" s="49"/>
      <c r="AM537" s="5"/>
      <c r="AN537" s="5"/>
    </row>
    <row r="538" spans="1:40" ht="283.5" x14ac:dyDescent="0.25">
      <c r="A538" s="409">
        <v>75</v>
      </c>
      <c r="B538" s="427" t="str">
        <f t="shared" si="28"/>
        <v/>
      </c>
      <c r="C538" s="501" t="str">
        <f ca="1">TEXT(IFERROR(INDEX('Overview - Section A'!$A$38:$A$45,MATCH(G538,'Overview - Section A'!$U$38:$U$45,0)),""),"d-mmm-yy") &amp;" to " &amp; TEXT(IFERROR(INDEX('Overview - Section A'!$E$38:$E$45,MATCH(G538,'Overview - Section A'!$U$38:$U$45,0)),""),"d-mmm-yy")</f>
        <v>d-janv-yy to d-juin-yy</v>
      </c>
      <c r="D538" s="517"/>
      <c r="E538" s="517"/>
      <c r="F538" s="518"/>
      <c r="G538" s="519" t="s">
        <v>428</v>
      </c>
      <c r="H538" s="519"/>
      <c r="I538" s="503" t="b">
        <f t="shared" si="29"/>
        <v>1</v>
      </c>
      <c r="J538" s="503" t="b">
        <f t="shared" si="30"/>
        <v>0</v>
      </c>
      <c r="K538" s="503" t="str">
        <f t="shared" si="31"/>
        <v>a1N36000005MhrHEAS</v>
      </c>
      <c r="L538" s="520" t="s">
        <v>1454</v>
      </c>
      <c r="M538" s="517"/>
      <c r="N538" s="517"/>
      <c r="O538" s="49"/>
      <c r="AM538" s="5"/>
      <c r="AN538" s="5"/>
    </row>
    <row r="539" spans="1:40" ht="283.5" x14ac:dyDescent="0.25">
      <c r="A539" s="409">
        <v>75</v>
      </c>
      <c r="B539" s="427" t="str">
        <f t="shared" si="28"/>
        <v/>
      </c>
      <c r="C539" s="501" t="str">
        <f ca="1">TEXT(IFERROR(INDEX('Overview - Section A'!$A$38:$A$45,MATCH(G539,'Overview - Section A'!$U$38:$U$45,0)),""),"d-mmm-yy") &amp;" to " &amp; TEXT(IFERROR(INDEX('Overview - Section A'!$E$38:$E$45,MATCH(G539,'Overview - Section A'!$U$38:$U$45,0)),""),"d-mmm-yy")</f>
        <v>d-juil-yy to d-déc-yy</v>
      </c>
      <c r="D539" s="517"/>
      <c r="E539" s="517"/>
      <c r="F539" s="518"/>
      <c r="G539" s="519" t="s">
        <v>430</v>
      </c>
      <c r="H539" s="519"/>
      <c r="I539" s="503" t="b">
        <f t="shared" si="29"/>
        <v>1</v>
      </c>
      <c r="J539" s="503" t="b">
        <f t="shared" si="30"/>
        <v>0</v>
      </c>
      <c r="K539" s="503" t="str">
        <f t="shared" si="31"/>
        <v>a1N36000005MhrHEAS</v>
      </c>
      <c r="L539" s="520" t="s">
        <v>1455</v>
      </c>
      <c r="M539" s="517"/>
      <c r="N539" s="517"/>
      <c r="O539" s="49"/>
      <c r="AM539" s="5"/>
      <c r="AN539" s="5"/>
    </row>
    <row r="540" spans="1:40" ht="283.5" x14ac:dyDescent="0.25">
      <c r="A540" s="409">
        <v>75</v>
      </c>
      <c r="B540" s="427" t="str">
        <f t="shared" si="28"/>
        <v/>
      </c>
      <c r="C540" s="501" t="str">
        <f ca="1">TEXT(IFERROR(INDEX('Overview - Section A'!$A$38:$A$45,MATCH(G540,'Overview - Section A'!$U$38:$U$45,0)),""),"d-mmm-yy") &amp;" to " &amp; TEXT(IFERROR(INDEX('Overview - Section A'!$E$38:$E$45,MATCH(G540,'Overview - Section A'!$U$38:$U$45,0)),""),"d-mmm-yy")</f>
        <v>d-janv-yy to d-juin-yy</v>
      </c>
      <c r="D540" s="517"/>
      <c r="E540" s="517"/>
      <c r="F540" s="518"/>
      <c r="G540" s="519" t="s">
        <v>432</v>
      </c>
      <c r="H540" s="519"/>
      <c r="I540" s="503" t="b">
        <f t="shared" si="29"/>
        <v>1</v>
      </c>
      <c r="J540" s="503" t="b">
        <f t="shared" si="30"/>
        <v>0</v>
      </c>
      <c r="K540" s="503" t="str">
        <f t="shared" si="31"/>
        <v>a1N36000005MhrHEAS</v>
      </c>
      <c r="L540" s="520" t="s">
        <v>1456</v>
      </c>
      <c r="M540" s="517"/>
      <c r="N540" s="517"/>
      <c r="O540" s="49"/>
      <c r="AM540" s="5"/>
      <c r="AN540" s="5"/>
    </row>
    <row r="541" spans="1:40" ht="283.5" x14ac:dyDescent="0.25">
      <c r="A541" s="409">
        <v>75</v>
      </c>
      <c r="B541" s="427" t="str">
        <f t="shared" si="28"/>
        <v/>
      </c>
      <c r="C541" s="501" t="str">
        <f ca="1">TEXT(IFERROR(INDEX('Overview - Section A'!$A$38:$A$45,MATCH(G541,'Overview - Section A'!$U$38:$U$45,0)),""),"d-mmm-yy") &amp;" to " &amp; TEXT(IFERROR(INDEX('Overview - Section A'!$E$38:$E$45,MATCH(G541,'Overview - Section A'!$U$38:$U$45,0)),""),"d-mmm-yy")</f>
        <v>d-juil-yy to d-déc-yy</v>
      </c>
      <c r="D541" s="517"/>
      <c r="E541" s="517"/>
      <c r="F541" s="518"/>
      <c r="G541" s="519" t="s">
        <v>434</v>
      </c>
      <c r="H541" s="519"/>
      <c r="I541" s="503" t="b">
        <f t="shared" si="29"/>
        <v>1</v>
      </c>
      <c r="J541" s="503" t="b">
        <f t="shared" si="30"/>
        <v>0</v>
      </c>
      <c r="K541" s="503" t="str">
        <f t="shared" si="31"/>
        <v>a1N36000005MhrHEAS</v>
      </c>
      <c r="L541" s="520" t="s">
        <v>1457</v>
      </c>
      <c r="M541" s="517"/>
      <c r="N541" s="517"/>
      <c r="O541" s="49"/>
      <c r="AM541" s="5"/>
      <c r="AN541" s="5"/>
    </row>
    <row r="542" spans="1:40" ht="283.5" x14ac:dyDescent="0.25">
      <c r="A542" s="409">
        <v>75</v>
      </c>
      <c r="B542" s="427" t="str">
        <f t="shared" ref="B542:B573" si="32">IF(A542=A541,"",IF(VLOOKUP(A542,$A$8:$D$90,4,FALSE)=0,"",VLOOKUP(A542,$A$8:$D$90,4,FALSE)))</f>
        <v/>
      </c>
      <c r="C542" s="501" t="str">
        <f ca="1">TEXT(IFERROR(INDEX('Overview - Section A'!$A$38:$A$45,MATCH(G542,'Overview - Section A'!$U$38:$U$45,0)),""),"d-mmm-yy") &amp;" to " &amp; TEXT(IFERROR(INDEX('Overview - Section A'!$E$38:$E$45,MATCH(G542,'Overview - Section A'!$U$38:$U$45,0)),""),"d-mmm-yy")</f>
        <v>d-janv-yy to d-juin-yy</v>
      </c>
      <c r="D542" s="517"/>
      <c r="E542" s="517"/>
      <c r="F542" s="518"/>
      <c r="G542" s="519" t="s">
        <v>436</v>
      </c>
      <c r="H542" s="519"/>
      <c r="I542" s="503" t="b">
        <f t="shared" ref="I542:I573" si="33">IFERROR(TRUE,FALSE)</f>
        <v>1</v>
      </c>
      <c r="J542" s="503" t="b">
        <f t="shared" ref="J542:J573" si="34">IFERROR(IF(VLOOKUP(A542,$A$8:$D$90,4,FALSE)&lt;&gt;"",TRUE,FALSE),FALSE)</f>
        <v>0</v>
      </c>
      <c r="K542" s="503" t="str">
        <f t="shared" ref="K542:K573" si="35">IFERROR(VLOOKUP(A542,$A$8:$T$90,20,FALSE),"")</f>
        <v>a1N36000005MhrHEAS</v>
      </c>
      <c r="L542" s="520" t="s">
        <v>1458</v>
      </c>
      <c r="M542" s="517"/>
      <c r="N542" s="517"/>
      <c r="O542" s="49"/>
      <c r="AM542" s="5"/>
      <c r="AN542" s="5"/>
    </row>
    <row r="543" spans="1:40" ht="283.5" x14ac:dyDescent="0.25">
      <c r="A543" s="409">
        <v>75</v>
      </c>
      <c r="B543" s="427" t="str">
        <f t="shared" si="32"/>
        <v/>
      </c>
      <c r="C543" s="501" t="str">
        <f ca="1">TEXT(IFERROR(INDEX('Overview - Section A'!$A$38:$A$45,MATCH(G543,'Overview - Section A'!$U$38:$U$45,0)),""),"d-mmm-yy") &amp;" to " &amp; TEXT(IFERROR(INDEX('Overview - Section A'!$E$38:$E$45,MATCH(G543,'Overview - Section A'!$U$38:$U$45,0)),""),"d-mmm-yy")</f>
        <v>d-juil-yy to d-déc-yy</v>
      </c>
      <c r="D543" s="517"/>
      <c r="E543" s="517"/>
      <c r="F543" s="518"/>
      <c r="G543" s="519" t="s">
        <v>438</v>
      </c>
      <c r="H543" s="519"/>
      <c r="I543" s="503" t="b">
        <f t="shared" si="33"/>
        <v>1</v>
      </c>
      <c r="J543" s="503" t="b">
        <f t="shared" si="34"/>
        <v>0</v>
      </c>
      <c r="K543" s="503" t="str">
        <f t="shared" si="35"/>
        <v>a1N36000005MhrHEAS</v>
      </c>
      <c r="L543" s="520" t="s">
        <v>1459</v>
      </c>
      <c r="M543" s="517"/>
      <c r="N543" s="517"/>
      <c r="O543" s="49"/>
      <c r="AM543" s="5"/>
      <c r="AN543" s="5"/>
    </row>
    <row r="544" spans="1:40" ht="283.5" x14ac:dyDescent="0.25">
      <c r="A544" s="409">
        <v>76</v>
      </c>
      <c r="B544" s="427" t="str">
        <f t="shared" si="32"/>
        <v/>
      </c>
      <c r="C544" s="501" t="str">
        <f ca="1">TEXT(IFERROR(INDEX('Overview - Section A'!$A$38:$A$45,MATCH(G544,'Overview - Section A'!$U$38:$U$45,0)),""),"d-mmm-yy") &amp;" to " &amp; TEXT(IFERROR(INDEX('Overview - Section A'!$E$38:$E$45,MATCH(G544,'Overview - Section A'!$U$38:$U$45,0)),""),"d-mmm-yy")</f>
        <v>d-janv-yy to d-juin-yy</v>
      </c>
      <c r="D544" s="517"/>
      <c r="E544" s="517"/>
      <c r="F544" s="518"/>
      <c r="G544" s="519" t="s">
        <v>428</v>
      </c>
      <c r="H544" s="519"/>
      <c r="I544" s="503" t="b">
        <f t="shared" si="33"/>
        <v>1</v>
      </c>
      <c r="J544" s="503" t="b">
        <f t="shared" si="34"/>
        <v>0</v>
      </c>
      <c r="K544" s="503" t="str">
        <f t="shared" si="35"/>
        <v>a1N36000005MhrIEAS</v>
      </c>
      <c r="L544" s="520" t="s">
        <v>1460</v>
      </c>
      <c r="M544" s="517"/>
      <c r="N544" s="517"/>
      <c r="O544" s="49"/>
      <c r="AM544" s="5"/>
      <c r="AN544" s="5"/>
    </row>
    <row r="545" spans="1:40" ht="283.5" x14ac:dyDescent="0.25">
      <c r="A545" s="409">
        <v>76</v>
      </c>
      <c r="B545" s="427" t="str">
        <f t="shared" si="32"/>
        <v/>
      </c>
      <c r="C545" s="501" t="str">
        <f ca="1">TEXT(IFERROR(INDEX('Overview - Section A'!$A$38:$A$45,MATCH(G545,'Overview - Section A'!$U$38:$U$45,0)),""),"d-mmm-yy") &amp;" to " &amp; TEXT(IFERROR(INDEX('Overview - Section A'!$E$38:$E$45,MATCH(G545,'Overview - Section A'!$U$38:$U$45,0)),""),"d-mmm-yy")</f>
        <v>d-juil-yy to d-déc-yy</v>
      </c>
      <c r="D545" s="517"/>
      <c r="E545" s="517"/>
      <c r="F545" s="518"/>
      <c r="G545" s="519" t="s">
        <v>430</v>
      </c>
      <c r="H545" s="519"/>
      <c r="I545" s="503" t="b">
        <f t="shared" si="33"/>
        <v>1</v>
      </c>
      <c r="J545" s="503" t="b">
        <f t="shared" si="34"/>
        <v>0</v>
      </c>
      <c r="K545" s="503" t="str">
        <f t="shared" si="35"/>
        <v>a1N36000005MhrIEAS</v>
      </c>
      <c r="L545" s="520" t="s">
        <v>1461</v>
      </c>
      <c r="M545" s="517"/>
      <c r="N545" s="517"/>
      <c r="O545" s="49"/>
      <c r="AM545" s="5"/>
      <c r="AN545" s="5"/>
    </row>
    <row r="546" spans="1:40" ht="283.5" x14ac:dyDescent="0.25">
      <c r="A546" s="409">
        <v>76</v>
      </c>
      <c r="B546" s="427" t="str">
        <f t="shared" si="32"/>
        <v/>
      </c>
      <c r="C546" s="501" t="str">
        <f ca="1">TEXT(IFERROR(INDEX('Overview - Section A'!$A$38:$A$45,MATCH(G546,'Overview - Section A'!$U$38:$U$45,0)),""),"d-mmm-yy") &amp;" to " &amp; TEXT(IFERROR(INDEX('Overview - Section A'!$E$38:$E$45,MATCH(G546,'Overview - Section A'!$U$38:$U$45,0)),""),"d-mmm-yy")</f>
        <v>d-janv-yy to d-juin-yy</v>
      </c>
      <c r="D546" s="517"/>
      <c r="E546" s="517"/>
      <c r="F546" s="518"/>
      <c r="G546" s="519" t="s">
        <v>432</v>
      </c>
      <c r="H546" s="519"/>
      <c r="I546" s="503" t="b">
        <f t="shared" si="33"/>
        <v>1</v>
      </c>
      <c r="J546" s="503" t="b">
        <f t="shared" si="34"/>
        <v>0</v>
      </c>
      <c r="K546" s="503" t="str">
        <f t="shared" si="35"/>
        <v>a1N36000005MhrIEAS</v>
      </c>
      <c r="L546" s="520" t="s">
        <v>1462</v>
      </c>
      <c r="M546" s="517"/>
      <c r="N546" s="517"/>
      <c r="O546" s="49"/>
      <c r="AM546" s="5"/>
      <c r="AN546" s="5"/>
    </row>
    <row r="547" spans="1:40" ht="283.5" x14ac:dyDescent="0.25">
      <c r="A547" s="409">
        <v>76</v>
      </c>
      <c r="B547" s="427" t="str">
        <f t="shared" si="32"/>
        <v/>
      </c>
      <c r="C547" s="501" t="str">
        <f ca="1">TEXT(IFERROR(INDEX('Overview - Section A'!$A$38:$A$45,MATCH(G547,'Overview - Section A'!$U$38:$U$45,0)),""),"d-mmm-yy") &amp;" to " &amp; TEXT(IFERROR(INDEX('Overview - Section A'!$E$38:$E$45,MATCH(G547,'Overview - Section A'!$U$38:$U$45,0)),""),"d-mmm-yy")</f>
        <v>d-juil-yy to d-déc-yy</v>
      </c>
      <c r="D547" s="517"/>
      <c r="E547" s="517"/>
      <c r="F547" s="518"/>
      <c r="G547" s="519" t="s">
        <v>434</v>
      </c>
      <c r="H547" s="519"/>
      <c r="I547" s="503" t="b">
        <f t="shared" si="33"/>
        <v>1</v>
      </c>
      <c r="J547" s="503" t="b">
        <f t="shared" si="34"/>
        <v>0</v>
      </c>
      <c r="K547" s="503" t="str">
        <f t="shared" si="35"/>
        <v>a1N36000005MhrIEAS</v>
      </c>
      <c r="L547" s="520" t="s">
        <v>1463</v>
      </c>
      <c r="M547" s="517"/>
      <c r="N547" s="517"/>
      <c r="O547" s="49"/>
      <c r="AM547" s="5"/>
      <c r="AN547" s="5"/>
    </row>
    <row r="548" spans="1:40" ht="283.5" x14ac:dyDescent="0.25">
      <c r="A548" s="409">
        <v>76</v>
      </c>
      <c r="B548" s="427" t="str">
        <f t="shared" si="32"/>
        <v/>
      </c>
      <c r="C548" s="501" t="str">
        <f ca="1">TEXT(IFERROR(INDEX('Overview - Section A'!$A$38:$A$45,MATCH(G548,'Overview - Section A'!$U$38:$U$45,0)),""),"d-mmm-yy") &amp;" to " &amp; TEXT(IFERROR(INDEX('Overview - Section A'!$E$38:$E$45,MATCH(G548,'Overview - Section A'!$U$38:$U$45,0)),""),"d-mmm-yy")</f>
        <v>d-janv-yy to d-juin-yy</v>
      </c>
      <c r="D548" s="517"/>
      <c r="E548" s="517"/>
      <c r="F548" s="518"/>
      <c r="G548" s="519" t="s">
        <v>436</v>
      </c>
      <c r="H548" s="519"/>
      <c r="I548" s="503" t="b">
        <f t="shared" si="33"/>
        <v>1</v>
      </c>
      <c r="J548" s="503" t="b">
        <f t="shared" si="34"/>
        <v>0</v>
      </c>
      <c r="K548" s="503" t="str">
        <f t="shared" si="35"/>
        <v>a1N36000005MhrIEAS</v>
      </c>
      <c r="L548" s="520" t="s">
        <v>1464</v>
      </c>
      <c r="M548" s="517"/>
      <c r="N548" s="517"/>
      <c r="O548" s="49"/>
      <c r="AM548" s="5"/>
      <c r="AN548" s="5"/>
    </row>
    <row r="549" spans="1:40" ht="283.5" x14ac:dyDescent="0.25">
      <c r="A549" s="409">
        <v>76</v>
      </c>
      <c r="B549" s="427" t="str">
        <f t="shared" si="32"/>
        <v/>
      </c>
      <c r="C549" s="501" t="str">
        <f ca="1">TEXT(IFERROR(INDEX('Overview - Section A'!$A$38:$A$45,MATCH(G549,'Overview - Section A'!$U$38:$U$45,0)),""),"d-mmm-yy") &amp;" to " &amp; TEXT(IFERROR(INDEX('Overview - Section A'!$E$38:$E$45,MATCH(G549,'Overview - Section A'!$U$38:$U$45,0)),""),"d-mmm-yy")</f>
        <v>d-juil-yy to d-déc-yy</v>
      </c>
      <c r="D549" s="517"/>
      <c r="E549" s="517"/>
      <c r="F549" s="518"/>
      <c r="G549" s="519" t="s">
        <v>438</v>
      </c>
      <c r="H549" s="519"/>
      <c r="I549" s="503" t="b">
        <f t="shared" si="33"/>
        <v>1</v>
      </c>
      <c r="J549" s="503" t="b">
        <f t="shared" si="34"/>
        <v>0</v>
      </c>
      <c r="K549" s="503" t="str">
        <f t="shared" si="35"/>
        <v>a1N36000005MhrIEAS</v>
      </c>
      <c r="L549" s="520" t="s">
        <v>1465</v>
      </c>
      <c r="M549" s="517"/>
      <c r="N549" s="517"/>
      <c r="O549" s="49"/>
      <c r="AM549" s="5"/>
      <c r="AN549" s="5"/>
    </row>
    <row r="550" spans="1:40" ht="283.5" x14ac:dyDescent="0.25">
      <c r="A550" s="409">
        <v>77</v>
      </c>
      <c r="B550" s="427" t="str">
        <f t="shared" si="32"/>
        <v/>
      </c>
      <c r="C550" s="501" t="str">
        <f ca="1">TEXT(IFERROR(INDEX('Overview - Section A'!$A$38:$A$45,MATCH(G550,'Overview - Section A'!$U$38:$U$45,0)),""),"d-mmm-yy") &amp;" to " &amp; TEXT(IFERROR(INDEX('Overview - Section A'!$E$38:$E$45,MATCH(G550,'Overview - Section A'!$U$38:$U$45,0)),""),"d-mmm-yy")</f>
        <v>d-janv-yy to d-juin-yy</v>
      </c>
      <c r="D550" s="517"/>
      <c r="E550" s="517"/>
      <c r="F550" s="518"/>
      <c r="G550" s="519" t="s">
        <v>428</v>
      </c>
      <c r="H550" s="519"/>
      <c r="I550" s="503" t="b">
        <f t="shared" si="33"/>
        <v>1</v>
      </c>
      <c r="J550" s="503" t="b">
        <f t="shared" si="34"/>
        <v>0</v>
      </c>
      <c r="K550" s="503" t="str">
        <f t="shared" si="35"/>
        <v>a1N36000005MhrJEAS</v>
      </c>
      <c r="L550" s="520" t="s">
        <v>1466</v>
      </c>
      <c r="M550" s="517"/>
      <c r="N550" s="517"/>
      <c r="O550" s="49"/>
      <c r="AM550" s="5"/>
      <c r="AN550" s="5"/>
    </row>
    <row r="551" spans="1:40" ht="283.5" x14ac:dyDescent="0.25">
      <c r="A551" s="409">
        <v>77</v>
      </c>
      <c r="B551" s="427" t="str">
        <f t="shared" si="32"/>
        <v/>
      </c>
      <c r="C551" s="501" t="str">
        <f ca="1">TEXT(IFERROR(INDEX('Overview - Section A'!$A$38:$A$45,MATCH(G551,'Overview - Section A'!$U$38:$U$45,0)),""),"d-mmm-yy") &amp;" to " &amp; TEXT(IFERROR(INDEX('Overview - Section A'!$E$38:$E$45,MATCH(G551,'Overview - Section A'!$U$38:$U$45,0)),""),"d-mmm-yy")</f>
        <v>d-juil-yy to d-déc-yy</v>
      </c>
      <c r="D551" s="517"/>
      <c r="E551" s="517"/>
      <c r="F551" s="518"/>
      <c r="G551" s="519" t="s">
        <v>430</v>
      </c>
      <c r="H551" s="519"/>
      <c r="I551" s="503" t="b">
        <f t="shared" si="33"/>
        <v>1</v>
      </c>
      <c r="J551" s="503" t="b">
        <f t="shared" si="34"/>
        <v>0</v>
      </c>
      <c r="K551" s="503" t="str">
        <f t="shared" si="35"/>
        <v>a1N36000005MhrJEAS</v>
      </c>
      <c r="L551" s="520" t="s">
        <v>1467</v>
      </c>
      <c r="M551" s="517"/>
      <c r="N551" s="517"/>
      <c r="O551" s="49"/>
      <c r="AM551" s="5"/>
      <c r="AN551" s="5"/>
    </row>
    <row r="552" spans="1:40" ht="283.5" x14ac:dyDescent="0.25">
      <c r="A552" s="409">
        <v>77</v>
      </c>
      <c r="B552" s="427" t="str">
        <f t="shared" si="32"/>
        <v/>
      </c>
      <c r="C552" s="501" t="str">
        <f ca="1">TEXT(IFERROR(INDEX('Overview - Section A'!$A$38:$A$45,MATCH(G552,'Overview - Section A'!$U$38:$U$45,0)),""),"d-mmm-yy") &amp;" to " &amp; TEXT(IFERROR(INDEX('Overview - Section A'!$E$38:$E$45,MATCH(G552,'Overview - Section A'!$U$38:$U$45,0)),""),"d-mmm-yy")</f>
        <v>d-janv-yy to d-juin-yy</v>
      </c>
      <c r="D552" s="517"/>
      <c r="E552" s="517"/>
      <c r="F552" s="518"/>
      <c r="G552" s="519" t="s">
        <v>432</v>
      </c>
      <c r="H552" s="519"/>
      <c r="I552" s="503" t="b">
        <f t="shared" si="33"/>
        <v>1</v>
      </c>
      <c r="J552" s="503" t="b">
        <f t="shared" si="34"/>
        <v>0</v>
      </c>
      <c r="K552" s="503" t="str">
        <f t="shared" si="35"/>
        <v>a1N36000005MhrJEAS</v>
      </c>
      <c r="L552" s="520" t="s">
        <v>1468</v>
      </c>
      <c r="M552" s="517"/>
      <c r="N552" s="517"/>
      <c r="O552" s="49"/>
      <c r="AM552" s="5"/>
      <c r="AN552" s="5"/>
    </row>
    <row r="553" spans="1:40" ht="283.5" x14ac:dyDescent="0.25">
      <c r="A553" s="409">
        <v>77</v>
      </c>
      <c r="B553" s="427" t="str">
        <f t="shared" si="32"/>
        <v/>
      </c>
      <c r="C553" s="501" t="str">
        <f ca="1">TEXT(IFERROR(INDEX('Overview - Section A'!$A$38:$A$45,MATCH(G553,'Overview - Section A'!$U$38:$U$45,0)),""),"d-mmm-yy") &amp;" to " &amp; TEXT(IFERROR(INDEX('Overview - Section A'!$E$38:$E$45,MATCH(G553,'Overview - Section A'!$U$38:$U$45,0)),""),"d-mmm-yy")</f>
        <v>d-juil-yy to d-déc-yy</v>
      </c>
      <c r="D553" s="517"/>
      <c r="E553" s="517"/>
      <c r="F553" s="518"/>
      <c r="G553" s="519" t="s">
        <v>434</v>
      </c>
      <c r="H553" s="519"/>
      <c r="I553" s="503" t="b">
        <f t="shared" si="33"/>
        <v>1</v>
      </c>
      <c r="J553" s="503" t="b">
        <f t="shared" si="34"/>
        <v>0</v>
      </c>
      <c r="K553" s="503" t="str">
        <f t="shared" si="35"/>
        <v>a1N36000005MhrJEAS</v>
      </c>
      <c r="L553" s="520" t="s">
        <v>1469</v>
      </c>
      <c r="M553" s="517"/>
      <c r="N553" s="517"/>
      <c r="O553" s="49"/>
      <c r="AM553" s="5"/>
      <c r="AN553" s="5"/>
    </row>
    <row r="554" spans="1:40" ht="283.5" x14ac:dyDescent="0.25">
      <c r="A554" s="409">
        <v>77</v>
      </c>
      <c r="B554" s="427" t="str">
        <f t="shared" si="32"/>
        <v/>
      </c>
      <c r="C554" s="501" t="str">
        <f ca="1">TEXT(IFERROR(INDEX('Overview - Section A'!$A$38:$A$45,MATCH(G554,'Overview - Section A'!$U$38:$U$45,0)),""),"d-mmm-yy") &amp;" to " &amp; TEXT(IFERROR(INDEX('Overview - Section A'!$E$38:$E$45,MATCH(G554,'Overview - Section A'!$U$38:$U$45,0)),""),"d-mmm-yy")</f>
        <v>d-janv-yy to d-juin-yy</v>
      </c>
      <c r="D554" s="517"/>
      <c r="E554" s="517"/>
      <c r="F554" s="518"/>
      <c r="G554" s="519" t="s">
        <v>436</v>
      </c>
      <c r="H554" s="519"/>
      <c r="I554" s="503" t="b">
        <f t="shared" si="33"/>
        <v>1</v>
      </c>
      <c r="J554" s="503" t="b">
        <f t="shared" si="34"/>
        <v>0</v>
      </c>
      <c r="K554" s="503" t="str">
        <f t="shared" si="35"/>
        <v>a1N36000005MhrJEAS</v>
      </c>
      <c r="L554" s="520" t="s">
        <v>1470</v>
      </c>
      <c r="M554" s="517"/>
      <c r="N554" s="517"/>
      <c r="O554" s="49"/>
      <c r="AM554" s="5"/>
      <c r="AN554" s="5"/>
    </row>
    <row r="555" spans="1:40" ht="283.5" x14ac:dyDescent="0.25">
      <c r="A555" s="409">
        <v>77</v>
      </c>
      <c r="B555" s="427" t="str">
        <f t="shared" si="32"/>
        <v/>
      </c>
      <c r="C555" s="501" t="str">
        <f ca="1">TEXT(IFERROR(INDEX('Overview - Section A'!$A$38:$A$45,MATCH(G555,'Overview - Section A'!$U$38:$U$45,0)),""),"d-mmm-yy") &amp;" to " &amp; TEXT(IFERROR(INDEX('Overview - Section A'!$E$38:$E$45,MATCH(G555,'Overview - Section A'!$U$38:$U$45,0)),""),"d-mmm-yy")</f>
        <v>d-juil-yy to d-déc-yy</v>
      </c>
      <c r="D555" s="517"/>
      <c r="E555" s="517"/>
      <c r="F555" s="518"/>
      <c r="G555" s="519" t="s">
        <v>438</v>
      </c>
      <c r="H555" s="519"/>
      <c r="I555" s="503" t="b">
        <f t="shared" si="33"/>
        <v>1</v>
      </c>
      <c r="J555" s="503" t="b">
        <f t="shared" si="34"/>
        <v>0</v>
      </c>
      <c r="K555" s="503" t="str">
        <f t="shared" si="35"/>
        <v>a1N36000005MhrJEAS</v>
      </c>
      <c r="L555" s="520" t="s">
        <v>1471</v>
      </c>
      <c r="M555" s="517"/>
      <c r="N555" s="517"/>
      <c r="O555" s="49"/>
      <c r="AM555" s="5"/>
      <c r="AN555" s="5"/>
    </row>
    <row r="556" spans="1:40" ht="283.5" x14ac:dyDescent="0.25">
      <c r="A556" s="409">
        <v>78</v>
      </c>
      <c r="B556" s="427" t="str">
        <f t="shared" si="32"/>
        <v/>
      </c>
      <c r="C556" s="501" t="str">
        <f ca="1">TEXT(IFERROR(INDEX('Overview - Section A'!$A$38:$A$45,MATCH(G556,'Overview - Section A'!$U$38:$U$45,0)),""),"d-mmm-yy") &amp;" to " &amp; TEXT(IFERROR(INDEX('Overview - Section A'!$E$38:$E$45,MATCH(G556,'Overview - Section A'!$U$38:$U$45,0)),""),"d-mmm-yy")</f>
        <v>d-janv-yy to d-juin-yy</v>
      </c>
      <c r="D556" s="517"/>
      <c r="E556" s="517"/>
      <c r="F556" s="518"/>
      <c r="G556" s="519" t="s">
        <v>428</v>
      </c>
      <c r="H556" s="519"/>
      <c r="I556" s="503" t="b">
        <f t="shared" si="33"/>
        <v>1</v>
      </c>
      <c r="J556" s="503" t="b">
        <f t="shared" si="34"/>
        <v>0</v>
      </c>
      <c r="K556" s="503" t="str">
        <f t="shared" si="35"/>
        <v>a1N36000005MhrKEAS</v>
      </c>
      <c r="L556" s="520" t="s">
        <v>1472</v>
      </c>
      <c r="M556" s="517"/>
      <c r="N556" s="517"/>
      <c r="O556" s="49"/>
      <c r="AM556" s="5"/>
      <c r="AN556" s="5"/>
    </row>
    <row r="557" spans="1:40" ht="283.5" x14ac:dyDescent="0.25">
      <c r="A557" s="409">
        <v>78</v>
      </c>
      <c r="B557" s="427" t="str">
        <f t="shared" si="32"/>
        <v/>
      </c>
      <c r="C557" s="501" t="str">
        <f ca="1">TEXT(IFERROR(INDEX('Overview - Section A'!$A$38:$A$45,MATCH(G557,'Overview - Section A'!$U$38:$U$45,0)),""),"d-mmm-yy") &amp;" to " &amp; TEXT(IFERROR(INDEX('Overview - Section A'!$E$38:$E$45,MATCH(G557,'Overview - Section A'!$U$38:$U$45,0)),""),"d-mmm-yy")</f>
        <v>d-juil-yy to d-déc-yy</v>
      </c>
      <c r="D557" s="517"/>
      <c r="E557" s="517"/>
      <c r="F557" s="518"/>
      <c r="G557" s="519" t="s">
        <v>430</v>
      </c>
      <c r="H557" s="519"/>
      <c r="I557" s="503" t="b">
        <f t="shared" si="33"/>
        <v>1</v>
      </c>
      <c r="J557" s="503" t="b">
        <f t="shared" si="34"/>
        <v>0</v>
      </c>
      <c r="K557" s="503" t="str">
        <f t="shared" si="35"/>
        <v>a1N36000005MhrKEAS</v>
      </c>
      <c r="L557" s="520" t="s">
        <v>1473</v>
      </c>
      <c r="M557" s="517"/>
      <c r="N557" s="517"/>
      <c r="O557" s="49"/>
      <c r="AM557" s="5"/>
      <c r="AN557" s="5"/>
    </row>
    <row r="558" spans="1:40" ht="283.5" x14ac:dyDescent="0.25">
      <c r="A558" s="409">
        <v>78</v>
      </c>
      <c r="B558" s="427" t="str">
        <f t="shared" si="32"/>
        <v/>
      </c>
      <c r="C558" s="501" t="str">
        <f ca="1">TEXT(IFERROR(INDEX('Overview - Section A'!$A$38:$A$45,MATCH(G558,'Overview - Section A'!$U$38:$U$45,0)),""),"d-mmm-yy") &amp;" to " &amp; TEXT(IFERROR(INDEX('Overview - Section A'!$E$38:$E$45,MATCH(G558,'Overview - Section A'!$U$38:$U$45,0)),""),"d-mmm-yy")</f>
        <v>d-janv-yy to d-juin-yy</v>
      </c>
      <c r="D558" s="517"/>
      <c r="E558" s="517"/>
      <c r="F558" s="518"/>
      <c r="G558" s="519" t="s">
        <v>432</v>
      </c>
      <c r="H558" s="519"/>
      <c r="I558" s="503" t="b">
        <f t="shared" si="33"/>
        <v>1</v>
      </c>
      <c r="J558" s="503" t="b">
        <f t="shared" si="34"/>
        <v>0</v>
      </c>
      <c r="K558" s="503" t="str">
        <f t="shared" si="35"/>
        <v>a1N36000005MhrKEAS</v>
      </c>
      <c r="L558" s="520" t="s">
        <v>1474</v>
      </c>
      <c r="M558" s="517"/>
      <c r="N558" s="517"/>
      <c r="O558" s="49"/>
      <c r="AM558" s="5"/>
      <c r="AN558" s="5"/>
    </row>
    <row r="559" spans="1:40" ht="283.5" x14ac:dyDescent="0.25">
      <c r="A559" s="409">
        <v>78</v>
      </c>
      <c r="B559" s="427" t="str">
        <f t="shared" si="32"/>
        <v/>
      </c>
      <c r="C559" s="501" t="str">
        <f ca="1">TEXT(IFERROR(INDEX('Overview - Section A'!$A$38:$A$45,MATCH(G559,'Overview - Section A'!$U$38:$U$45,0)),""),"d-mmm-yy") &amp;" to " &amp; TEXT(IFERROR(INDEX('Overview - Section A'!$E$38:$E$45,MATCH(G559,'Overview - Section A'!$U$38:$U$45,0)),""),"d-mmm-yy")</f>
        <v>d-juil-yy to d-déc-yy</v>
      </c>
      <c r="D559" s="517"/>
      <c r="E559" s="517"/>
      <c r="F559" s="518"/>
      <c r="G559" s="519" t="s">
        <v>434</v>
      </c>
      <c r="H559" s="519"/>
      <c r="I559" s="503" t="b">
        <f t="shared" si="33"/>
        <v>1</v>
      </c>
      <c r="J559" s="503" t="b">
        <f t="shared" si="34"/>
        <v>0</v>
      </c>
      <c r="K559" s="503" t="str">
        <f t="shared" si="35"/>
        <v>a1N36000005MhrKEAS</v>
      </c>
      <c r="L559" s="520" t="s">
        <v>1475</v>
      </c>
      <c r="M559" s="517"/>
      <c r="N559" s="517"/>
      <c r="O559" s="49"/>
      <c r="AM559" s="5"/>
      <c r="AN559" s="5"/>
    </row>
    <row r="560" spans="1:40" ht="283.5" x14ac:dyDescent="0.25">
      <c r="A560" s="409">
        <v>78</v>
      </c>
      <c r="B560" s="427" t="str">
        <f t="shared" si="32"/>
        <v/>
      </c>
      <c r="C560" s="501" t="str">
        <f ca="1">TEXT(IFERROR(INDEX('Overview - Section A'!$A$38:$A$45,MATCH(G560,'Overview - Section A'!$U$38:$U$45,0)),""),"d-mmm-yy") &amp;" to " &amp; TEXT(IFERROR(INDEX('Overview - Section A'!$E$38:$E$45,MATCH(G560,'Overview - Section A'!$U$38:$U$45,0)),""),"d-mmm-yy")</f>
        <v>d-janv-yy to d-juin-yy</v>
      </c>
      <c r="D560" s="517"/>
      <c r="E560" s="517"/>
      <c r="F560" s="518"/>
      <c r="G560" s="519" t="s">
        <v>436</v>
      </c>
      <c r="H560" s="519"/>
      <c r="I560" s="503" t="b">
        <f t="shared" si="33"/>
        <v>1</v>
      </c>
      <c r="J560" s="503" t="b">
        <f t="shared" si="34"/>
        <v>0</v>
      </c>
      <c r="K560" s="503" t="str">
        <f t="shared" si="35"/>
        <v>a1N36000005MhrKEAS</v>
      </c>
      <c r="L560" s="520" t="s">
        <v>1476</v>
      </c>
      <c r="M560" s="517"/>
      <c r="N560" s="517"/>
      <c r="O560" s="49"/>
      <c r="AM560" s="5"/>
      <c r="AN560" s="5"/>
    </row>
    <row r="561" spans="1:40" ht="283.5" x14ac:dyDescent="0.25">
      <c r="A561" s="409">
        <v>78</v>
      </c>
      <c r="B561" s="427" t="str">
        <f t="shared" si="32"/>
        <v/>
      </c>
      <c r="C561" s="501" t="str">
        <f ca="1">TEXT(IFERROR(INDEX('Overview - Section A'!$A$38:$A$45,MATCH(G561,'Overview - Section A'!$U$38:$U$45,0)),""),"d-mmm-yy") &amp;" to " &amp; TEXT(IFERROR(INDEX('Overview - Section A'!$E$38:$E$45,MATCH(G561,'Overview - Section A'!$U$38:$U$45,0)),""),"d-mmm-yy")</f>
        <v>d-juil-yy to d-déc-yy</v>
      </c>
      <c r="D561" s="517"/>
      <c r="E561" s="517"/>
      <c r="F561" s="518"/>
      <c r="G561" s="519" t="s">
        <v>438</v>
      </c>
      <c r="H561" s="519"/>
      <c r="I561" s="503" t="b">
        <f t="shared" si="33"/>
        <v>1</v>
      </c>
      <c r="J561" s="503" t="b">
        <f t="shared" si="34"/>
        <v>0</v>
      </c>
      <c r="K561" s="503" t="str">
        <f t="shared" si="35"/>
        <v>a1N36000005MhrKEAS</v>
      </c>
      <c r="L561" s="520" t="s">
        <v>1477</v>
      </c>
      <c r="M561" s="517"/>
      <c r="N561" s="517"/>
      <c r="O561" s="49"/>
      <c r="AM561" s="5"/>
      <c r="AN561" s="5"/>
    </row>
    <row r="562" spans="1:40" ht="283.5" x14ac:dyDescent="0.25">
      <c r="A562" s="409">
        <v>79</v>
      </c>
      <c r="B562" s="427" t="str">
        <f t="shared" si="32"/>
        <v/>
      </c>
      <c r="C562" s="501" t="str">
        <f ca="1">TEXT(IFERROR(INDEX('Overview - Section A'!$A$38:$A$45,MATCH(G562,'Overview - Section A'!$U$38:$U$45,0)),""),"d-mmm-yy") &amp;" to " &amp; TEXT(IFERROR(INDEX('Overview - Section A'!$E$38:$E$45,MATCH(G562,'Overview - Section A'!$U$38:$U$45,0)),""),"d-mmm-yy")</f>
        <v>d-janv-yy to d-juin-yy</v>
      </c>
      <c r="D562" s="517"/>
      <c r="E562" s="517"/>
      <c r="F562" s="518"/>
      <c r="G562" s="519" t="s">
        <v>428</v>
      </c>
      <c r="H562" s="519"/>
      <c r="I562" s="503" t="b">
        <f t="shared" si="33"/>
        <v>1</v>
      </c>
      <c r="J562" s="503" t="b">
        <f t="shared" si="34"/>
        <v>0</v>
      </c>
      <c r="K562" s="503" t="str">
        <f t="shared" si="35"/>
        <v>a1N36000005MhrLEAS</v>
      </c>
      <c r="L562" s="520" t="s">
        <v>1478</v>
      </c>
      <c r="M562" s="517"/>
      <c r="N562" s="517"/>
      <c r="O562" s="49"/>
      <c r="AM562" s="5"/>
      <c r="AN562" s="5"/>
    </row>
    <row r="563" spans="1:40" ht="283.5" x14ac:dyDescent="0.25">
      <c r="A563" s="409">
        <v>79</v>
      </c>
      <c r="B563" s="427" t="str">
        <f t="shared" si="32"/>
        <v/>
      </c>
      <c r="C563" s="501" t="str">
        <f ca="1">TEXT(IFERROR(INDEX('Overview - Section A'!$A$38:$A$45,MATCH(G563,'Overview - Section A'!$U$38:$U$45,0)),""),"d-mmm-yy") &amp;" to " &amp; TEXT(IFERROR(INDEX('Overview - Section A'!$E$38:$E$45,MATCH(G563,'Overview - Section A'!$U$38:$U$45,0)),""),"d-mmm-yy")</f>
        <v>d-juil-yy to d-déc-yy</v>
      </c>
      <c r="D563" s="517"/>
      <c r="E563" s="517"/>
      <c r="F563" s="518"/>
      <c r="G563" s="519" t="s">
        <v>430</v>
      </c>
      <c r="H563" s="519"/>
      <c r="I563" s="503" t="b">
        <f t="shared" si="33"/>
        <v>1</v>
      </c>
      <c r="J563" s="503" t="b">
        <f t="shared" si="34"/>
        <v>0</v>
      </c>
      <c r="K563" s="503" t="str">
        <f t="shared" si="35"/>
        <v>a1N36000005MhrLEAS</v>
      </c>
      <c r="L563" s="520" t="s">
        <v>1479</v>
      </c>
      <c r="M563" s="517"/>
      <c r="N563" s="517"/>
      <c r="O563" s="49"/>
      <c r="AM563" s="5"/>
      <c r="AN563" s="5"/>
    </row>
    <row r="564" spans="1:40" ht="283.5" x14ac:dyDescent="0.25">
      <c r="A564" s="409">
        <v>79</v>
      </c>
      <c r="B564" s="427" t="str">
        <f t="shared" si="32"/>
        <v/>
      </c>
      <c r="C564" s="501" t="str">
        <f ca="1">TEXT(IFERROR(INDEX('Overview - Section A'!$A$38:$A$45,MATCH(G564,'Overview - Section A'!$U$38:$U$45,0)),""),"d-mmm-yy") &amp;" to " &amp; TEXT(IFERROR(INDEX('Overview - Section A'!$E$38:$E$45,MATCH(G564,'Overview - Section A'!$U$38:$U$45,0)),""),"d-mmm-yy")</f>
        <v>d-janv-yy to d-juin-yy</v>
      </c>
      <c r="D564" s="517"/>
      <c r="E564" s="517"/>
      <c r="F564" s="518"/>
      <c r="G564" s="519" t="s">
        <v>432</v>
      </c>
      <c r="H564" s="519"/>
      <c r="I564" s="503" t="b">
        <f t="shared" si="33"/>
        <v>1</v>
      </c>
      <c r="J564" s="503" t="b">
        <f t="shared" si="34"/>
        <v>0</v>
      </c>
      <c r="K564" s="503" t="str">
        <f t="shared" si="35"/>
        <v>a1N36000005MhrLEAS</v>
      </c>
      <c r="L564" s="520" t="s">
        <v>1480</v>
      </c>
      <c r="M564" s="517"/>
      <c r="N564" s="517"/>
      <c r="O564" s="49"/>
      <c r="AM564" s="5"/>
      <c r="AN564" s="5"/>
    </row>
    <row r="565" spans="1:40" ht="283.5" x14ac:dyDescent="0.25">
      <c r="A565" s="409">
        <v>79</v>
      </c>
      <c r="B565" s="427" t="str">
        <f t="shared" si="32"/>
        <v/>
      </c>
      <c r="C565" s="501" t="str">
        <f ca="1">TEXT(IFERROR(INDEX('Overview - Section A'!$A$38:$A$45,MATCH(G565,'Overview - Section A'!$U$38:$U$45,0)),""),"d-mmm-yy") &amp;" to " &amp; TEXT(IFERROR(INDEX('Overview - Section A'!$E$38:$E$45,MATCH(G565,'Overview - Section A'!$U$38:$U$45,0)),""),"d-mmm-yy")</f>
        <v>d-juil-yy to d-déc-yy</v>
      </c>
      <c r="D565" s="517"/>
      <c r="E565" s="517"/>
      <c r="F565" s="518"/>
      <c r="G565" s="519" t="s">
        <v>434</v>
      </c>
      <c r="H565" s="519"/>
      <c r="I565" s="503" t="b">
        <f t="shared" si="33"/>
        <v>1</v>
      </c>
      <c r="J565" s="503" t="b">
        <f t="shared" si="34"/>
        <v>0</v>
      </c>
      <c r="K565" s="503" t="str">
        <f t="shared" si="35"/>
        <v>a1N36000005MhrLEAS</v>
      </c>
      <c r="L565" s="520" t="s">
        <v>1481</v>
      </c>
      <c r="M565" s="517"/>
      <c r="N565" s="517"/>
      <c r="O565" s="49"/>
      <c r="AM565" s="5"/>
      <c r="AN565" s="5"/>
    </row>
    <row r="566" spans="1:40" ht="283.5" x14ac:dyDescent="0.25">
      <c r="A566" s="409">
        <v>79</v>
      </c>
      <c r="B566" s="427" t="str">
        <f t="shared" si="32"/>
        <v/>
      </c>
      <c r="C566" s="501" t="str">
        <f ca="1">TEXT(IFERROR(INDEX('Overview - Section A'!$A$38:$A$45,MATCH(G566,'Overview - Section A'!$U$38:$U$45,0)),""),"d-mmm-yy") &amp;" to " &amp; TEXT(IFERROR(INDEX('Overview - Section A'!$E$38:$E$45,MATCH(G566,'Overview - Section A'!$U$38:$U$45,0)),""),"d-mmm-yy")</f>
        <v>d-janv-yy to d-juin-yy</v>
      </c>
      <c r="D566" s="517"/>
      <c r="E566" s="517"/>
      <c r="F566" s="518"/>
      <c r="G566" s="519" t="s">
        <v>436</v>
      </c>
      <c r="H566" s="519"/>
      <c r="I566" s="503" t="b">
        <f t="shared" si="33"/>
        <v>1</v>
      </c>
      <c r="J566" s="503" t="b">
        <f t="shared" si="34"/>
        <v>0</v>
      </c>
      <c r="K566" s="503" t="str">
        <f t="shared" si="35"/>
        <v>a1N36000005MhrLEAS</v>
      </c>
      <c r="L566" s="520" t="s">
        <v>1482</v>
      </c>
      <c r="M566" s="517"/>
      <c r="N566" s="517"/>
      <c r="O566" s="49"/>
      <c r="AM566" s="5"/>
      <c r="AN566" s="5"/>
    </row>
    <row r="567" spans="1:40" ht="283.5" x14ac:dyDescent="0.25">
      <c r="A567" s="409">
        <v>79</v>
      </c>
      <c r="B567" s="427" t="str">
        <f t="shared" si="32"/>
        <v/>
      </c>
      <c r="C567" s="501" t="str">
        <f ca="1">TEXT(IFERROR(INDEX('Overview - Section A'!$A$38:$A$45,MATCH(G567,'Overview - Section A'!$U$38:$U$45,0)),""),"d-mmm-yy") &amp;" to " &amp; TEXT(IFERROR(INDEX('Overview - Section A'!$E$38:$E$45,MATCH(G567,'Overview - Section A'!$U$38:$U$45,0)),""),"d-mmm-yy")</f>
        <v>d-juil-yy to d-déc-yy</v>
      </c>
      <c r="D567" s="517"/>
      <c r="E567" s="517"/>
      <c r="F567" s="518"/>
      <c r="G567" s="519" t="s">
        <v>438</v>
      </c>
      <c r="H567" s="519"/>
      <c r="I567" s="503" t="b">
        <f t="shared" si="33"/>
        <v>1</v>
      </c>
      <c r="J567" s="503" t="b">
        <f t="shared" si="34"/>
        <v>0</v>
      </c>
      <c r="K567" s="503" t="str">
        <f t="shared" si="35"/>
        <v>a1N36000005MhrLEAS</v>
      </c>
      <c r="L567" s="520" t="s">
        <v>1483</v>
      </c>
      <c r="M567" s="517"/>
      <c r="N567" s="517"/>
      <c r="O567" s="49"/>
      <c r="AM567" s="5"/>
      <c r="AN567" s="5"/>
    </row>
    <row r="568" spans="1:40" ht="283.5" x14ac:dyDescent="0.25">
      <c r="A568" s="409">
        <v>80</v>
      </c>
      <c r="B568" s="427" t="str">
        <f t="shared" si="32"/>
        <v/>
      </c>
      <c r="C568" s="501" t="str">
        <f ca="1">TEXT(IFERROR(INDEX('Overview - Section A'!$A$38:$A$45,MATCH(G568,'Overview - Section A'!$U$38:$U$45,0)),""),"d-mmm-yy") &amp;" to " &amp; TEXT(IFERROR(INDEX('Overview - Section A'!$E$38:$E$45,MATCH(G568,'Overview - Section A'!$U$38:$U$45,0)),""),"d-mmm-yy")</f>
        <v>d-janv-yy to d-juin-yy</v>
      </c>
      <c r="D568" s="517"/>
      <c r="E568" s="517"/>
      <c r="F568" s="518"/>
      <c r="G568" s="519" t="s">
        <v>428</v>
      </c>
      <c r="H568" s="519"/>
      <c r="I568" s="503" t="b">
        <f t="shared" si="33"/>
        <v>1</v>
      </c>
      <c r="J568" s="503" t="b">
        <f t="shared" si="34"/>
        <v>0</v>
      </c>
      <c r="K568" s="503" t="str">
        <f t="shared" si="35"/>
        <v>a1N36000005MhrMEAS</v>
      </c>
      <c r="L568" s="520" t="s">
        <v>1484</v>
      </c>
      <c r="M568" s="517"/>
      <c r="N568" s="517"/>
      <c r="O568" s="49"/>
      <c r="AM568" s="5"/>
      <c r="AN568" s="5"/>
    </row>
    <row r="569" spans="1:40" ht="283.5" x14ac:dyDescent="0.25">
      <c r="A569" s="409">
        <v>80</v>
      </c>
      <c r="B569" s="427" t="str">
        <f t="shared" si="32"/>
        <v/>
      </c>
      <c r="C569" s="501" t="str">
        <f ca="1">TEXT(IFERROR(INDEX('Overview - Section A'!$A$38:$A$45,MATCH(G569,'Overview - Section A'!$U$38:$U$45,0)),""),"d-mmm-yy") &amp;" to " &amp; TEXT(IFERROR(INDEX('Overview - Section A'!$E$38:$E$45,MATCH(G569,'Overview - Section A'!$U$38:$U$45,0)),""),"d-mmm-yy")</f>
        <v>d-juil-yy to d-déc-yy</v>
      </c>
      <c r="D569" s="517"/>
      <c r="E569" s="517"/>
      <c r="F569" s="518"/>
      <c r="G569" s="519" t="s">
        <v>430</v>
      </c>
      <c r="H569" s="519"/>
      <c r="I569" s="503" t="b">
        <f t="shared" si="33"/>
        <v>1</v>
      </c>
      <c r="J569" s="503" t="b">
        <f t="shared" si="34"/>
        <v>0</v>
      </c>
      <c r="K569" s="503" t="str">
        <f t="shared" si="35"/>
        <v>a1N36000005MhrMEAS</v>
      </c>
      <c r="L569" s="520" t="s">
        <v>1485</v>
      </c>
      <c r="M569" s="517"/>
      <c r="N569" s="517"/>
      <c r="O569" s="49"/>
      <c r="AM569" s="5"/>
      <c r="AN569" s="5"/>
    </row>
    <row r="570" spans="1:40" ht="283.5" x14ac:dyDescent="0.25">
      <c r="A570" s="409">
        <v>80</v>
      </c>
      <c r="B570" s="427" t="str">
        <f t="shared" si="32"/>
        <v/>
      </c>
      <c r="C570" s="501" t="str">
        <f ca="1">TEXT(IFERROR(INDEX('Overview - Section A'!$A$38:$A$45,MATCH(G570,'Overview - Section A'!$U$38:$U$45,0)),""),"d-mmm-yy") &amp;" to " &amp; TEXT(IFERROR(INDEX('Overview - Section A'!$E$38:$E$45,MATCH(G570,'Overview - Section A'!$U$38:$U$45,0)),""),"d-mmm-yy")</f>
        <v>d-janv-yy to d-juin-yy</v>
      </c>
      <c r="D570" s="517"/>
      <c r="E570" s="517"/>
      <c r="F570" s="518"/>
      <c r="G570" s="519" t="s">
        <v>432</v>
      </c>
      <c r="H570" s="519"/>
      <c r="I570" s="503" t="b">
        <f t="shared" si="33"/>
        <v>1</v>
      </c>
      <c r="J570" s="503" t="b">
        <f t="shared" si="34"/>
        <v>0</v>
      </c>
      <c r="K570" s="503" t="str">
        <f t="shared" si="35"/>
        <v>a1N36000005MhrMEAS</v>
      </c>
      <c r="L570" s="520" t="s">
        <v>1486</v>
      </c>
      <c r="M570" s="517"/>
      <c r="N570" s="517"/>
      <c r="O570" s="49"/>
      <c r="AM570" s="5"/>
      <c r="AN570" s="5"/>
    </row>
    <row r="571" spans="1:40" ht="283.5" x14ac:dyDescent="0.25">
      <c r="A571" s="409">
        <v>80</v>
      </c>
      <c r="B571" s="427" t="str">
        <f t="shared" si="32"/>
        <v/>
      </c>
      <c r="C571" s="501" t="str">
        <f ca="1">TEXT(IFERROR(INDEX('Overview - Section A'!$A$38:$A$45,MATCH(G571,'Overview - Section A'!$U$38:$U$45,0)),""),"d-mmm-yy") &amp;" to " &amp; TEXT(IFERROR(INDEX('Overview - Section A'!$E$38:$E$45,MATCH(G571,'Overview - Section A'!$U$38:$U$45,0)),""),"d-mmm-yy")</f>
        <v>d-juil-yy to d-déc-yy</v>
      </c>
      <c r="D571" s="517"/>
      <c r="E571" s="517"/>
      <c r="F571" s="518"/>
      <c r="G571" s="519" t="s">
        <v>434</v>
      </c>
      <c r="H571" s="519"/>
      <c r="I571" s="503" t="b">
        <f t="shared" si="33"/>
        <v>1</v>
      </c>
      <c r="J571" s="503" t="b">
        <f t="shared" si="34"/>
        <v>0</v>
      </c>
      <c r="K571" s="503" t="str">
        <f t="shared" si="35"/>
        <v>a1N36000005MhrMEAS</v>
      </c>
      <c r="L571" s="520" t="s">
        <v>1487</v>
      </c>
      <c r="M571" s="517"/>
      <c r="N571" s="517"/>
      <c r="O571" s="49"/>
      <c r="AM571" s="5"/>
      <c r="AN571" s="5"/>
    </row>
    <row r="572" spans="1:40" ht="283.5" x14ac:dyDescent="0.25">
      <c r="A572" s="409">
        <v>80</v>
      </c>
      <c r="B572" s="427" t="str">
        <f t="shared" si="32"/>
        <v/>
      </c>
      <c r="C572" s="501" t="str">
        <f ca="1">TEXT(IFERROR(INDEX('Overview - Section A'!$A$38:$A$45,MATCH(G572,'Overview - Section A'!$U$38:$U$45,0)),""),"d-mmm-yy") &amp;" to " &amp; TEXT(IFERROR(INDEX('Overview - Section A'!$E$38:$E$45,MATCH(G572,'Overview - Section A'!$U$38:$U$45,0)),""),"d-mmm-yy")</f>
        <v>d-janv-yy to d-juin-yy</v>
      </c>
      <c r="D572" s="517"/>
      <c r="E572" s="517"/>
      <c r="F572" s="518"/>
      <c r="G572" s="519" t="s">
        <v>436</v>
      </c>
      <c r="H572" s="519"/>
      <c r="I572" s="503" t="b">
        <f t="shared" si="33"/>
        <v>1</v>
      </c>
      <c r="J572" s="503" t="b">
        <f t="shared" si="34"/>
        <v>0</v>
      </c>
      <c r="K572" s="503" t="str">
        <f t="shared" si="35"/>
        <v>a1N36000005MhrMEAS</v>
      </c>
      <c r="L572" s="520" t="s">
        <v>1488</v>
      </c>
      <c r="M572" s="517"/>
      <c r="N572" s="517"/>
      <c r="O572" s="49"/>
      <c r="AM572" s="5"/>
      <c r="AN572" s="5"/>
    </row>
    <row r="573" spans="1:40" ht="283.5" x14ac:dyDescent="0.25">
      <c r="A573" s="409">
        <v>80</v>
      </c>
      <c r="B573" s="427" t="str">
        <f t="shared" si="32"/>
        <v/>
      </c>
      <c r="C573" s="501" t="str">
        <f ca="1">TEXT(IFERROR(INDEX('Overview - Section A'!$A$38:$A$45,MATCH(G573,'Overview - Section A'!$U$38:$U$45,0)),""),"d-mmm-yy") &amp;" to " &amp; TEXT(IFERROR(INDEX('Overview - Section A'!$E$38:$E$45,MATCH(G573,'Overview - Section A'!$U$38:$U$45,0)),""),"d-mmm-yy")</f>
        <v>d-juil-yy to d-déc-yy</v>
      </c>
      <c r="D573" s="517"/>
      <c r="E573" s="517"/>
      <c r="F573" s="518"/>
      <c r="G573" s="519" t="s">
        <v>438</v>
      </c>
      <c r="H573" s="519"/>
      <c r="I573" s="503" t="b">
        <f t="shared" si="33"/>
        <v>1</v>
      </c>
      <c r="J573" s="503" t="b">
        <f t="shared" si="34"/>
        <v>0</v>
      </c>
      <c r="K573" s="503" t="str">
        <f t="shared" si="35"/>
        <v>a1N36000005MhrMEAS</v>
      </c>
      <c r="L573" s="520" t="s">
        <v>1489</v>
      </c>
      <c r="M573" s="517"/>
      <c r="N573" s="517"/>
      <c r="O573" s="49"/>
      <c r="AM573" s="5"/>
      <c r="AN573" s="5"/>
    </row>
    <row r="574" spans="1:40" ht="0.75" customHeight="1" thickBot="1" x14ac:dyDescent="0.3">
      <c r="A574" s="63"/>
      <c r="B574" s="64"/>
      <c r="C574" s="64"/>
      <c r="D574" s="64"/>
      <c r="E574" s="64"/>
      <c r="F574" s="64"/>
      <c r="G574" s="64"/>
      <c r="H574" s="64"/>
      <c r="I574" s="64"/>
      <c r="J574" s="64"/>
      <c r="K574" s="64"/>
      <c r="L574" s="64"/>
      <c r="M574" s="64"/>
      <c r="N574" s="64"/>
      <c r="O574" s="59"/>
    </row>
    <row r="577" spans="1:5" x14ac:dyDescent="0.25">
      <c r="D577" s="102"/>
      <c r="E577" s="102"/>
    </row>
    <row r="578" spans="1:5" x14ac:dyDescent="0.25">
      <c r="D578" s="303"/>
      <c r="E578" s="303"/>
    </row>
    <row r="579" spans="1:5" x14ac:dyDescent="0.25">
      <c r="D579" s="102"/>
      <c r="E579" s="102"/>
    </row>
    <row r="580" spans="1:5" x14ac:dyDescent="0.25">
      <c r="A580" s="65" t="s">
        <v>86</v>
      </c>
    </row>
  </sheetData>
  <sheetProtection algorithmName="SHA-512" hashValue="XoJNPUBprd/rycBD9ij4s6plFCsWVx9lVcR2bfTs7anjSwNJTfoFo+7gZIvow6tgw/ynVOdcfnKh6GKCZT0+8Q==" saltValue="4ad+wFpIw8/tQmnmho/pPw==" spinCount="100000" sheet="1" objects="1" scenarios="1" formatCells="0" sort="0" autoFilter="0"/>
  <dataConsolidate/>
  <mergeCells count="3">
    <mergeCell ref="A6:O6"/>
    <mergeCell ref="A91:N91"/>
    <mergeCell ref="A1:O2"/>
  </mergeCells>
  <conditionalFormatting sqref="A93:C573">
    <cfRule type="expression" dxfId="7" priority="6">
      <formula>MOD($A93,2)=0</formula>
    </cfRule>
    <cfRule type="expression" dxfId="6" priority="7">
      <formula>MOD($A93,2)=1</formula>
    </cfRule>
  </conditionalFormatting>
  <conditionalFormatting sqref="A8:AA8 A9:C12 E9:M12 O9:AA12">
    <cfRule type="expression" dxfId="5" priority="2">
      <formula>$T8:$T89="[Record ID]"</formula>
    </cfRule>
  </conditionalFormatting>
  <conditionalFormatting sqref="A93:N105 A107:N111 A106:D106 F106:L106 N106 A113:N117 A112:D112 F112:L112 N112 A121:N123 A118:D118 F118:L118 A127:N129 A124:D124 F124:L124 A133:N135 A130:D130 F130:L130 A139:N141 A136:D136 F136:L136 A145:N147 A142:D142 F142:L142 A151:N573 A148:D148 F148:L148 A119:L120 N118:N120 A125:L126 N124:N126 A131:L132 N130:N132 A137:L138 N136:N138 A143:L144 N142:N144 A149:L150 N148:N150">
    <cfRule type="expression" dxfId="4" priority="1">
      <formula>$G93:$G574="[Record ID]"</formula>
    </cfRule>
  </conditionalFormatting>
  <conditionalFormatting sqref="A19:AA88 A13:C18 E13:M18 O13:AA18">
    <cfRule type="expression" dxfId="3" priority="35">
      <formula>$T13:$T574="[Record ID]"</formula>
    </cfRule>
  </conditionalFormatting>
  <dataValidations count="9">
    <dataValidation type="list" allowBlank="1" showInputMessage="1" showErrorMessage="1" sqref="B8:B88" xr:uid="{00000000-0002-0000-0700-000000000000}">
      <formula1>Coverage_Module</formula1>
    </dataValidation>
    <dataValidation type="list" allowBlank="1" showInputMessage="1" showErrorMessage="1" sqref="C8:C88" xr:uid="{00000000-0002-0000-0700-000001000000}">
      <formula1>OFFSET(KeyActivityStart,MATCH(B8,KeyActivityColumn,0)-1,18,COUNTIF(KeyActivityColumn,B8),1)</formula1>
    </dataValidation>
    <dataValidation type="list" allowBlank="1" showInputMessage="1" showErrorMessage="1" sqref="E8:E88" xr:uid="{00000000-0002-0000-0700-000002000000}">
      <formula1>ResponsiblePR</formula1>
    </dataValidation>
    <dataValidation type="list" allowBlank="1" showInputMessage="1" showErrorMessage="1" sqref="M8:M88" xr:uid="{00000000-0002-0000-0700-000003000000}">
      <formula1>Country</formula1>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700-000004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S8:S88 I93:J573" xr:uid="{00000000-0002-0000-0700-000005000000}">
      <formula1>"TRUE,FALSE"</formula1>
    </dataValidation>
    <dataValidation type="custom" allowBlank="1" showInputMessage="1" showErrorMessage="1" errorTitle="X-Author for Excel" error="Id and Lookup fields are not editable." promptTitle="X-Author for Excel" sqref="Z8:Z88 T8:V88 G93:G573 K93:L573" xr:uid="{00000000-0002-0000-0700-000006000000}">
      <formula1>""</formula1>
    </dataValidation>
    <dataValidation type="list" allowBlank="1" showInputMessage="1" showErrorMessage="1" errorTitle="X-Author for Excel" error="Please select a value from the drop-down." promptTitle="X-Author for Excel" sqref="AA8:AA88" xr:uid="{00000000-0002-0000-0700-000007000000}">
      <formula1>IF(IFERROR(ROWS(INDIRECT(SUBSTITUTE("AIM_Key_Activity_Milestone__c.AIM_De_activate_Key_Activity__c"," ","_"))),-1) &lt; 0, XAuthorInvalidPicklistData,INDIRECT(SUBSTITUTE("AIM_Key_Activity_Milestone__c.AIM_De_activate_Key_Activity__c"," ","_")))</formula1>
    </dataValidation>
    <dataValidation type="date" allowBlank="1" showInputMessage="1" showErrorMessage="1" errorTitle="X-Author for Excel" error="Please enter a valid date." promptTitle="X-Author for Excel" sqref="H93:H573" xr:uid="{00000000-0002-0000-0700-000008000000}">
      <formula1>1</formula1>
      <formula2>767376</formula2>
    </dataValidation>
  </dataValidations>
  <hyperlinks>
    <hyperlink ref="A580" location="'WPTM - Section F'!A4" display="'WPTM - Section F'!A4" xr:uid="{00000000-0004-0000-0700-000000000000}"/>
    <hyperlink ref="B4" location="'WPTM - Section F'!A6" display="Work Plan tracking Measures" xr:uid="{00000000-0004-0000-0700-000001000000}"/>
    <hyperlink ref="C4" location="_d8b44ed0_a865_499e_aa2c_09925ed64c24" display="Milestone targets" xr:uid="{00000000-0004-0000-07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5" id="{606BD51C-FAB7-456B-922B-5FAE5AC357B5}">
            <xm:f>INDEX('Overview - Section A'!$E$36:$E$37,MATCH($G93,'Overview - Section A'!$I$36:$I$37,0))&gt;'Overview - Section A'!$E$8</xm:f>
            <x14:dxf>
              <font>
                <color theme="0" tint="-0.24994659260841701"/>
              </font>
              <fill>
                <patternFill>
                  <bgColor theme="0" tint="-0.24994659260841701"/>
                </patternFill>
              </fill>
            </x14:dxf>
          </x14:cfRule>
          <xm:sqref>A93:E105 A107:E111 A106:D106 A113:E117 A112:D112 A119:E123 A118:D118 A125:E129 A124:D124 A131:E135 A130:D130 A137:E141 A136:D136 A143:E147 A142:D142 A149:E574 A148:D148</xm:sqref>
        </x14:conditionalFormatting>
        <x14:conditionalFormatting xmlns:xm="http://schemas.microsoft.com/office/excel/2006/main">
          <x14:cfRule type="expression" priority="4" id="{BA358AE9-FD49-48F9-860F-392AF5E900A6}">
            <xm:f>OR('Overview - Section A'!$AN$5="Grant Making", 'Overview - Section A'!$AN$5="Grant Revision")</xm:f>
            <x14:dxf>
              <font>
                <color theme="0" tint="-0.24994659260841701"/>
              </font>
              <fill>
                <patternFill>
                  <bgColor theme="0" tint="-0.24994659260841701"/>
                </patternFill>
              </fill>
              <border>
                <left/>
                <right/>
                <top/>
                <bottom/>
              </border>
            </x14:dxf>
          </x14:cfRule>
          <xm:sqref>E7:E88</xm:sqref>
        </x14:conditionalFormatting>
        <x14:conditionalFormatting xmlns:xm="http://schemas.microsoft.com/office/excel/2006/main">
          <x14:cfRule type="expression" priority="3" id="{DB6B644D-D7FB-40E2-9059-FA6EADC531E6}">
            <xm:f>INDEX('Overview - Section A'!$E$36:$E$37,MATCH($G93,'Overview - Section A'!$I$36:$I$37,0))&gt;'Overview - Section A'!$E$8</xm:f>
            <x14:dxf>
              <font>
                <color theme="0" tint="-0.24994659260841701"/>
              </font>
              <fill>
                <patternFill>
                  <bgColor theme="0" tint="-0.24994659260841701"/>
                </patternFill>
              </fill>
            </x14:dxf>
          </x14:cfRule>
          <xm:sqref>M93:N105 M107:N111 N106 M113:N117 N112 M121:N123 M127:N129 M133:N135 M139:N141 M145:N147 M151:N573 N118:N120 N124:N126 N130:N132 N136:N138 N142:N144 N148:N150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9000000}">
          <x14:formula1>
            <xm:f>'Overview - Section A'!$AO$26:$AO$33</xm:f>
          </x14:formula1>
          <xm:sqref>G8:L88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363"/>
  <sheetViews>
    <sheetView zoomScale="40" zoomScaleNormal="40" workbookViewId="0">
      <selection activeCell="I4" sqref="I4:L4"/>
    </sheetView>
  </sheetViews>
  <sheetFormatPr defaultRowHeight="15.75" x14ac:dyDescent="0.25"/>
  <cols>
    <col min="1" max="1" width="9.125" style="159" customWidth="1"/>
    <col min="2" max="2" width="40.875" style="159" customWidth="1"/>
    <col min="3" max="3" width="47.75" style="159" customWidth="1"/>
    <col min="4" max="4" width="39.25" style="159" customWidth="1"/>
    <col min="5" max="5" width="15.125" style="159" customWidth="1"/>
    <col min="6" max="6" width="13.625" style="159" customWidth="1"/>
    <col min="7" max="7" width="12.5" style="159" customWidth="1"/>
    <col min="8" max="8" width="27" style="159" customWidth="1"/>
    <col min="9" max="10" width="19.875" style="159" customWidth="1"/>
    <col min="11" max="11" width="21.875" style="159" customWidth="1"/>
    <col min="12" max="12" width="15.125" style="159" customWidth="1"/>
    <col min="13" max="13" width="16.5" style="159" customWidth="1"/>
    <col min="14" max="14" width="19.375" style="159" customWidth="1"/>
    <col min="15" max="15" width="17.375" style="159" customWidth="1"/>
    <col min="16" max="16" width="15.75" style="159" customWidth="1"/>
    <col min="17" max="17" width="14.125" style="159" customWidth="1"/>
    <col min="18" max="18" width="15.625" style="159" customWidth="1"/>
    <col min="19" max="19" width="12.125" style="159" customWidth="1"/>
    <col min="20" max="20" width="16.75" style="159" customWidth="1"/>
    <col min="21" max="21" width="15" style="159" customWidth="1"/>
    <col min="22" max="22" width="13.875" style="159" customWidth="1"/>
    <col min="23" max="23" width="15.375" style="159" customWidth="1"/>
    <col min="24" max="24" width="12.75" style="159" customWidth="1"/>
    <col min="25" max="25" width="15" style="159" customWidth="1"/>
    <col min="26" max="26" width="15.625" style="159" customWidth="1"/>
    <col min="27" max="27" width="14.125" style="159" customWidth="1"/>
    <col min="28" max="28" width="15.25" style="159" customWidth="1"/>
    <col min="29" max="29" width="13.125" style="159" customWidth="1"/>
    <col min="30" max="30" width="15.125" style="159" customWidth="1"/>
    <col min="31" max="31" width="15.5" style="159" customWidth="1"/>
    <col min="32" max="32" width="14" style="159" customWidth="1"/>
    <col min="33" max="33" width="15" style="159" customWidth="1"/>
    <col min="34" max="34" width="12.5" style="159" customWidth="1"/>
    <col min="35" max="35" width="17.75" style="159" customWidth="1"/>
    <col min="36" max="36" width="93" customWidth="1"/>
  </cols>
  <sheetData>
    <row r="1" spans="1:35" ht="29.25" thickBot="1" x14ac:dyDescent="0.3">
      <c r="A1" s="692" t="str">
        <f>'Overview - Section A'!A1:D1</f>
        <v>Cadre de résultats  - Overview - Section A</v>
      </c>
      <c r="B1" s="693"/>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row>
    <row r="2" spans="1:35" ht="36.75" thickBot="1" x14ac:dyDescent="0.6">
      <c r="A2" s="694" t="s">
        <v>124</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row>
    <row r="3" spans="1:35" ht="16.5" thickBot="1" x14ac:dyDescent="0.3">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row>
    <row r="4" spans="1:35" ht="99.75" customHeight="1" thickBot="1" x14ac:dyDescent="0.3">
      <c r="A4" s="139"/>
      <c r="B4" s="140" t="str">
        <f>'Overview - Section A'!A5</f>
        <v>Pays / Candidat</v>
      </c>
      <c r="C4" s="165" t="str">
        <f>'Overview - Section A'!E5</f>
        <v>Burundi</v>
      </c>
      <c r="D4" s="139"/>
      <c r="E4" s="696" t="str">
        <f>'Overview - Section A'!E25</f>
        <v xml:space="preserve">Récipiendaires principal </v>
      </c>
      <c r="F4" s="697"/>
      <c r="G4" s="697"/>
      <c r="H4" s="698"/>
      <c r="I4" s="699" t="e">
        <f>'Overview - Section A'!#REF!</f>
        <v>#REF!</v>
      </c>
      <c r="J4" s="697"/>
      <c r="K4" s="697"/>
      <c r="L4" s="698"/>
      <c r="M4" s="139"/>
      <c r="N4" s="139"/>
      <c r="O4" s="700">
        <f>'Overview - Section A'!A34</f>
        <v>0</v>
      </c>
      <c r="P4" s="701"/>
      <c r="Q4" s="701"/>
      <c r="R4" s="702"/>
      <c r="S4" s="139"/>
      <c r="T4" s="139"/>
      <c r="U4" s="139"/>
      <c r="V4" s="139"/>
      <c r="W4" s="139"/>
      <c r="X4" s="139"/>
      <c r="Y4" s="139"/>
      <c r="Z4" s="139"/>
      <c r="AA4" s="139"/>
      <c r="AB4" s="139"/>
      <c r="AC4" s="139"/>
      <c r="AD4" s="139"/>
      <c r="AE4" s="139"/>
      <c r="AF4" s="139"/>
      <c r="AG4" s="139"/>
      <c r="AH4" s="139"/>
      <c r="AI4" s="139"/>
    </row>
    <row r="5" spans="1:35" ht="47.25" thickBot="1" x14ac:dyDescent="0.3">
      <c r="A5" s="139"/>
      <c r="B5" s="140" t="str">
        <f>'Overview - Section A'!A6</f>
        <v>Funding Request/Grant Name</v>
      </c>
      <c r="C5" s="165" t="str">
        <f>'Overview - Section A'!E6</f>
        <v>BDI-C-UNDP</v>
      </c>
      <c r="D5" s="167">
        <v>1</v>
      </c>
      <c r="E5" s="680" t="str">
        <f>IFERROR(IF(INDEX('Overview - Section A'!E$26:E$28,MATCH('Print View'!D5,'Overview - Section A'!$A$26:$A$28,0))&lt;&gt;0,(INDEX('Overview - Section A'!$E$26:$E$28,MATCH('Print View'!D5,'Overview - Section A'!$A$26:$A$28,0))),""),"")</f>
        <v/>
      </c>
      <c r="F5" s="681"/>
      <c r="G5" s="681"/>
      <c r="H5" s="682"/>
      <c r="I5" s="680" t="str">
        <f>IFERROR(IF(INDEX('Overview - Section A'!#REF!,MATCH('Print View'!D5,'Overview - Section A'!$A$26:$A$28,0))&lt;&gt;0,(INDEX('Overview - Section A'!#REF!,MATCH('Print View'!D5,'Overview - Section A'!$A$26:$A$28,0))),""),"")</f>
        <v/>
      </c>
      <c r="J5" s="681"/>
      <c r="K5" s="681"/>
      <c r="L5" s="682"/>
      <c r="M5" s="139"/>
      <c r="N5" s="167">
        <v>2</v>
      </c>
      <c r="O5" s="703" t="str">
        <f>IFERROR(IF(INDEX('Overview - Section A'!A$36:A$37,MATCH('Print View'!$N5,'Overview - Section A'!$B$36:$B$37,0))&lt;&gt;0,(INDEX('Overview - Section A'!A$36:A$37,MATCH('Print View'!$N5,'Overview - Section A'!$B$36:$B$37,0))),""),"")</f>
        <v/>
      </c>
      <c r="P5" s="704"/>
      <c r="Q5" s="705" t="str">
        <f>IFERROR(IF(INDEX('Overview - Section A'!E$36:E$37,MATCH('Print View'!$N5,'Overview - Section A'!$B$36:$B$37,0))&lt;&gt;0,(INDEX('Overview - Section A'!E$36:E$37,MATCH('Print View'!$N5,'Overview - Section A'!$B$36:$B$37,0))),""),"")</f>
        <v/>
      </c>
      <c r="R5" s="706"/>
      <c r="S5" s="139"/>
      <c r="T5" s="139"/>
      <c r="U5" s="139"/>
      <c r="V5" s="139"/>
      <c r="W5" s="139"/>
      <c r="X5" s="139"/>
      <c r="Y5" s="139"/>
      <c r="Z5" s="139"/>
      <c r="AA5" s="139"/>
      <c r="AB5" s="139"/>
      <c r="AC5" s="139"/>
      <c r="AD5" s="139"/>
      <c r="AE5" s="139"/>
      <c r="AF5" s="139"/>
      <c r="AG5" s="139"/>
      <c r="AH5" s="139"/>
      <c r="AI5" s="139"/>
    </row>
    <row r="6" spans="1:35" ht="77.25" customHeight="1" thickBot="1" x14ac:dyDescent="0.3">
      <c r="A6" s="139"/>
      <c r="B6" s="140" t="str">
        <f>'Overview - Section A'!A7</f>
        <v>Date de début du programme</v>
      </c>
      <c r="C6" s="166">
        <f>'Overview - Section A'!E7</f>
        <v>43101</v>
      </c>
      <c r="D6" s="167">
        <v>2</v>
      </c>
      <c r="E6" s="680" t="str">
        <f>IFERROR(IF(INDEX('Overview - Section A'!E$26:E$28,MATCH('Print View'!D6,'Overview - Section A'!$A$26:$A$28,0))&lt;&gt;0,(INDEX('Overview - Section A'!$E$26:$E$28,MATCH('Print View'!D6,'Overview - Section A'!$A$26:$A$28,0))),""),"")</f>
        <v/>
      </c>
      <c r="F6" s="681"/>
      <c r="G6" s="681"/>
      <c r="H6" s="682"/>
      <c r="I6" s="680" t="str">
        <f>IFERROR(IF(INDEX('Overview - Section A'!#REF!,MATCH('Print View'!D6,'Overview - Section A'!$A$26:$A$28,0))&lt;&gt;0,(INDEX('Overview - Section A'!#REF!,MATCH('Print View'!D6,'Overview - Section A'!$A$26:$A$28,0))),""),"")</f>
        <v/>
      </c>
      <c r="J6" s="681"/>
      <c r="K6" s="681"/>
      <c r="L6" s="682"/>
      <c r="M6" s="139"/>
      <c r="N6" s="167">
        <v>3</v>
      </c>
      <c r="O6" s="614" t="str">
        <f>IFERROR(IF(INDEX('Overview - Section A'!A$36:A$37,MATCH('Print View'!$N6,'Overview - Section A'!$B$36:$B$37,0))&lt;&gt;0,(INDEX('Overview - Section A'!A$36:A$37,MATCH('Print View'!$N6,'Overview - Section A'!$B$36:$B$37,0))),""),"")</f>
        <v/>
      </c>
      <c r="P6" s="615"/>
      <c r="Q6" s="688" t="str">
        <f>IFERROR(IF(INDEX('Overview - Section A'!E$36:E$37,MATCH('Print View'!$N6,'Overview - Section A'!$B$36:$B$37,0))&lt;&gt;0,(INDEX('Overview - Section A'!E$36:E$37,MATCH('Print View'!$N6,'Overview - Section A'!$B$36:$B$37,0))),""),"")</f>
        <v/>
      </c>
      <c r="R6" s="689"/>
      <c r="S6" s="139"/>
      <c r="T6" s="139"/>
      <c r="U6" s="139"/>
      <c r="V6" s="139"/>
      <c r="W6" s="139"/>
      <c r="X6" s="139"/>
      <c r="Y6" s="139"/>
      <c r="Z6" s="139"/>
      <c r="AA6" s="139"/>
      <c r="AB6" s="139"/>
      <c r="AC6" s="139"/>
      <c r="AD6" s="139"/>
      <c r="AE6" s="139"/>
      <c r="AF6" s="139"/>
      <c r="AG6" s="139"/>
      <c r="AH6" s="139"/>
      <c r="AI6" s="139"/>
    </row>
    <row r="7" spans="1:35" ht="24" thickBot="1" x14ac:dyDescent="0.3">
      <c r="A7" s="139"/>
      <c r="B7" s="140" t="str">
        <f>'Overview - Section A'!A8</f>
        <v>Date de fin du programme</v>
      </c>
      <c r="C7" s="166">
        <f>'Overview - Section A'!E8</f>
        <v>44196</v>
      </c>
      <c r="D7" s="167">
        <v>3</v>
      </c>
      <c r="E7" s="680" t="str">
        <f>IFERROR(IF(INDEX('Overview - Section A'!E$26:E$28,MATCH('Print View'!D7,'Overview - Section A'!$A$26:$A$28,0))&lt;&gt;0,(INDEX('Overview - Section A'!$E$26:$E$28,MATCH('Print View'!D7,'Overview - Section A'!$A$26:$A$28,0))),""),"")</f>
        <v/>
      </c>
      <c r="F7" s="681"/>
      <c r="G7" s="681"/>
      <c r="H7" s="682"/>
      <c r="I7" s="680" t="str">
        <f>IFERROR(IF(INDEX('Overview - Section A'!#REF!,MATCH('Print View'!D7,'Overview - Section A'!$A$26:$A$28,0))&lt;&gt;0,(INDEX('Overview - Section A'!#REF!,MATCH('Print View'!D7,'Overview - Section A'!$A$26:$A$28,0))),""),"")</f>
        <v/>
      </c>
      <c r="J7" s="681"/>
      <c r="K7" s="681"/>
      <c r="L7" s="682"/>
      <c r="M7" s="139"/>
      <c r="N7" s="167">
        <v>4</v>
      </c>
      <c r="O7" s="614" t="str">
        <f>IFERROR(IF(INDEX('Overview - Section A'!A$36:A$37,MATCH('Print View'!$N7,'Overview - Section A'!$B$36:$B$37,0))&lt;&gt;0,(INDEX('Overview - Section A'!A$36:A$37,MATCH('Print View'!$N7,'Overview - Section A'!$B$36:$B$37,0))),""),"")</f>
        <v/>
      </c>
      <c r="P7" s="615"/>
      <c r="Q7" s="688" t="str">
        <f>IFERROR(IF(INDEX('Overview - Section A'!E$36:E$37,MATCH('Print View'!$N7,'Overview - Section A'!$B$36:$B$37,0))&lt;&gt;0,(INDEX('Overview - Section A'!E$36:E$37,MATCH('Print View'!$N7,'Overview - Section A'!$B$36:$B$37,0))),""),"")</f>
        <v/>
      </c>
      <c r="R7" s="689"/>
      <c r="S7" s="139"/>
      <c r="T7" s="139"/>
      <c r="U7" s="139"/>
      <c r="V7" s="139"/>
      <c r="W7" s="139"/>
      <c r="X7" s="139"/>
      <c r="Y7" s="139"/>
      <c r="Z7" s="139"/>
      <c r="AA7" s="139"/>
      <c r="AB7" s="139"/>
      <c r="AC7" s="139"/>
      <c r="AD7" s="139"/>
      <c r="AE7" s="139"/>
      <c r="AF7" s="139"/>
      <c r="AG7" s="139"/>
      <c r="AH7" s="139"/>
      <c r="AI7" s="139"/>
    </row>
    <row r="8" spans="1:35" ht="72" customHeight="1" thickBot="1" x14ac:dyDescent="0.3">
      <c r="A8" s="139"/>
      <c r="B8" s="140" t="str">
        <f>'Overview - Section A'!A9</f>
        <v>Programmatic Report Period Frequency</v>
      </c>
      <c r="C8" s="166">
        <f>'Overview - Section A'!E9</f>
        <v>6</v>
      </c>
      <c r="D8" s="167">
        <v>4</v>
      </c>
      <c r="E8" s="680" t="str">
        <f>IFERROR(IF(INDEX('Overview - Section A'!E$26:E$28,MATCH('Print View'!D8,'Overview - Section A'!$A$26:$A$28,0))&lt;&gt;0,(INDEX('Overview - Section A'!$E$26:$E$28,MATCH('Print View'!D8,'Overview - Section A'!$A$26:$A$28,0))),""),"")</f>
        <v/>
      </c>
      <c r="F8" s="681"/>
      <c r="G8" s="681"/>
      <c r="H8" s="682"/>
      <c r="I8" s="680" t="str">
        <f>IFERROR(IF(INDEX('Overview - Section A'!#REF!,MATCH('Print View'!D8,'Overview - Section A'!$A$26:$A$28,0))&lt;&gt;0,(INDEX('Overview - Section A'!#REF!,MATCH('Print View'!D8,'Overview - Section A'!$A$26:$A$28,0))),""),"")</f>
        <v/>
      </c>
      <c r="J8" s="681"/>
      <c r="K8" s="681"/>
      <c r="L8" s="682"/>
      <c r="M8" s="139"/>
      <c r="N8" s="167">
        <v>5</v>
      </c>
      <c r="O8" s="614" t="str">
        <f>IFERROR(IF(INDEX('Overview - Section A'!A$36:A$37,MATCH('Print View'!$N8,'Overview - Section A'!$B$36:$B$37,0))&lt;&gt;0,(INDEX('Overview - Section A'!A$36:A$37,MATCH('Print View'!$N8,'Overview - Section A'!$B$36:$B$37,0))),""),"")</f>
        <v/>
      </c>
      <c r="P8" s="615"/>
      <c r="Q8" s="688" t="str">
        <f>IFERROR(IF(INDEX('Overview - Section A'!E$36:E$37,MATCH('Print View'!$N8,'Overview - Section A'!$B$36:$B$37,0))&lt;&gt;0,(INDEX('Overview - Section A'!E$36:E$37,MATCH('Print View'!$N8,'Overview - Section A'!$B$36:$B$37,0))),""),"")</f>
        <v/>
      </c>
      <c r="R8" s="689"/>
      <c r="S8" s="139"/>
      <c r="T8" s="139"/>
      <c r="U8" s="139"/>
      <c r="V8" s="139"/>
      <c r="W8" s="139"/>
      <c r="X8" s="139"/>
      <c r="Y8" s="139"/>
      <c r="Z8" s="139"/>
      <c r="AA8" s="139"/>
      <c r="AB8" s="139"/>
      <c r="AC8" s="139"/>
      <c r="AD8" s="139"/>
      <c r="AE8" s="139"/>
      <c r="AF8" s="139"/>
      <c r="AG8" s="139"/>
      <c r="AH8" s="139"/>
      <c r="AI8" s="139"/>
    </row>
    <row r="9" spans="1:35" ht="73.5" customHeight="1" thickBot="1" x14ac:dyDescent="0.3">
      <c r="A9" s="139"/>
      <c r="B9" s="140" t="str">
        <f>'Overview - Section A'!A10</f>
        <v>Allocation Utilization Period Start Date</v>
      </c>
      <c r="C9" s="166">
        <f>'Overview - Section A'!E10</f>
        <v>43101</v>
      </c>
      <c r="D9" s="167">
        <v>5</v>
      </c>
      <c r="E9" s="680" t="str">
        <f>IFERROR(IF(INDEX('Overview - Section A'!E$26:E$28,MATCH('Print View'!D9,'Overview - Section A'!$A$26:$A$28,0))&lt;&gt;0,(INDEX('Overview - Section A'!$E$26:$E$28,MATCH('Print View'!D9,'Overview - Section A'!$A$26:$A$28,0))),""),"")</f>
        <v/>
      </c>
      <c r="F9" s="681"/>
      <c r="G9" s="681"/>
      <c r="H9" s="682"/>
      <c r="I9" s="680" t="str">
        <f>IFERROR(IF(INDEX('Overview - Section A'!#REF!,MATCH('Print View'!D9,'Overview - Section A'!$A$26:$A$28,0))&lt;&gt;0,(INDEX('Overview - Section A'!#REF!,MATCH('Print View'!D9,'Overview - Section A'!$A$26:$A$28,0))),""),"")</f>
        <v/>
      </c>
      <c r="J9" s="681"/>
      <c r="K9" s="681"/>
      <c r="L9" s="682"/>
      <c r="M9" s="139"/>
      <c r="N9" s="167">
        <v>6</v>
      </c>
      <c r="O9" s="614" t="str">
        <f>IFERROR(IF(INDEX('Overview - Section A'!A$36:A$37,MATCH('Print View'!$N9,'Overview - Section A'!$B$36:$B$37,0))&lt;&gt;0,(INDEX('Overview - Section A'!A$36:A$37,MATCH('Print View'!$N9,'Overview - Section A'!$B$36:$B$37,0))),""),"")</f>
        <v/>
      </c>
      <c r="P9" s="615"/>
      <c r="Q9" s="688" t="str">
        <f>IFERROR(IF(INDEX('Overview - Section A'!E$36:E$37,MATCH('Print View'!$N9,'Overview - Section A'!$B$36:$B$37,0))&lt;&gt;0,(INDEX('Overview - Section A'!E$36:E$37,MATCH('Print View'!$N9,'Overview - Section A'!$B$36:$B$37,0))),""),"")</f>
        <v/>
      </c>
      <c r="R9" s="689"/>
      <c r="S9" s="139"/>
      <c r="T9" s="139"/>
      <c r="U9" s="139"/>
      <c r="V9" s="139"/>
      <c r="W9" s="139"/>
      <c r="X9" s="139"/>
      <c r="Y9" s="139"/>
      <c r="Z9" s="139"/>
      <c r="AA9" s="139"/>
      <c r="AB9" s="139"/>
      <c r="AC9" s="139"/>
      <c r="AD9" s="139"/>
      <c r="AE9" s="139"/>
      <c r="AF9" s="139"/>
      <c r="AG9" s="139"/>
      <c r="AH9" s="139"/>
      <c r="AI9" s="139"/>
    </row>
    <row r="10" spans="1:35" ht="24" thickBot="1" x14ac:dyDescent="0.3">
      <c r="A10" s="139"/>
      <c r="B10" s="139"/>
      <c r="C10" s="139"/>
      <c r="D10" s="167">
        <v>6</v>
      </c>
      <c r="E10" s="680" t="str">
        <f>IFERROR(IF(INDEX('Overview - Section A'!E$26:E$28,MATCH('Print View'!D10,'Overview - Section A'!$A$26:$A$28,0))&lt;&gt;0,(INDEX('Overview - Section A'!$E$26:$E$28,MATCH('Print View'!D10,'Overview - Section A'!$A$26:$A$28,0))),""),"")</f>
        <v/>
      </c>
      <c r="F10" s="681"/>
      <c r="G10" s="681"/>
      <c r="H10" s="682"/>
      <c r="I10" s="680" t="str">
        <f>IFERROR(IF(INDEX('Overview - Section A'!#REF!,MATCH('Print View'!D10,'Overview - Section A'!$A$26:$A$28,0))&lt;&gt;0,(INDEX('Overview - Section A'!#REF!,MATCH('Print View'!D10,'Overview - Section A'!$A$26:$A$28,0))),""),"")</f>
        <v/>
      </c>
      <c r="J10" s="681"/>
      <c r="K10" s="681"/>
      <c r="L10" s="682"/>
      <c r="M10" s="139"/>
      <c r="N10" s="167">
        <v>7</v>
      </c>
      <c r="O10" s="614" t="str">
        <f>IFERROR(IF(INDEX('Overview - Section A'!A$36:A$37,MATCH('Print View'!$N10,'Overview - Section A'!$B$36:$B$37,0))&lt;&gt;0,(INDEX('Overview - Section A'!A$36:A$37,MATCH('Print View'!$N10,'Overview - Section A'!$B$36:$B$37,0))),""),"")</f>
        <v/>
      </c>
      <c r="P10" s="615"/>
      <c r="Q10" s="688" t="str">
        <f>IFERROR(IF(INDEX('Overview - Section A'!E$36:E$37,MATCH('Print View'!$N10,'Overview - Section A'!$B$36:$B$37,0))&lt;&gt;0,(INDEX('Overview - Section A'!E$36:E$37,MATCH('Print View'!$N10,'Overview - Section A'!$B$36:$B$37,0))),""),"")</f>
        <v/>
      </c>
      <c r="R10" s="689"/>
      <c r="S10" s="139"/>
      <c r="T10" s="139"/>
      <c r="U10" s="139"/>
      <c r="V10" s="139"/>
      <c r="W10" s="139"/>
      <c r="X10" s="139"/>
      <c r="Y10" s="139"/>
      <c r="Z10" s="139"/>
      <c r="AA10" s="139"/>
      <c r="AB10" s="139"/>
      <c r="AC10" s="139"/>
      <c r="AD10" s="139"/>
      <c r="AE10" s="139"/>
      <c r="AF10" s="139"/>
      <c r="AG10" s="139"/>
      <c r="AH10" s="139"/>
      <c r="AI10" s="139"/>
    </row>
    <row r="11" spans="1:35" ht="24" thickBot="1" x14ac:dyDescent="0.3">
      <c r="A11" s="139"/>
      <c r="B11" s="139"/>
      <c r="C11" s="139"/>
      <c r="D11" s="167">
        <v>7</v>
      </c>
      <c r="E11" s="680" t="str">
        <f>IFERROR(IF(INDEX('Overview - Section A'!E$26:E$28,MATCH('Print View'!D11,'Overview - Section A'!$A$26:$A$28,0))&lt;&gt;0,(INDEX('Overview - Section A'!$E$26:$E$28,MATCH('Print View'!D11,'Overview - Section A'!$A$26:$A$28,0))),""),"")</f>
        <v/>
      </c>
      <c r="F11" s="681"/>
      <c r="G11" s="681"/>
      <c r="H11" s="682"/>
      <c r="I11" s="680" t="str">
        <f>IFERROR(IF(INDEX('Overview - Section A'!#REF!,MATCH('Print View'!D11,'Overview - Section A'!$A$26:$A$28,0))&lt;&gt;0,(INDEX('Overview - Section A'!#REF!,MATCH('Print View'!D11,'Overview - Section A'!$A$26:$A$28,0))),""),"")</f>
        <v/>
      </c>
      <c r="J11" s="681"/>
      <c r="K11" s="681"/>
      <c r="L11" s="682"/>
      <c r="M11" s="139"/>
      <c r="N11" s="167">
        <v>8</v>
      </c>
      <c r="O11" s="614" t="str">
        <f>IFERROR(IF(INDEX('Overview - Section A'!A$36:A$37,MATCH('Print View'!$N11,'Overview - Section A'!$B$36:$B$37,0))&lt;&gt;0,(INDEX('Overview - Section A'!A$36:A$37,MATCH('Print View'!$N11,'Overview - Section A'!$B$36:$B$37,0))),""),"")</f>
        <v/>
      </c>
      <c r="P11" s="615"/>
      <c r="Q11" s="688" t="str">
        <f>IFERROR(IF(INDEX('Overview - Section A'!E$36:E$37,MATCH('Print View'!$N11,'Overview - Section A'!$B$36:$B$37,0))&lt;&gt;0,(INDEX('Overview - Section A'!E$36:E$37,MATCH('Print View'!$N11,'Overview - Section A'!$B$36:$B$37,0))),""),"")</f>
        <v/>
      </c>
      <c r="R11" s="689"/>
      <c r="S11" s="139"/>
      <c r="T11" s="139"/>
      <c r="U11" s="139"/>
      <c r="V11" s="139"/>
      <c r="W11" s="139"/>
      <c r="X11" s="139"/>
      <c r="Y11" s="139"/>
      <c r="Z11" s="139"/>
      <c r="AA11" s="139"/>
      <c r="AB11" s="139"/>
      <c r="AC11" s="139"/>
      <c r="AD11" s="139"/>
      <c r="AE11" s="139"/>
      <c r="AF11" s="139"/>
      <c r="AG11" s="139"/>
      <c r="AH11" s="139"/>
      <c r="AI11" s="139"/>
    </row>
    <row r="12" spans="1:35" ht="24" thickBot="1" x14ac:dyDescent="0.3">
      <c r="A12" s="139"/>
      <c r="B12" s="139"/>
      <c r="C12" s="139"/>
      <c r="D12" s="167">
        <v>8</v>
      </c>
      <c r="E12" s="680" t="str">
        <f>IFERROR(IF(INDEX('Overview - Section A'!E$26:E$28,MATCH('Print View'!D12,'Overview - Section A'!$A$26:$A$28,0))&lt;&gt;0,(INDEX('Overview - Section A'!$E$26:$E$28,MATCH('Print View'!D12,'Overview - Section A'!$A$26:$A$28,0))),""),"")</f>
        <v/>
      </c>
      <c r="F12" s="681"/>
      <c r="G12" s="681"/>
      <c r="H12" s="682"/>
      <c r="I12" s="680" t="str">
        <f>IFERROR(IF(INDEX('Overview - Section A'!#REF!,MATCH('Print View'!D12,'Overview - Section A'!$A$26:$A$28,0))&lt;&gt;0,(INDEX('Overview - Section A'!#REF!,MATCH('Print View'!D12,'Overview - Section A'!$A$26:$A$28,0))),""),"")</f>
        <v/>
      </c>
      <c r="J12" s="681"/>
      <c r="K12" s="681"/>
      <c r="L12" s="682"/>
      <c r="M12" s="139"/>
      <c r="N12" s="167">
        <v>9</v>
      </c>
      <c r="O12" s="683" t="str">
        <f>IFERROR(IF(INDEX('Overview - Section A'!A$36:A$37,MATCH('Print View'!$N12,'Overview - Section A'!$B$36:$B$37,0))&lt;&gt;0,(INDEX('Overview - Section A'!A$36:A$37,MATCH('Print View'!$N12,'Overview - Section A'!$B$36:$B$37,0))),""),"")</f>
        <v/>
      </c>
      <c r="P12" s="684"/>
      <c r="Q12" s="690" t="str">
        <f>IFERROR(IF(INDEX('Overview - Section A'!E$36:E$37,MATCH('Print View'!$N12,'Overview - Section A'!$B$36:$B$37,0))&lt;&gt;0,(INDEX('Overview - Section A'!E$36:E$37,MATCH('Print View'!$N12,'Overview - Section A'!$B$36:$B$37,0))),""),"")</f>
        <v/>
      </c>
      <c r="R12" s="691"/>
      <c r="S12" s="139"/>
      <c r="T12" s="139"/>
      <c r="U12" s="139"/>
      <c r="V12" s="139"/>
      <c r="W12" s="139"/>
      <c r="X12" s="139"/>
      <c r="Y12" s="139"/>
      <c r="Z12" s="139"/>
      <c r="AA12" s="139"/>
      <c r="AB12" s="139"/>
      <c r="AC12" s="139"/>
      <c r="AD12" s="139"/>
      <c r="AE12" s="139"/>
      <c r="AF12" s="139"/>
      <c r="AG12" s="139"/>
      <c r="AH12" s="139"/>
      <c r="AI12" s="139"/>
    </row>
    <row r="13" spans="1:35" ht="24" thickBot="1" x14ac:dyDescent="0.3">
      <c r="A13" s="139"/>
      <c r="B13" s="139"/>
      <c r="C13" s="139"/>
      <c r="D13" s="167">
        <v>9</v>
      </c>
      <c r="E13" s="680" t="str">
        <f>IFERROR(IF(INDEX('Overview - Section A'!E$26:E$28,MATCH('Print View'!D13,'Overview - Section A'!$A$26:$A$28,0))&lt;&gt;0,(INDEX('Overview - Section A'!$E$26:$E$28,MATCH('Print View'!D13,'Overview - Section A'!$A$26:$A$28,0))),""),"")</f>
        <v/>
      </c>
      <c r="F13" s="681"/>
      <c r="G13" s="681"/>
      <c r="H13" s="682"/>
      <c r="I13" s="680" t="str">
        <f>IFERROR(IF(INDEX('Overview - Section A'!#REF!,MATCH('Print View'!D13,'Overview - Section A'!$A$26:$A$28,0))&lt;&gt;0,(INDEX('Overview - Section A'!#REF!,MATCH('Print View'!D13,'Overview - Section A'!$A$26:$A$28,0))),""),"")</f>
        <v/>
      </c>
      <c r="J13" s="681"/>
      <c r="K13" s="681"/>
      <c r="L13" s="682"/>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row>
    <row r="14" spans="1:35" x14ac:dyDescent="0.25">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row>
    <row r="15" spans="1:35" ht="16.5" thickBot="1" x14ac:dyDescent="0.3">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row>
    <row r="16" spans="1:35" ht="46.5" x14ac:dyDescent="0.25">
      <c r="A16" s="139"/>
      <c r="B16" s="685" t="str">
        <f>'Overview - Section A'!A49</f>
        <v>Buts</v>
      </c>
      <c r="C16" s="686"/>
      <c r="D16" s="686"/>
      <c r="E16" s="686"/>
      <c r="F16" s="686"/>
      <c r="G16" s="686"/>
      <c r="H16" s="686"/>
      <c r="I16" s="686"/>
      <c r="J16" s="686"/>
      <c r="K16" s="686"/>
      <c r="L16" s="687"/>
      <c r="M16" s="139"/>
      <c r="N16" s="139"/>
      <c r="O16" s="685" t="str">
        <f>'Overview - Section A'!A67</f>
        <v>Objectifs</v>
      </c>
      <c r="P16" s="686"/>
      <c r="Q16" s="686"/>
      <c r="R16" s="686"/>
      <c r="S16" s="686"/>
      <c r="T16" s="686"/>
      <c r="U16" s="686"/>
      <c r="V16" s="686"/>
      <c r="W16" s="686"/>
      <c r="X16" s="686"/>
      <c r="Y16" s="686"/>
      <c r="Z16" s="686"/>
      <c r="AA16" s="687"/>
      <c r="AB16" s="139"/>
      <c r="AC16" s="139"/>
      <c r="AD16" s="139"/>
      <c r="AE16" s="139"/>
      <c r="AF16" s="139"/>
      <c r="AG16" s="139"/>
      <c r="AH16" s="139"/>
      <c r="AI16" s="139"/>
    </row>
    <row r="17" spans="1:35" ht="32.25" x14ac:dyDescent="0.25">
      <c r="A17" s="167">
        <v>1</v>
      </c>
      <c r="B17" s="627" t="str">
        <f>IFERROR(IF(INDEX('Overview - Section A'!$E$51:$E$64,MATCH('Print View'!$A17,'Overview - Section A'!$A$51:$A$64,0))&lt;&gt;0,INDEX('Overview - Section A'!$E$51:$E$64,MATCH('Print View'!$A17,'Overview - Section A'!$A$51:$A$64,0)),""),"")</f>
        <v xml:space="preserve"> Contribuer à l’amélioration de la santé de la population burundaise en réduisant le fardeau lié à la tuberculose</v>
      </c>
      <c r="C17" s="628"/>
      <c r="D17" s="628"/>
      <c r="E17" s="628"/>
      <c r="F17" s="628"/>
      <c r="G17" s="628"/>
      <c r="H17" s="628"/>
      <c r="I17" s="628"/>
      <c r="J17" s="628"/>
      <c r="K17" s="628"/>
      <c r="L17" s="629"/>
      <c r="M17" s="218"/>
      <c r="N17" s="218"/>
      <c r="O17" s="627" t="str">
        <f>IFERROR(IF(INDEX('Overview - Section A'!$E$69:$E$82,MATCH('Print View'!$A17,'Overview - Section A'!$A$69:$A$82,0))&lt;&gt;0,INDEX('Overview - Section A'!$E$69:$E$82,MATCH('Print View'!$A17,'Overview - Section A'!$A$69:$A$82,0)),""),"")</f>
        <v xml:space="preserve">Augmenter la détection précoce de 7662 cas à 9313 cas de TB TTF dans la population générale y compris les groupes à hauts risques (PVVIH, Réfugiés, prisonniers, enfants) soit une augmentation de 18% de 2016 à 2020 </v>
      </c>
      <c r="P17" s="628"/>
      <c r="Q17" s="628"/>
      <c r="R17" s="628"/>
      <c r="S17" s="628"/>
      <c r="T17" s="628"/>
      <c r="U17" s="628"/>
      <c r="V17" s="628"/>
      <c r="W17" s="628"/>
      <c r="X17" s="628"/>
      <c r="Y17" s="628"/>
      <c r="Z17" s="628"/>
      <c r="AA17" s="629"/>
      <c r="AB17" s="139"/>
      <c r="AC17" s="139"/>
      <c r="AD17" s="139"/>
      <c r="AE17" s="139"/>
      <c r="AF17" s="139"/>
      <c r="AG17" s="139"/>
      <c r="AH17" s="139"/>
      <c r="AI17" s="139"/>
    </row>
    <row r="18" spans="1:35" ht="32.25" x14ac:dyDescent="0.25">
      <c r="A18" s="167">
        <v>2</v>
      </c>
      <c r="B18" s="627" t="str">
        <f>IFERROR(IF(INDEX('Overview - Section A'!$E$51:$E$64,MATCH('Print View'!$A18,'Overview - Section A'!$A$51:$A$64,0))&lt;&gt;0,INDEX('Overview - Section A'!$E$51:$E$64,MATCH('Print View'!$A18,'Overview - Section A'!$A$51:$A$64,0)),""),"")</f>
        <v>Les nouvelles infections à VIH sont réduites de 19% de 2018 à 2022</v>
      </c>
      <c r="C18" s="628"/>
      <c r="D18" s="628"/>
      <c r="E18" s="628"/>
      <c r="F18" s="628"/>
      <c r="G18" s="628"/>
      <c r="H18" s="628"/>
      <c r="I18" s="628"/>
      <c r="J18" s="628"/>
      <c r="K18" s="628"/>
      <c r="L18" s="629"/>
      <c r="M18" s="218"/>
      <c r="N18" s="218"/>
      <c r="O18" s="627" t="str">
        <f>IFERROR(IF(INDEX('Overview - Section A'!$E$69:$E$82,MATCH('Print View'!$A18,'Overview - Section A'!$A$69:$A$82,0))&lt;&gt;0,INDEX('Overview - Section A'!$E$69:$E$82,MATCH('Print View'!$A18,'Overview - Section A'!$A$69:$A$82,0)),""),"")</f>
        <v>Augmenter le dépistage des cas TB/MR en passant de 80 en 2016 à 165 cas TB/MR attendus selon l’estimation OMS soit une augmentation de 85 cas  de 2016 à 2020</v>
      </c>
      <c r="P18" s="628"/>
      <c r="Q18" s="628"/>
      <c r="R18" s="628"/>
      <c r="S18" s="628"/>
      <c r="T18" s="628"/>
      <c r="U18" s="628"/>
      <c r="V18" s="628"/>
      <c r="W18" s="628"/>
      <c r="X18" s="628"/>
      <c r="Y18" s="628"/>
      <c r="Z18" s="628"/>
      <c r="AA18" s="629"/>
      <c r="AB18" s="139"/>
      <c r="AC18" s="139"/>
      <c r="AD18" s="139"/>
      <c r="AE18" s="139"/>
      <c r="AF18" s="139"/>
      <c r="AG18" s="139"/>
      <c r="AH18" s="139"/>
      <c r="AI18" s="139"/>
    </row>
    <row r="19" spans="1:35" ht="32.25" x14ac:dyDescent="0.25">
      <c r="A19" s="167">
        <v>3</v>
      </c>
      <c r="B19" s="627" t="str">
        <f>IFERROR(IF(INDEX('Overview - Section A'!$E$51:$E$64,MATCH('Print View'!$A19,'Overview - Section A'!$A$51:$A$64,0))&lt;&gt;0,INDEX('Overview - Section A'!$E$51:$E$64,MATCH('Print View'!$A19,'Overview - Section A'!$A$51:$A$64,0)),""),"")</f>
        <v>La mortalité liée au VIH et  au SIDA est réduite de 34% de 2018 à 2022</v>
      </c>
      <c r="C19" s="628"/>
      <c r="D19" s="628"/>
      <c r="E19" s="628"/>
      <c r="F19" s="628"/>
      <c r="G19" s="628"/>
      <c r="H19" s="628"/>
      <c r="I19" s="628"/>
      <c r="J19" s="628"/>
      <c r="K19" s="628"/>
      <c r="L19" s="629"/>
      <c r="M19" s="218"/>
      <c r="N19" s="218"/>
      <c r="O19" s="627" t="str">
        <f>IFERROR(IF(INDEX('Overview - Section A'!$E$69:$E$82,MATCH('Print View'!$A19,'Overview - Section A'!$A$69:$A$82,0))&lt;&gt;0,INDEX('Overview - Section A'!$E$69:$E$82,MATCH('Print View'!$A19,'Overview - Section A'!$A$69:$A$82,0)),""),"")</f>
        <v xml:space="preserve"> Maintenir le taux de succès thérapeutique des nouveaux patients bactériologique ment confirmés et des cas TB/MR à plus de 90%</v>
      </c>
      <c r="P19" s="628"/>
      <c r="Q19" s="628"/>
      <c r="R19" s="628"/>
      <c r="S19" s="628"/>
      <c r="T19" s="628"/>
      <c r="U19" s="628"/>
      <c r="V19" s="628"/>
      <c r="W19" s="628"/>
      <c r="X19" s="628"/>
      <c r="Y19" s="628"/>
      <c r="Z19" s="628"/>
      <c r="AA19" s="629"/>
      <c r="AB19" s="139"/>
      <c r="AC19" s="139"/>
      <c r="AD19" s="139"/>
      <c r="AE19" s="139"/>
      <c r="AF19" s="139"/>
      <c r="AG19" s="139"/>
      <c r="AH19" s="139"/>
      <c r="AI19" s="139"/>
    </row>
    <row r="20" spans="1:35" ht="32.25" x14ac:dyDescent="0.25">
      <c r="A20" s="167">
        <v>4</v>
      </c>
      <c r="B20" s="627" t="str">
        <f>IFERROR(IF(INDEX('Overview - Section A'!$E$51:$E$64,MATCH('Print View'!$A20,'Overview - Section A'!$A$51:$A$64,0))&lt;&gt;0,INDEX('Overview - Section A'!$E$51:$E$64,MATCH('Print View'!$A20,'Overview - Section A'!$A$51:$A$64,0)),""),"")</f>
        <v/>
      </c>
      <c r="C20" s="628"/>
      <c r="D20" s="628"/>
      <c r="E20" s="628"/>
      <c r="F20" s="628"/>
      <c r="G20" s="628"/>
      <c r="H20" s="628"/>
      <c r="I20" s="628"/>
      <c r="J20" s="628"/>
      <c r="K20" s="628"/>
      <c r="L20" s="629"/>
      <c r="M20" s="218"/>
      <c r="N20" s="218"/>
      <c r="O20" s="627" t="str">
        <f>IFERROR(IF(INDEX('Overview - Section A'!$E$69:$E$82,MATCH('Print View'!$A20,'Overview - Section A'!$A$69:$A$82,0))&lt;&gt;0,INDEX('Overview - Section A'!$E$69:$E$82,MATCH('Print View'!$A20,'Overview - Section A'!$A$69:$A$82,0)),""),"")</f>
        <v xml:space="preserve"> Améliorer la prévention de la tuberculose (contrôle de l’infection dans les établissements de soins, le changement de comportement dans la population générale et la prévention par des médicaments), de sorte que le pourcentage de la population ayant une connaissance adéquate de la tuberculose passe de 76% à 90% en 2020</v>
      </c>
      <c r="P20" s="628"/>
      <c r="Q20" s="628"/>
      <c r="R20" s="628"/>
      <c r="S20" s="628"/>
      <c r="T20" s="628"/>
      <c r="U20" s="628"/>
      <c r="V20" s="628"/>
      <c r="W20" s="628"/>
      <c r="X20" s="628"/>
      <c r="Y20" s="628"/>
      <c r="Z20" s="628"/>
      <c r="AA20" s="629"/>
      <c r="AB20" s="139"/>
      <c r="AC20" s="139"/>
      <c r="AD20" s="139"/>
      <c r="AE20" s="139"/>
      <c r="AF20" s="139"/>
      <c r="AG20" s="139"/>
      <c r="AH20" s="139"/>
      <c r="AI20" s="139"/>
    </row>
    <row r="21" spans="1:35" ht="32.25" x14ac:dyDescent="0.25">
      <c r="A21" s="167">
        <v>5</v>
      </c>
      <c r="B21" s="627" t="str">
        <f>IFERROR(IF(INDEX('Overview - Section A'!$E$51:$E$64,MATCH('Print View'!$A21,'Overview - Section A'!$A$51:$A$64,0))&lt;&gt;0,INDEX('Overview - Section A'!$E$51:$E$64,MATCH('Print View'!$A21,'Overview - Section A'!$A$51:$A$64,0)),""),"")</f>
        <v/>
      </c>
      <c r="C21" s="628"/>
      <c r="D21" s="628"/>
      <c r="E21" s="628"/>
      <c r="F21" s="628"/>
      <c r="G21" s="628"/>
      <c r="H21" s="628"/>
      <c r="I21" s="628"/>
      <c r="J21" s="628"/>
      <c r="K21" s="628"/>
      <c r="L21" s="629"/>
      <c r="M21" s="218"/>
      <c r="N21" s="218"/>
      <c r="O21" s="627" t="str">
        <f>IFERROR(IF(INDEX('Overview - Section A'!$E$69:$E$82,MATCH('Print View'!$A21,'Overview - Section A'!$A$69:$A$82,0))&lt;&gt;0,INDEX('Overview - Section A'!$E$69:$E$82,MATCH('Print View'!$A21,'Overview - Section A'!$A$69:$A$82,0)),""),"")</f>
        <v>Améliorer les capacités de gestion du programme de lutte antituberculeuse: améliorer la surveillance, le système de suivi/évaluation et de recherche opérationnelle.</v>
      </c>
      <c r="P21" s="628"/>
      <c r="Q21" s="628"/>
      <c r="R21" s="628"/>
      <c r="S21" s="628"/>
      <c r="T21" s="628"/>
      <c r="U21" s="628"/>
      <c r="V21" s="628"/>
      <c r="W21" s="628"/>
      <c r="X21" s="628"/>
      <c r="Y21" s="628"/>
      <c r="Z21" s="628"/>
      <c r="AA21" s="629"/>
      <c r="AB21" s="139"/>
      <c r="AC21" s="139"/>
      <c r="AD21" s="139"/>
      <c r="AE21" s="139"/>
      <c r="AF21" s="139"/>
      <c r="AG21" s="139"/>
      <c r="AH21" s="139"/>
      <c r="AI21" s="139"/>
    </row>
    <row r="22" spans="1:35" ht="32.25" x14ac:dyDescent="0.25">
      <c r="A22" s="167">
        <v>6</v>
      </c>
      <c r="B22" s="627" t="str">
        <f>IFERROR(IF(INDEX('Overview - Section A'!$E$51:$E$64,MATCH('Print View'!$A22,'Overview - Section A'!$A$51:$A$64,0))&lt;&gt;0,INDEX('Overview - Section A'!$E$51:$E$64,MATCH('Print View'!$A22,'Overview - Section A'!$A$51:$A$64,0)),""),"")</f>
        <v/>
      </c>
      <c r="C22" s="628"/>
      <c r="D22" s="628"/>
      <c r="E22" s="628"/>
      <c r="F22" s="628"/>
      <c r="G22" s="628"/>
      <c r="H22" s="628"/>
      <c r="I22" s="628"/>
      <c r="J22" s="628"/>
      <c r="K22" s="628"/>
      <c r="L22" s="629"/>
      <c r="M22" s="218"/>
      <c r="N22" s="218"/>
      <c r="O22" s="627" t="str">
        <f>IFERROR(IF(INDEX('Overview - Section A'!$E$69:$E$82,MATCH('Print View'!$A22,'Overview - Section A'!$A$69:$A$82,0))&lt;&gt;0,INDEX('Overview - Section A'!$E$69:$E$82,MATCH('Print View'!$A22,'Overview - Section A'!$A$69:$A$82,0)),""),"")</f>
        <v xml:space="preserve"> La couverture des soins ARV de qualité est augmentée de 60%(2018) à 85%(2022) chez les enfants de 0 à 14 ans et de 75% (2018) à 95%(2022) chez les adultes </v>
      </c>
      <c r="P22" s="628"/>
      <c r="Q22" s="628"/>
      <c r="R22" s="628"/>
      <c r="S22" s="628"/>
      <c r="T22" s="628"/>
      <c r="U22" s="628"/>
      <c r="V22" s="628"/>
      <c r="W22" s="628"/>
      <c r="X22" s="628"/>
      <c r="Y22" s="628"/>
      <c r="Z22" s="628"/>
      <c r="AA22" s="629"/>
      <c r="AB22" s="139"/>
      <c r="AC22" s="139"/>
      <c r="AD22" s="139"/>
      <c r="AE22" s="139"/>
      <c r="AF22" s="139"/>
      <c r="AG22" s="139"/>
      <c r="AH22" s="139"/>
      <c r="AI22" s="139"/>
    </row>
    <row r="23" spans="1:35" ht="32.25" x14ac:dyDescent="0.25">
      <c r="A23" s="167">
        <v>7</v>
      </c>
      <c r="B23" s="627" t="str">
        <f>IFERROR(IF(INDEX('Overview - Section A'!$E$51:$E$64,MATCH('Print View'!$A23,'Overview - Section A'!$A$51:$A$64,0))&lt;&gt;0,INDEX('Overview - Section A'!$E$51:$E$64,MATCH('Print View'!$A23,'Overview - Section A'!$A$51:$A$64,0)),""),"")</f>
        <v/>
      </c>
      <c r="C23" s="628"/>
      <c r="D23" s="628"/>
      <c r="E23" s="628"/>
      <c r="F23" s="628"/>
      <c r="G23" s="628"/>
      <c r="H23" s="628"/>
      <c r="I23" s="628"/>
      <c r="J23" s="628"/>
      <c r="K23" s="628"/>
      <c r="L23" s="629"/>
      <c r="M23" s="218"/>
      <c r="N23" s="218"/>
      <c r="O23" s="627" t="str">
        <f>IFERROR(IF(INDEX('Overview - Section A'!$E$69:$E$82,MATCH('Print View'!$A23,'Overview - Section A'!$A$69:$A$82,0))&lt;&gt;0,INDEX('Overview - Section A'!$E$69:$E$82,MATCH('Print View'!$A23,'Overview - Section A'!$A$69:$A$82,0)),""),"")</f>
        <v xml:space="preserve"> % de PVVIH (d'adultes et d'enfants) qui ont commencé la therapie antiretrovirale qui ont une une charge virale indectable à 12 mois (inferieure à 1000 copies /ml ) est augmentée de 86 % à 89%   </v>
      </c>
      <c r="P23" s="628"/>
      <c r="Q23" s="628"/>
      <c r="R23" s="628"/>
      <c r="S23" s="628"/>
      <c r="T23" s="628"/>
      <c r="U23" s="628"/>
      <c r="V23" s="628"/>
      <c r="W23" s="628"/>
      <c r="X23" s="628"/>
      <c r="Y23" s="628"/>
      <c r="Z23" s="628"/>
      <c r="AA23" s="629"/>
      <c r="AB23" s="139"/>
      <c r="AC23" s="139"/>
      <c r="AD23" s="139"/>
      <c r="AE23" s="139"/>
      <c r="AF23" s="139"/>
      <c r="AG23" s="139"/>
      <c r="AH23" s="139"/>
      <c r="AI23" s="139"/>
    </row>
    <row r="24" spans="1:35" ht="32.25" x14ac:dyDescent="0.25">
      <c r="A24" s="167">
        <v>8</v>
      </c>
      <c r="B24" s="627" t="str">
        <f>IFERROR(IF(INDEX('Overview - Section A'!$E$51:$E$64,MATCH('Print View'!$A24,'Overview - Section A'!$A$51:$A$64,0))&lt;&gt;0,INDEX('Overview - Section A'!$E$51:$E$64,MATCH('Print View'!$A24,'Overview - Section A'!$A$51:$A$64,0)),""),"")</f>
        <v/>
      </c>
      <c r="C24" s="628"/>
      <c r="D24" s="628"/>
      <c r="E24" s="628"/>
      <c r="F24" s="628"/>
      <c r="G24" s="628"/>
      <c r="H24" s="628"/>
      <c r="I24" s="628"/>
      <c r="J24" s="628"/>
      <c r="K24" s="628"/>
      <c r="L24" s="629"/>
      <c r="M24" s="218"/>
      <c r="N24" s="218"/>
      <c r="O24" s="627" t="str">
        <f>IFERROR(IF(INDEX('Overview - Section A'!$E$69:$E$82,MATCH('Print View'!$A24,'Overview - Section A'!$A$69:$A$82,0))&lt;&gt;0,INDEX('Overview - Section A'!$E$69:$E$82,MATCH('Print View'!$A24,'Overview - Section A'!$A$69:$A$82,0)),""),"")</f>
        <v>La prévention à l’INH chez 95% des PVVIH screennées TB négative et le traitement de la TB sont assurés chez 95 % des PVVIH coïnfectés par la  TB</v>
      </c>
      <c r="P24" s="628"/>
      <c r="Q24" s="628"/>
      <c r="R24" s="628"/>
      <c r="S24" s="628"/>
      <c r="T24" s="628"/>
      <c r="U24" s="628"/>
      <c r="V24" s="628"/>
      <c r="W24" s="628"/>
      <c r="X24" s="628"/>
      <c r="Y24" s="628"/>
      <c r="Z24" s="628"/>
      <c r="AA24" s="629"/>
      <c r="AB24" s="139"/>
      <c r="AC24" s="139"/>
      <c r="AD24" s="139"/>
      <c r="AE24" s="139"/>
      <c r="AF24" s="139"/>
      <c r="AG24" s="139"/>
      <c r="AH24" s="139"/>
      <c r="AI24" s="139"/>
    </row>
    <row r="25" spans="1:35" ht="32.25" x14ac:dyDescent="0.25">
      <c r="A25" s="167">
        <v>9</v>
      </c>
      <c r="B25" s="627" t="str">
        <f>IFERROR(IF(INDEX('Overview - Section A'!$E$51:$E$64,MATCH('Print View'!$A25,'Overview - Section A'!$A$51:$A$64,0))&lt;&gt;0,INDEX('Overview - Section A'!$E$51:$E$64,MATCH('Print View'!$A25,'Overview - Section A'!$A$51:$A$64,0)),""),"")</f>
        <v/>
      </c>
      <c r="C25" s="628"/>
      <c r="D25" s="628"/>
      <c r="E25" s="628"/>
      <c r="F25" s="628"/>
      <c r="G25" s="628"/>
      <c r="H25" s="628"/>
      <c r="I25" s="628"/>
      <c r="J25" s="628"/>
      <c r="K25" s="628"/>
      <c r="L25" s="629"/>
      <c r="M25" s="218"/>
      <c r="N25" s="218"/>
      <c r="O25" s="627" t="str">
        <f>IFERROR(IF(INDEX('Overview - Section A'!$E$69:$E$82,MATCH('Print View'!$A25,'Overview - Section A'!$A$69:$A$82,0))&lt;&gt;0,INDEX('Overview - Section A'!$E$69:$E$82,MATCH('Print View'!$A25,'Overview - Section A'!$A$69:$A$82,0)),""),"")</f>
        <v xml:space="preserve"> La couverture en ARV pour la PTME passe de 95% (2018) à 99% (2022) pour les femmes et  de 95% (2018) à 99% (2022) pour les nouveau nés des femmes séropositives</v>
      </c>
      <c r="P25" s="628"/>
      <c r="Q25" s="628"/>
      <c r="R25" s="628"/>
      <c r="S25" s="628"/>
      <c r="T25" s="628"/>
      <c r="U25" s="628"/>
      <c r="V25" s="628"/>
      <c r="W25" s="628"/>
      <c r="X25" s="628"/>
      <c r="Y25" s="628"/>
      <c r="Z25" s="628"/>
      <c r="AA25" s="629"/>
      <c r="AB25" s="139"/>
      <c r="AC25" s="139"/>
      <c r="AD25" s="139"/>
      <c r="AE25" s="139"/>
      <c r="AF25" s="139"/>
      <c r="AG25" s="139"/>
      <c r="AH25" s="139"/>
      <c r="AI25" s="139"/>
    </row>
    <row r="26" spans="1:35" ht="32.25" x14ac:dyDescent="0.25">
      <c r="A26" s="167">
        <v>10</v>
      </c>
      <c r="B26" s="627" t="str">
        <f>IFERROR(IF(INDEX('Overview - Section A'!$E$51:$E$64,MATCH('Print View'!$A26,'Overview - Section A'!$A$51:$A$64,0))&lt;&gt;0,INDEX('Overview - Section A'!$E$51:$E$64,MATCH('Print View'!$A26,'Overview - Section A'!$A$51:$A$64,0)),""),"")</f>
        <v/>
      </c>
      <c r="C26" s="628"/>
      <c r="D26" s="628"/>
      <c r="E26" s="628"/>
      <c r="F26" s="628"/>
      <c r="G26" s="628"/>
      <c r="H26" s="628"/>
      <c r="I26" s="628"/>
      <c r="J26" s="628"/>
      <c r="K26" s="628"/>
      <c r="L26" s="629"/>
      <c r="M26" s="218"/>
      <c r="N26" s="218"/>
      <c r="O26" s="627" t="str">
        <f>IFERROR(IF(INDEX('Overview - Section A'!$E$69:$E$82,MATCH('Print View'!$A26,'Overview - Section A'!$A$69:$A$82,0))&lt;&gt;0,INDEX('Overview - Section A'!$E$69:$E$82,MATCH('Print View'!$A26,'Overview - Section A'!$A$69:$A$82,0)),""),"")</f>
        <v/>
      </c>
      <c r="P26" s="628"/>
      <c r="Q26" s="628"/>
      <c r="R26" s="628"/>
      <c r="S26" s="628"/>
      <c r="T26" s="628"/>
      <c r="U26" s="628"/>
      <c r="V26" s="628"/>
      <c r="W26" s="628"/>
      <c r="X26" s="628"/>
      <c r="Y26" s="628"/>
      <c r="Z26" s="628"/>
      <c r="AA26" s="629"/>
      <c r="AB26" s="139"/>
      <c r="AC26" s="139"/>
      <c r="AD26" s="139"/>
      <c r="AE26" s="139"/>
      <c r="AF26" s="139"/>
      <c r="AG26" s="139"/>
      <c r="AH26" s="139"/>
      <c r="AI26" s="139"/>
    </row>
    <row r="27" spans="1:35" ht="32.25" x14ac:dyDescent="0.25">
      <c r="A27" s="167">
        <v>11</v>
      </c>
      <c r="B27" s="627" t="str">
        <f>IFERROR(IF(INDEX('Overview - Section A'!$E$51:$E$64,MATCH('Print View'!$A27,'Overview - Section A'!$A$51:$A$64,0))&lt;&gt;0,INDEX('Overview - Section A'!$E$51:$E$64,MATCH('Print View'!$A27,'Overview - Section A'!$A$51:$A$64,0)),""),"")</f>
        <v/>
      </c>
      <c r="C27" s="628"/>
      <c r="D27" s="628"/>
      <c r="E27" s="628"/>
      <c r="F27" s="628"/>
      <c r="G27" s="628"/>
      <c r="H27" s="628"/>
      <c r="I27" s="628"/>
      <c r="J27" s="628"/>
      <c r="K27" s="628"/>
      <c r="L27" s="629"/>
      <c r="M27" s="218"/>
      <c r="N27" s="218"/>
      <c r="O27" s="627" t="str">
        <f>IFERROR(IF(INDEX('Overview - Section A'!$E$69:$E$82,MATCH('Print View'!$A27,'Overview - Section A'!$A$69:$A$82,0))&lt;&gt;0,INDEX('Overview - Section A'!$E$69:$E$82,MATCH('Print View'!$A27,'Overview - Section A'!$A$69:$A$82,0)),""),"")</f>
        <v/>
      </c>
      <c r="P27" s="628"/>
      <c r="Q27" s="628"/>
      <c r="R27" s="628"/>
      <c r="S27" s="628"/>
      <c r="T27" s="628"/>
      <c r="U27" s="628"/>
      <c r="V27" s="628"/>
      <c r="W27" s="628"/>
      <c r="X27" s="628"/>
      <c r="Y27" s="628"/>
      <c r="Z27" s="628"/>
      <c r="AA27" s="629"/>
      <c r="AB27" s="139"/>
      <c r="AC27" s="139"/>
      <c r="AD27" s="139"/>
      <c r="AE27" s="139"/>
      <c r="AF27" s="139"/>
      <c r="AG27" s="139"/>
      <c r="AH27" s="139"/>
      <c r="AI27" s="139"/>
    </row>
    <row r="28" spans="1:35" ht="32.25" x14ac:dyDescent="0.25">
      <c r="A28" s="167">
        <v>12</v>
      </c>
      <c r="B28" s="627" t="str">
        <f>IFERROR(IF(INDEX('Overview - Section A'!$E$51:$E$64,MATCH('Print View'!$A28,'Overview - Section A'!$A$51:$A$64,0))&lt;&gt;0,INDEX('Overview - Section A'!$E$51:$E$64,MATCH('Print View'!$A28,'Overview - Section A'!$A$51:$A$64,0)),""),"")</f>
        <v/>
      </c>
      <c r="C28" s="628"/>
      <c r="D28" s="628"/>
      <c r="E28" s="628"/>
      <c r="F28" s="628"/>
      <c r="G28" s="628"/>
      <c r="H28" s="628"/>
      <c r="I28" s="628"/>
      <c r="J28" s="628"/>
      <c r="K28" s="628"/>
      <c r="L28" s="629"/>
      <c r="M28" s="218"/>
      <c r="N28" s="218"/>
      <c r="O28" s="627" t="str">
        <f>IFERROR(IF(INDEX('Overview - Section A'!$E$69:$E$82,MATCH('Print View'!$A28,'Overview - Section A'!$A$69:$A$82,0))&lt;&gt;0,INDEX('Overview - Section A'!$E$69:$E$82,MATCH('Print View'!$A28,'Overview - Section A'!$A$69:$A$82,0)),""),"")</f>
        <v/>
      </c>
      <c r="P28" s="628"/>
      <c r="Q28" s="628"/>
      <c r="R28" s="628"/>
      <c r="S28" s="628"/>
      <c r="T28" s="628"/>
      <c r="U28" s="628"/>
      <c r="V28" s="628"/>
      <c r="W28" s="628"/>
      <c r="X28" s="628"/>
      <c r="Y28" s="628"/>
      <c r="Z28" s="628"/>
      <c r="AA28" s="629"/>
      <c r="AB28" s="139"/>
      <c r="AC28" s="139"/>
      <c r="AD28" s="139"/>
      <c r="AE28" s="139"/>
      <c r="AF28" s="139"/>
      <c r="AG28" s="139"/>
      <c r="AH28" s="139"/>
      <c r="AI28" s="139"/>
    </row>
    <row r="29" spans="1:35" x14ac:dyDescent="0.25">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row>
    <row r="30" spans="1:35" x14ac:dyDescent="0.25">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row>
    <row r="31" spans="1:35" x14ac:dyDescent="0.25">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row>
    <row r="32" spans="1:35" ht="16.5" thickBot="1" x14ac:dyDescent="0.3">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row>
    <row r="33" spans="1:36" ht="47.25" thickBot="1" x14ac:dyDescent="0.3">
      <c r="A33" s="650" t="str">
        <f>'Impact Indicators - Section B'!A7:J7</f>
        <v>Indicateurs d'impact</v>
      </c>
      <c r="B33" s="651"/>
      <c r="C33" s="651"/>
      <c r="D33" s="651"/>
      <c r="E33" s="651"/>
      <c r="F33" s="651"/>
      <c r="G33" s="651"/>
      <c r="H33" s="651"/>
      <c r="I33" s="652"/>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row>
    <row r="34" spans="1:36" ht="16.5" thickBot="1" x14ac:dyDescent="0.3">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row>
    <row r="35" spans="1:36" ht="29.25" thickBot="1" x14ac:dyDescent="0.3">
      <c r="A35" s="674" t="s">
        <v>128</v>
      </c>
      <c r="B35" s="676" t="str">
        <f>'Impact Indicators - Section B'!B8</f>
        <v>Indicateurs d'impact standard</v>
      </c>
      <c r="C35" s="676" t="str">
        <f>'Impact Indicators - Section B'!C8</f>
        <v>Indicateurs d'impact personnalisé</v>
      </c>
      <c r="D35" s="676" t="str">
        <f>'Impact Indicators - Section B'!D8</f>
        <v>Référence Valeur</v>
      </c>
      <c r="E35" s="676" t="str">
        <f>'Impact Indicators - Section B'!E8</f>
        <v>Référence Année</v>
      </c>
      <c r="F35" s="676" t="str">
        <f>'Impact Indicators - Section B'!F8</f>
        <v>Référence Source</v>
      </c>
      <c r="G35" s="676" t="str">
        <f>'Impact Indicators - Section B'!G8</f>
        <v>Ventilation obligatoire</v>
      </c>
      <c r="H35" s="676" t="str">
        <f>'Impact Indicators - Section B'!H8</f>
        <v xml:space="preserve">Récipiendaires principaux responsables </v>
      </c>
      <c r="I35" s="678">
        <f>'Impact Indicators - Section B'!O8</f>
        <v>0</v>
      </c>
      <c r="J35" s="630"/>
      <c r="K35" s="631"/>
      <c r="L35" s="631"/>
      <c r="M35" s="631"/>
      <c r="N35" s="632"/>
      <c r="O35" s="633"/>
      <c r="P35" s="634"/>
      <c r="Q35" s="634"/>
      <c r="R35" s="634"/>
      <c r="S35" s="635"/>
      <c r="T35" s="633"/>
      <c r="U35" s="634"/>
      <c r="V35" s="634"/>
      <c r="W35" s="634"/>
      <c r="X35" s="635"/>
      <c r="Y35" s="633"/>
      <c r="Z35" s="634"/>
      <c r="AA35" s="634"/>
      <c r="AB35" s="634"/>
      <c r="AC35" s="635"/>
      <c r="AD35" s="633"/>
      <c r="AE35" s="634"/>
      <c r="AF35" s="634"/>
      <c r="AG35" s="634"/>
      <c r="AH35" s="635"/>
      <c r="AI35" s="224"/>
      <c r="AJ35" s="619">
        <f>'Impact Indicators - Section B'!P8</f>
        <v>0</v>
      </c>
    </row>
    <row r="36" spans="1:36" ht="114.75" thickBot="1" x14ac:dyDescent="0.3">
      <c r="A36" s="675"/>
      <c r="B36" s="677"/>
      <c r="C36" s="677"/>
      <c r="D36" s="677"/>
      <c r="E36" s="677"/>
      <c r="F36" s="677"/>
      <c r="G36" s="677"/>
      <c r="H36" s="677"/>
      <c r="I36" s="679"/>
      <c r="J36" s="225" t="str">
        <f>'Impact Indicators - Section B'!D28</f>
        <v>Cible N#</v>
      </c>
      <c r="K36" s="226" t="str">
        <f>'Impact Indicators - Section B'!E28</f>
        <v>Cible D#</v>
      </c>
      <c r="L36" s="226" t="str">
        <f>'Impact Indicators - Section B'!F28</f>
        <v>Cible %</v>
      </c>
      <c r="M36" s="226" t="str">
        <f>'Impact Indicators - Section B'!G28</f>
        <v>Date de remise du rapport</v>
      </c>
      <c r="N36" s="227" t="str">
        <f>'Impact Indicators - Section B'!H28</f>
        <v>Mark if target is TBD?</v>
      </c>
      <c r="O36" s="225" t="str">
        <f>'Impact Indicators - Section B'!D28</f>
        <v>Cible N#</v>
      </c>
      <c r="P36" s="226" t="str">
        <f>'Impact Indicators - Section B'!E28</f>
        <v>Cible D#</v>
      </c>
      <c r="Q36" s="226" t="str">
        <f>'Impact Indicators - Section B'!F28</f>
        <v>Cible %</v>
      </c>
      <c r="R36" s="226" t="str">
        <f>'Impact Indicators - Section B'!G28</f>
        <v>Date de remise du rapport</v>
      </c>
      <c r="S36" s="227" t="str">
        <f>'Impact Indicators - Section B'!H28</f>
        <v>Mark if target is TBD?</v>
      </c>
      <c r="T36" s="225" t="str">
        <f>'Impact Indicators - Section B'!D28</f>
        <v>Cible N#</v>
      </c>
      <c r="U36" s="226" t="str">
        <f>'Impact Indicators - Section B'!E28</f>
        <v>Cible D#</v>
      </c>
      <c r="V36" s="226" t="str">
        <f>'Impact Indicators - Section B'!F28</f>
        <v>Cible %</v>
      </c>
      <c r="W36" s="226" t="str">
        <f>'Impact Indicators - Section B'!G28</f>
        <v>Date de remise du rapport</v>
      </c>
      <c r="X36" s="227" t="str">
        <f>'Impact Indicators - Section B'!H28</f>
        <v>Mark if target is TBD?</v>
      </c>
      <c r="Y36" s="225" t="str">
        <f>'Impact Indicators - Section B'!D28</f>
        <v>Cible N#</v>
      </c>
      <c r="Z36" s="226" t="str">
        <f>'Impact Indicators - Section B'!E28</f>
        <v>Cible D#</v>
      </c>
      <c r="AA36" s="226" t="str">
        <f>'Impact Indicators - Section B'!F28</f>
        <v>Cible %</v>
      </c>
      <c r="AB36" s="226" t="str">
        <f>'Impact Indicators - Section B'!G28</f>
        <v>Date de remise du rapport</v>
      </c>
      <c r="AC36" s="228" t="str">
        <f>'Impact Indicators - Section B'!H28</f>
        <v>Mark if target is TBD?</v>
      </c>
      <c r="AD36" s="225" t="str">
        <f>'Impact Indicators - Section B'!D28</f>
        <v>Cible N#</v>
      </c>
      <c r="AE36" s="226" t="str">
        <f>'Impact Indicators - Section B'!E28</f>
        <v>Cible D#</v>
      </c>
      <c r="AF36" s="226" t="str">
        <f>'Impact Indicators - Section B'!F28</f>
        <v>Cible %</v>
      </c>
      <c r="AG36" s="226" t="str">
        <f>'Impact Indicators - Section B'!G28</f>
        <v>Date de remise du rapport</v>
      </c>
      <c r="AH36" s="227" t="str">
        <f>'Impact Indicators - Section B'!H28</f>
        <v>Mark if target is TBD?</v>
      </c>
      <c r="AI36" s="229"/>
      <c r="AJ36" s="620"/>
    </row>
    <row r="37" spans="1:36" s="182" customFormat="1" ht="199.5" x14ac:dyDescent="0.45">
      <c r="A37" s="264">
        <v>1</v>
      </c>
      <c r="B37" s="230" t="str">
        <f>IFERROR(IF(INDEX('Impact Indicators - Section B'!B$9:B$25,MATCH('Print View'!$A37,'Impact Indicators - Section B'!$A$9:$A$25,0))&lt;&gt;0,INDEX('Impact Indicators - Section B'!B$9:B$25,MATCH('Print View'!$A37,'Impact Indicators - Section B'!$A$9:$A$25,0)),""),"")</f>
        <v>TB I-2: Taux d'incidence de la tuberculose (pour 100 000 habitants)</v>
      </c>
      <c r="C37" s="230" t="str">
        <f>IFERROR(IF(INDEX('Impact Indicators - Section B'!C$9:C$25,MATCH('Print View'!$A37,'Impact Indicators - Section B'!$A$9:$A$25,0))&lt;&gt;0,INDEX('Impact Indicators - Section B'!C$9:C$25,MATCH('Print View'!$A37,'Impact Indicators - Section B'!$A$9:$A$25,0)),""),"")</f>
        <v/>
      </c>
      <c r="D37" s="230" t="str">
        <f>IFERROR(IF(INDEX('Impact Indicators - Section B'!D$9:D$25,MATCH('Print View'!$A37,'Impact Indicators - Section B'!$A$9:$A$25,0))&lt;&gt;0,INDEX('Impact Indicators - Section B'!D$9:D$25,MATCH('Print View'!$A37,'Impact Indicators - Section B'!$A$9:$A$25,0)),""),"")</f>
        <v>122</v>
      </c>
      <c r="E37" s="230" t="str">
        <f>IFERROR(IF(INDEX('Impact Indicators - Section B'!E$9:E$25,MATCH('Print View'!$A37,'Impact Indicators - Section B'!$A$9:$A$25,0))&lt;&gt;0,INDEX('Impact Indicators - Section B'!E$9:E$25,MATCH('Print View'!$A37,'Impact Indicators - Section B'!$A$9:$A$25,0)),""),"")</f>
        <v>2015</v>
      </c>
      <c r="F37" s="230" t="str">
        <f>IFERROR(IF(INDEX('Impact Indicators - Section B'!F$9:F$25,MATCH('Print View'!$A37,'Impact Indicators - Section B'!$A$9:$A$25,0))&lt;&gt;0,INDEX('Impact Indicators - Section B'!F$9:F$25,MATCH('Print View'!$A37,'Impact Indicators - Section B'!$A$9:$A$25,0)),""),"")</f>
        <v>Rapport de l'OMS pour le Burundi (Estimation)</v>
      </c>
      <c r="G37" s="230" t="str">
        <f>IFERROR(IF(INDEX('Impact Indicators - Section B'!G$9:G$25,MATCH('Print View'!$A37,'Impact Indicators - Section B'!$A$9:$A$25,0))&lt;&gt;0,INDEX('Impact Indicators - Section B'!G$9:G$25,MATCH('Print View'!$A37,'Impact Indicators - Section B'!$A$9:$A$25,0)),""),"")</f>
        <v/>
      </c>
      <c r="H37" s="230" t="str">
        <f>IFERROR(IF(INDEX('Impact Indicators - Section B'!H$9:H$25,MATCH('Print View'!$A37,'Impact Indicators - Section B'!$A$9:$A$25,0))&lt;&gt;0,INDEX('Impact Indicators - Section B'!H$9:H$25,MATCH('Print View'!$A37,'Impact Indicators - Section B'!$A$9:$A$25,0)),""),"")</f>
        <v/>
      </c>
      <c r="I37" s="230" t="str">
        <f>IFERROR(IF(INDEX('Impact Indicators - Section B'!O$9:O$25,MATCH('Print View'!H37,'Impact Indicators - Section B'!$A$9:$A$25,0))&lt;&gt;0,INDEX('Impact Indicators - Section B'!O$9:O$25,MATCH('Print View'!$A37,'Impact Indicators - Section B'!$A$9:$A$25,0)),""),"")</f>
        <v/>
      </c>
      <c r="J37" s="231"/>
      <c r="K37" s="232"/>
      <c r="L37" s="232"/>
      <c r="M37" s="232"/>
      <c r="N37" s="233"/>
      <c r="O37" s="231"/>
      <c r="P37" s="232"/>
      <c r="Q37" s="232"/>
      <c r="R37" s="232"/>
      <c r="S37" s="233"/>
      <c r="T37" s="231"/>
      <c r="U37" s="232"/>
      <c r="V37" s="232"/>
      <c r="W37" s="232"/>
      <c r="X37" s="234"/>
      <c r="Y37" s="235"/>
      <c r="Z37" s="232"/>
      <c r="AA37" s="232"/>
      <c r="AB37" s="232"/>
      <c r="AC37" s="236"/>
      <c r="AD37" s="231"/>
      <c r="AE37" s="232"/>
      <c r="AF37" s="232"/>
      <c r="AG37" s="230"/>
      <c r="AH37" s="237"/>
      <c r="AI37" s="238"/>
      <c r="AJ37" s="239" t="str">
        <f>IFERROR(IF(INDEX('Impact Indicators - Section B'!P$9:P$25,MATCH('Print View'!H37,'Impact Indicators - Section B'!$A$9:$A$25,0))&lt;&gt;0,INDEX('Impact Indicators - Section B'!P$9:P$25,MATCH('Print View'!$A37,'Impact Indicators - Section B'!$A$9:$A$25,0)),""),"")</f>
        <v/>
      </c>
    </row>
    <row r="38" spans="1:36" s="182" customFormat="1" ht="199.5" x14ac:dyDescent="0.45">
      <c r="A38" s="265">
        <v>2</v>
      </c>
      <c r="B38" s="266" t="str">
        <f>IFERROR(IF(INDEX('Impact Indicators - Section B'!B$9:B$25,MATCH('Print View'!$A38,'Impact Indicators - Section B'!$A$9:$A$25,0))&lt;&gt;0,INDEX('Impact Indicators - Section B'!B$9:B$25,MATCH('Print View'!$A38,'Impact Indicators - Section B'!$A$9:$A$25,0)),""),"")</f>
        <v>TB I-3(M): Taux de mortalité par tuberculose (pour 100 000 habitants)</v>
      </c>
      <c r="C38" s="266" t="str">
        <f>IFERROR(IF(INDEX('Impact Indicators - Section B'!C$9:C$25,MATCH('Print View'!$A38,'Impact Indicators - Section B'!$A$9:$A$25,0))&lt;&gt;0,INDEX('Impact Indicators - Section B'!C$9:C$25,MATCH('Print View'!$A38,'Impact Indicators - Section B'!$A$9:$A$25,0)),""),"")</f>
        <v/>
      </c>
      <c r="D38" s="266" t="str">
        <f>IFERROR(IF(INDEX('Impact Indicators - Section B'!D$9:D$25,MATCH('Print View'!$A38,'Impact Indicators - Section B'!$A$9:$A$25,0))&lt;&gt;0,INDEX('Impact Indicators - Section B'!D$9:D$25,MATCH('Print View'!$A38,'Impact Indicators - Section B'!$A$9:$A$25,0)),""),"")</f>
        <v>3.8</v>
      </c>
      <c r="E38" s="266" t="str">
        <f>IFERROR(IF(INDEX('Impact Indicators - Section B'!E$9:E$25,MATCH('Print View'!$A38,'Impact Indicators - Section B'!$A$9:$A$25,0))&lt;&gt;0,INDEX('Impact Indicators - Section B'!E$9:E$25,MATCH('Print View'!$A38,'Impact Indicators - Section B'!$A$9:$A$25,0)),""),"")</f>
        <v>2016</v>
      </c>
      <c r="F38" s="266" t="str">
        <f>IFERROR(IF(INDEX('Impact Indicators - Section B'!F$9:F$25,MATCH('Print View'!$A38,'Impact Indicators - Section B'!$A$9:$A$25,0))&lt;&gt;0,INDEX('Impact Indicators - Section B'!F$9:F$25,MATCH('Print View'!$A38,'Impact Indicators - Section B'!$A$9:$A$25,0)),""),"")</f>
        <v>Rapport de l'OMS pour le Burundi (Estimation)</v>
      </c>
      <c r="G38" s="266" t="str">
        <f>IFERROR(IF(INDEX('Impact Indicators - Section B'!G$9:G$25,MATCH('Print View'!$A38,'Impact Indicators - Section B'!$A$9:$A$25,0))&lt;&gt;0,INDEX('Impact Indicators - Section B'!G$9:G$25,MATCH('Print View'!$A38,'Impact Indicators - Section B'!$A$9:$A$25,0)),""),"")</f>
        <v/>
      </c>
      <c r="H38" s="266" t="str">
        <f>IFERROR(IF(INDEX('Impact Indicators - Section B'!H$9:H$25,MATCH('Print View'!$A38,'Impact Indicators - Section B'!$A$9:$A$25,0))&lt;&gt;0,INDEX('Impact Indicators - Section B'!H$9:H$25,MATCH('Print View'!$A38,'Impact Indicators - Section B'!$A$9:$A$25,0)),""),"")</f>
        <v/>
      </c>
      <c r="I38" s="266" t="str">
        <f>IFERROR(IF(INDEX('Impact Indicators - Section B'!O$9:O$25,MATCH('Print View'!H38,'Impact Indicators - Section B'!$A$9:$A$25,0))&lt;&gt;0,INDEX('Impact Indicators - Section B'!O$9:O$25,MATCH('Print View'!$A38,'Impact Indicators - Section B'!$A$9:$A$25,0)),""),"")</f>
        <v/>
      </c>
      <c r="J38" s="267"/>
      <c r="K38" s="268"/>
      <c r="L38" s="268"/>
      <c r="M38" s="268"/>
      <c r="N38" s="269"/>
      <c r="O38" s="267"/>
      <c r="P38" s="268"/>
      <c r="Q38" s="268"/>
      <c r="R38" s="268"/>
      <c r="S38" s="269"/>
      <c r="T38" s="267"/>
      <c r="U38" s="268"/>
      <c r="V38" s="268"/>
      <c r="W38" s="268"/>
      <c r="X38" s="270"/>
      <c r="Y38" s="271"/>
      <c r="Z38" s="268"/>
      <c r="AA38" s="268"/>
      <c r="AB38" s="268"/>
      <c r="AC38" s="272"/>
      <c r="AD38" s="267"/>
      <c r="AE38" s="268"/>
      <c r="AF38" s="268"/>
      <c r="AG38" s="273"/>
      <c r="AH38" s="274"/>
      <c r="AI38" s="238"/>
      <c r="AJ38" s="275" t="str">
        <f>IFERROR(IF(INDEX('Impact Indicators - Section B'!P$9:P$25,MATCH('Print View'!H38,'Impact Indicators - Section B'!$A$9:$A$25,0))&lt;&gt;0,INDEX('Impact Indicators - Section B'!P$9:P$25,MATCH('Print View'!$A38,'Impact Indicators - Section B'!$A$9:$A$25,0)),""),"")</f>
        <v/>
      </c>
    </row>
    <row r="39" spans="1:36" s="182" customFormat="1" ht="199.5" x14ac:dyDescent="0.45">
      <c r="A39" s="265">
        <v>3</v>
      </c>
      <c r="B39" s="230" t="str">
        <f>IFERROR(IF(INDEX('Impact Indicators - Section B'!B$9:B$25,MATCH('Print View'!$A39,'Impact Indicators - Section B'!$A$9:$A$25,0))&lt;&gt;0,INDEX('Impact Indicators - Section B'!B$9:B$25,MATCH('Print View'!$A39,'Impact Indicators - Section B'!$A$9:$A$25,0)),""),"")</f>
        <v>TB I-4(M): Prévalence de TB-RR et/ou TB-MR parmi les nouveaux cas détectés: Proportion de nouveaux cas de tuberculose avec TB-RR et/ou TB-MR</v>
      </c>
      <c r="C39" s="230" t="str">
        <f>IFERROR(IF(INDEX('Impact Indicators - Section B'!C$9:C$25,MATCH('Print View'!$A39,'Impact Indicators - Section B'!$A$9:$A$25,0))&lt;&gt;0,INDEX('Impact Indicators - Section B'!C$9:C$25,MATCH('Print View'!$A39,'Impact Indicators - Section B'!$A$9:$A$25,0)),""),"")</f>
        <v/>
      </c>
      <c r="D39" s="230" t="str">
        <f>IFERROR(IF(INDEX('Impact Indicators - Section B'!D$9:D$25,MATCH('Print View'!$A39,'Impact Indicators - Section B'!$A$9:$A$25,0))&lt;&gt;0,INDEX('Impact Indicators - Section B'!D$9:D$25,MATCH('Print View'!$A39,'Impact Indicators - Section B'!$A$9:$A$25,0)),""),"")</f>
        <v>3.2</v>
      </c>
      <c r="E39" s="230" t="str">
        <f>IFERROR(IF(INDEX('Impact Indicators - Section B'!E$9:E$25,MATCH('Print View'!$A39,'Impact Indicators - Section B'!$A$9:$A$25,0))&lt;&gt;0,INDEX('Impact Indicators - Section B'!E$9:E$25,MATCH('Print View'!$A39,'Impact Indicators - Section B'!$A$9:$A$25,0)),""),"")</f>
        <v>2015</v>
      </c>
      <c r="F39" s="230" t="str">
        <f>IFERROR(IF(INDEX('Impact Indicators - Section B'!F$9:F$25,MATCH('Print View'!$A39,'Impact Indicators - Section B'!$A$9:$A$25,0))&lt;&gt;0,INDEX('Impact Indicators - Section B'!F$9:F$25,MATCH('Print View'!$A39,'Impact Indicators - Section B'!$A$9:$A$25,0)),""),"")</f>
        <v>Rapport de l'OMS pour le Burundi (Estimation)</v>
      </c>
      <c r="G39" s="230" t="str">
        <f>IFERROR(IF(INDEX('Impact Indicators - Section B'!G$9:G$25,MATCH('Print View'!$A39,'Impact Indicators - Section B'!$A$9:$A$25,0))&lt;&gt;0,INDEX('Impact Indicators - Section B'!G$9:G$25,MATCH('Print View'!$A39,'Impact Indicators - Section B'!$A$9:$A$25,0)),""),"")</f>
        <v/>
      </c>
      <c r="H39" s="230" t="str">
        <f>IFERROR(IF(INDEX('Impact Indicators - Section B'!H$9:H$25,MATCH('Print View'!$A39,'Impact Indicators - Section B'!$A$9:$A$25,0))&lt;&gt;0,INDEX('Impact Indicators - Section B'!H$9:H$25,MATCH('Print View'!$A39,'Impact Indicators - Section B'!$A$9:$A$25,0)),""),"")</f>
        <v/>
      </c>
      <c r="I39" s="230" t="str">
        <f>IFERROR(IF(INDEX('Impact Indicators - Section B'!O$9:O$25,MATCH('Print View'!H39,'Impact Indicators - Section B'!$A$9:$A$25,0))&lt;&gt;0,INDEX('Impact Indicators - Section B'!O$9:O$25,MATCH('Print View'!$A39,'Impact Indicators - Section B'!$A$9:$A$25,0)),""),"")</f>
        <v/>
      </c>
      <c r="J39" s="240"/>
      <c r="K39" s="241"/>
      <c r="L39" s="241"/>
      <c r="M39" s="241"/>
      <c r="N39" s="242"/>
      <c r="O39" s="240"/>
      <c r="P39" s="241"/>
      <c r="Q39" s="241"/>
      <c r="R39" s="241"/>
      <c r="S39" s="242"/>
      <c r="T39" s="240"/>
      <c r="U39" s="241"/>
      <c r="V39" s="241"/>
      <c r="W39" s="241"/>
      <c r="X39" s="243"/>
      <c r="Y39" s="244"/>
      <c r="Z39" s="241"/>
      <c r="AA39" s="241"/>
      <c r="AB39" s="241"/>
      <c r="AC39" s="245"/>
      <c r="AD39" s="240"/>
      <c r="AE39" s="241"/>
      <c r="AF39" s="241"/>
      <c r="AG39" s="246"/>
      <c r="AH39" s="247"/>
      <c r="AI39" s="238"/>
      <c r="AJ39" s="239" t="str">
        <f>IFERROR(IF(INDEX('Impact Indicators - Section B'!P$9:P$25,MATCH('Print View'!H39,'Impact Indicators - Section B'!$A$9:$A$25,0))&lt;&gt;0,INDEX('Impact Indicators - Section B'!P$9:P$25,MATCH('Print View'!$A39,'Impact Indicators - Section B'!$A$9:$A$25,0)),""),"")</f>
        <v/>
      </c>
    </row>
    <row r="40" spans="1:36" s="182" customFormat="1" ht="199.5" x14ac:dyDescent="0.45">
      <c r="A40" s="265">
        <v>4</v>
      </c>
      <c r="B40" s="266" t="str">
        <f>IFERROR(IF(INDEX('Impact Indicators - Section B'!B$9:B$25,MATCH('Print View'!$A40,'Impact Indicators - Section B'!$A$9:$A$25,0))&lt;&gt;0,INDEX('Impact Indicators - Section B'!B$9:B$25,MATCH('Print View'!$A40,'Impact Indicators - Section B'!$A$9:$A$25,0)),""),"")</f>
        <v>HIV I-6: Estimation du pourcentage d'infections à VIH parmi les enfants nés de femmes séropositives au VIH ayant accouché au cours des 12 derniers  mois</v>
      </c>
      <c r="C40" s="266" t="str">
        <f>IFERROR(IF(INDEX('Impact Indicators - Section B'!C$9:C$25,MATCH('Print View'!$A40,'Impact Indicators - Section B'!$A$9:$A$25,0))&lt;&gt;0,INDEX('Impact Indicators - Section B'!C$9:C$25,MATCH('Print View'!$A40,'Impact Indicators - Section B'!$A$9:$A$25,0)),""),"")</f>
        <v/>
      </c>
      <c r="D40" s="266" t="str">
        <f>IFERROR(IF(INDEX('Impact Indicators - Section B'!D$9:D$25,MATCH('Print View'!$A40,'Impact Indicators - Section B'!$A$9:$A$25,0))&lt;&gt;0,INDEX('Impact Indicators - Section B'!D$9:D$25,MATCH('Print View'!$A40,'Impact Indicators - Section B'!$A$9:$A$25,0)),""),"")</f>
        <v>6.39%</v>
      </c>
      <c r="E40" s="266" t="str">
        <f>IFERROR(IF(INDEX('Impact Indicators - Section B'!E$9:E$25,MATCH('Print View'!$A40,'Impact Indicators - Section B'!$A$9:$A$25,0))&lt;&gt;0,INDEX('Impact Indicators - Section B'!E$9:E$25,MATCH('Print View'!$A40,'Impact Indicators - Section B'!$A$9:$A$25,0)),""),"")</f>
        <v>2016</v>
      </c>
      <c r="F40" s="266" t="str">
        <f>IFERROR(IF(INDEX('Impact Indicators - Section B'!F$9:F$25,MATCH('Print View'!$A40,'Impact Indicators - Section B'!$A$9:$A$25,0))&lt;&gt;0,INDEX('Impact Indicators - Section B'!F$9:F$25,MATCH('Print View'!$A40,'Impact Indicators - Section B'!$A$9:$A$25,0)),""),"")</f>
        <v>Spectrum</v>
      </c>
      <c r="G40" s="266" t="str">
        <f>IFERROR(IF(INDEX('Impact Indicators - Section B'!G$9:G$25,MATCH('Print View'!$A40,'Impact Indicators - Section B'!$A$9:$A$25,0))&lt;&gt;0,INDEX('Impact Indicators - Section B'!G$9:G$25,MATCH('Print View'!$A40,'Impact Indicators - Section B'!$A$9:$A$25,0)),""),"")</f>
        <v/>
      </c>
      <c r="H40" s="266" t="str">
        <f>IFERROR(IF(INDEX('Impact Indicators - Section B'!H$9:H$25,MATCH('Print View'!$A40,'Impact Indicators - Section B'!$A$9:$A$25,0))&lt;&gt;0,INDEX('Impact Indicators - Section B'!H$9:H$25,MATCH('Print View'!$A40,'Impact Indicators - Section B'!$A$9:$A$25,0)),""),"")</f>
        <v/>
      </c>
      <c r="I40" s="266" t="str">
        <f>IFERROR(IF(INDEX('Impact Indicators - Section B'!O$9:O$25,MATCH('Print View'!H40,'Impact Indicators - Section B'!$A$9:$A$25,0))&lt;&gt;0,INDEX('Impact Indicators - Section B'!O$9:O$25,MATCH('Print View'!$A40,'Impact Indicators - Section B'!$A$9:$A$25,0)),""),"")</f>
        <v/>
      </c>
      <c r="J40" s="267"/>
      <c r="K40" s="268"/>
      <c r="L40" s="268"/>
      <c r="M40" s="268"/>
      <c r="N40" s="269"/>
      <c r="O40" s="267"/>
      <c r="P40" s="268"/>
      <c r="Q40" s="268"/>
      <c r="R40" s="268"/>
      <c r="S40" s="269"/>
      <c r="T40" s="267"/>
      <c r="U40" s="268"/>
      <c r="V40" s="268"/>
      <c r="W40" s="268"/>
      <c r="X40" s="270"/>
      <c r="Y40" s="271"/>
      <c r="Z40" s="268"/>
      <c r="AA40" s="268"/>
      <c r="AB40" s="268"/>
      <c r="AC40" s="272"/>
      <c r="AD40" s="267"/>
      <c r="AE40" s="268"/>
      <c r="AF40" s="268"/>
      <c r="AG40" s="273"/>
      <c r="AH40" s="274"/>
      <c r="AI40" s="238"/>
      <c r="AJ40" s="275" t="str">
        <f>IFERROR(IF(INDEX('Impact Indicators - Section B'!P$9:P$25,MATCH('Print View'!H40,'Impact Indicators - Section B'!$A$9:$A$25,0))&lt;&gt;0,INDEX('Impact Indicators - Section B'!P$9:P$25,MATCH('Print View'!$A40,'Impact Indicators - Section B'!$A$9:$A$25,0)),""),"")</f>
        <v/>
      </c>
    </row>
    <row r="41" spans="1:36" s="182" customFormat="1" ht="142.5" x14ac:dyDescent="0.45">
      <c r="A41" s="265">
        <v>5</v>
      </c>
      <c r="B41" s="230" t="str">
        <f>IFERROR(IF(INDEX('Impact Indicators - Section B'!B$9:B$25,MATCH('Print View'!$A41,'Impact Indicators - Section B'!$A$9:$A$25,0))&lt;&gt;0,INDEX('Impact Indicators - Section B'!B$9:B$25,MATCH('Print View'!$A41,'Impact Indicators - Section B'!$A$9:$A$25,0)),""),"")</f>
        <v>HIV I-9a(M): Pourcentage d'hommes ayant des rapports sexuels avec des hommes vivant avec le VIH</v>
      </c>
      <c r="C41" s="230" t="str">
        <f>IFERROR(IF(INDEX('Impact Indicators - Section B'!C$9:C$25,MATCH('Print View'!$A41,'Impact Indicators - Section B'!$A$9:$A$25,0))&lt;&gt;0,INDEX('Impact Indicators - Section B'!C$9:C$25,MATCH('Print View'!$A41,'Impact Indicators - Section B'!$A$9:$A$25,0)),""),"")</f>
        <v/>
      </c>
      <c r="D41" s="230" t="str">
        <f>IFERROR(IF(INDEX('Impact Indicators - Section B'!D$9:D$25,MATCH('Print View'!$A41,'Impact Indicators - Section B'!$A$9:$A$25,0))&lt;&gt;0,INDEX('Impact Indicators - Section B'!D$9:D$25,MATCH('Print View'!$A41,'Impact Indicators - Section B'!$A$9:$A$25,0)),""),"")</f>
        <v>4.8%</v>
      </c>
      <c r="E41" s="230" t="str">
        <f>IFERROR(IF(INDEX('Impact Indicators - Section B'!E$9:E$25,MATCH('Print View'!$A41,'Impact Indicators - Section B'!$A$9:$A$25,0))&lt;&gt;0,INDEX('Impact Indicators - Section B'!E$9:E$25,MATCH('Print View'!$A41,'Impact Indicators - Section B'!$A$9:$A$25,0)),""),"")</f>
        <v>2013</v>
      </c>
      <c r="F41" s="230" t="str">
        <f>IFERROR(IF(INDEX('Impact Indicators - Section B'!F$9:F$25,MATCH('Print View'!$A41,'Impact Indicators - Section B'!$A$9:$A$25,0))&lt;&gt;0,INDEX('Impact Indicators - Section B'!F$9:F$25,MATCH('Print View'!$A41,'Impact Indicators - Section B'!$A$9:$A$25,0)),""),"")</f>
        <v>Place</v>
      </c>
      <c r="G41" s="230" t="str">
        <f>IFERROR(IF(INDEX('Impact Indicators - Section B'!G$9:G$25,MATCH('Print View'!$A41,'Impact Indicators - Section B'!$A$9:$A$25,0))&lt;&gt;0,INDEX('Impact Indicators - Section B'!G$9:G$25,MATCH('Print View'!$A41,'Impact Indicators - Section B'!$A$9:$A$25,0)),""),"")</f>
        <v>Age</v>
      </c>
      <c r="H41" s="230" t="str">
        <f>IFERROR(IF(INDEX('Impact Indicators - Section B'!H$9:H$25,MATCH('Print View'!$A41,'Impact Indicators - Section B'!$A$9:$A$25,0))&lt;&gt;0,INDEX('Impact Indicators - Section B'!H$9:H$25,MATCH('Print View'!$A41,'Impact Indicators - Section B'!$A$9:$A$25,0)),""),"")</f>
        <v/>
      </c>
      <c r="I41" s="230" t="str">
        <f>IFERROR(IF(INDEX('Impact Indicators - Section B'!O$9:O$25,MATCH('Print View'!H41,'Impact Indicators - Section B'!$A$9:$A$25,0))&lt;&gt;0,INDEX('Impact Indicators - Section B'!O$9:O$25,MATCH('Print View'!$A41,'Impact Indicators - Section B'!$A$9:$A$25,0)),""),"")</f>
        <v/>
      </c>
      <c r="J41" s="240"/>
      <c r="K41" s="241"/>
      <c r="L41" s="241"/>
      <c r="M41" s="241"/>
      <c r="N41" s="242"/>
      <c r="O41" s="240"/>
      <c r="P41" s="241"/>
      <c r="Q41" s="241"/>
      <c r="R41" s="241"/>
      <c r="S41" s="242"/>
      <c r="T41" s="240"/>
      <c r="U41" s="241"/>
      <c r="V41" s="241"/>
      <c r="W41" s="241"/>
      <c r="X41" s="243"/>
      <c r="Y41" s="240"/>
      <c r="Z41" s="241"/>
      <c r="AA41" s="241"/>
      <c r="AB41" s="241"/>
      <c r="AC41" s="245"/>
      <c r="AD41" s="240"/>
      <c r="AE41" s="241"/>
      <c r="AF41" s="241"/>
      <c r="AG41" s="246"/>
      <c r="AH41" s="247"/>
      <c r="AI41" s="238"/>
      <c r="AJ41" s="239" t="str">
        <f>IFERROR(IF(INDEX('Impact Indicators - Section B'!P$9:P$25,MATCH('Print View'!H41,'Impact Indicators - Section B'!$A$9:$A$25,0))&lt;&gt;0,INDEX('Impact Indicators - Section B'!P$9:P$25,MATCH('Print View'!$A41,'Impact Indicators - Section B'!$A$9:$A$25,0)),""),"")</f>
        <v/>
      </c>
    </row>
    <row r="42" spans="1:36" s="182" customFormat="1" ht="85.5" x14ac:dyDescent="0.45">
      <c r="A42" s="264">
        <v>6</v>
      </c>
      <c r="B42" s="266" t="str">
        <f>IFERROR(IF(INDEX('Impact Indicators - Section B'!B$9:B$25,MATCH('Print View'!$A42,'Impact Indicators - Section B'!$A$9:$A$25,0))&lt;&gt;0,INDEX('Impact Indicators - Section B'!B$9:B$25,MATCH('Print View'!$A42,'Impact Indicators - Section B'!$A$9:$A$25,0)),""),"")</f>
        <v>HIV I-10(M): Pourcentage de professionnels du sexe vivant avec le VIH</v>
      </c>
      <c r="C42" s="266" t="str">
        <f>IFERROR(IF(INDEX('Impact Indicators - Section B'!C$9:C$25,MATCH('Print View'!$A42,'Impact Indicators - Section B'!$A$9:$A$25,0))&lt;&gt;0,INDEX('Impact Indicators - Section B'!C$9:C$25,MATCH('Print View'!$A42,'Impact Indicators - Section B'!$A$9:$A$25,0)),""),"")</f>
        <v/>
      </c>
      <c r="D42" s="266" t="str">
        <f>IFERROR(IF(INDEX('Impact Indicators - Section B'!D$9:D$25,MATCH('Print View'!$A42,'Impact Indicators - Section B'!$A$9:$A$25,0))&lt;&gt;0,INDEX('Impact Indicators - Section B'!D$9:D$25,MATCH('Print View'!$A42,'Impact Indicators - Section B'!$A$9:$A$25,0)),""),"")</f>
        <v>21.3%</v>
      </c>
      <c r="E42" s="266" t="str">
        <f>IFERROR(IF(INDEX('Impact Indicators - Section B'!E$9:E$25,MATCH('Print View'!$A42,'Impact Indicators - Section B'!$A$9:$A$25,0))&lt;&gt;0,INDEX('Impact Indicators - Section B'!E$9:E$25,MATCH('Print View'!$A42,'Impact Indicators - Section B'!$A$9:$A$25,0)),""),"")</f>
        <v>2013</v>
      </c>
      <c r="F42" s="266" t="str">
        <f>IFERROR(IF(INDEX('Impact Indicators - Section B'!F$9:F$25,MATCH('Print View'!$A42,'Impact Indicators - Section B'!$A$9:$A$25,0))&lt;&gt;0,INDEX('Impact Indicators - Section B'!F$9:F$25,MATCH('Print View'!$A42,'Impact Indicators - Section B'!$A$9:$A$25,0)),""),"")</f>
        <v>Place</v>
      </c>
      <c r="G42" s="266" t="str">
        <f>IFERROR(IF(INDEX('Impact Indicators - Section B'!G$9:G$25,MATCH('Print View'!$A42,'Impact Indicators - Section B'!$A$9:$A$25,0))&lt;&gt;0,INDEX('Impact Indicators - Section B'!G$9:G$25,MATCH('Print View'!$A42,'Impact Indicators - Section B'!$A$9:$A$25,0)),""),"")</f>
        <v>Age</v>
      </c>
      <c r="H42" s="266" t="str">
        <f>IFERROR(IF(INDEX('Impact Indicators - Section B'!H$9:H$25,MATCH('Print View'!$A42,'Impact Indicators - Section B'!$A$9:$A$25,0))&lt;&gt;0,INDEX('Impact Indicators - Section B'!H$9:H$25,MATCH('Print View'!$A42,'Impact Indicators - Section B'!$A$9:$A$25,0)),""),"")</f>
        <v/>
      </c>
      <c r="I42" s="266" t="str">
        <f>IFERROR(IF(INDEX('Impact Indicators - Section B'!O$9:O$25,MATCH('Print View'!H42,'Impact Indicators - Section B'!$A$9:$A$25,0))&lt;&gt;0,INDEX('Impact Indicators - Section B'!O$9:O$25,MATCH('Print View'!$A42,'Impact Indicators - Section B'!$A$9:$A$25,0)),""),"")</f>
        <v/>
      </c>
      <c r="J42" s="267"/>
      <c r="K42" s="268"/>
      <c r="L42" s="268"/>
      <c r="M42" s="268"/>
      <c r="N42" s="269"/>
      <c r="O42" s="267"/>
      <c r="P42" s="268"/>
      <c r="Q42" s="268"/>
      <c r="R42" s="268"/>
      <c r="S42" s="269"/>
      <c r="T42" s="267"/>
      <c r="U42" s="268"/>
      <c r="V42" s="268"/>
      <c r="W42" s="268"/>
      <c r="X42" s="270"/>
      <c r="Y42" s="267"/>
      <c r="Z42" s="268"/>
      <c r="AA42" s="268"/>
      <c r="AB42" s="268"/>
      <c r="AC42" s="272"/>
      <c r="AD42" s="267"/>
      <c r="AE42" s="268"/>
      <c r="AF42" s="268"/>
      <c r="AG42" s="273"/>
      <c r="AH42" s="274"/>
      <c r="AI42" s="238"/>
      <c r="AJ42" s="275" t="str">
        <f>IFERROR(IF(INDEX('Impact Indicators - Section B'!P$9:P$25,MATCH('Print View'!H42,'Impact Indicators - Section B'!$A$9:$A$25,0))&lt;&gt;0,INDEX('Impact Indicators - Section B'!P$9:P$25,MATCH('Print View'!$A42,'Impact Indicators - Section B'!$A$9:$A$25,0)),""),"")</f>
        <v/>
      </c>
    </row>
    <row r="43" spans="1:36" s="182" customFormat="1" ht="28.5" x14ac:dyDescent="0.45">
      <c r="A43" s="265">
        <v>7</v>
      </c>
      <c r="B43" s="230" t="str">
        <f>IFERROR(IF(INDEX('Impact Indicators - Section B'!B$9:B$25,MATCH('Print View'!$A43,'Impact Indicators - Section B'!$A$9:$A$25,0))&lt;&gt;0,INDEX('Impact Indicators - Section B'!B$9:B$25,MATCH('Print View'!$A43,'Impact Indicators - Section B'!$A$9:$A$25,0)),""),"")</f>
        <v/>
      </c>
      <c r="C43" s="230" t="str">
        <f>IFERROR(IF(INDEX('Impact Indicators - Section B'!C$9:C$25,MATCH('Print View'!$A43,'Impact Indicators - Section B'!$A$9:$A$25,0))&lt;&gt;0,INDEX('Impact Indicators - Section B'!C$9:C$25,MATCH('Print View'!$A43,'Impact Indicators - Section B'!$A$9:$A$25,0)),""),"")</f>
        <v/>
      </c>
      <c r="D43" s="230" t="str">
        <f>IFERROR(IF(INDEX('Impact Indicators - Section B'!D$9:D$25,MATCH('Print View'!$A43,'Impact Indicators - Section B'!$A$9:$A$25,0))&lt;&gt;0,INDEX('Impact Indicators - Section B'!D$9:D$25,MATCH('Print View'!$A43,'Impact Indicators - Section B'!$A$9:$A$25,0)),""),"")</f>
        <v/>
      </c>
      <c r="E43" s="230" t="str">
        <f>IFERROR(IF(INDEX('Impact Indicators - Section B'!E$9:E$25,MATCH('Print View'!$A43,'Impact Indicators - Section B'!$A$9:$A$25,0))&lt;&gt;0,INDEX('Impact Indicators - Section B'!E$9:E$25,MATCH('Print View'!$A43,'Impact Indicators - Section B'!$A$9:$A$25,0)),""),"")</f>
        <v/>
      </c>
      <c r="F43" s="230" t="str">
        <f>IFERROR(IF(INDEX('Impact Indicators - Section B'!F$9:F$25,MATCH('Print View'!$A43,'Impact Indicators - Section B'!$A$9:$A$25,0))&lt;&gt;0,INDEX('Impact Indicators - Section B'!F$9:F$25,MATCH('Print View'!$A43,'Impact Indicators - Section B'!$A$9:$A$25,0)),""),"")</f>
        <v/>
      </c>
      <c r="G43" s="230" t="str">
        <f>IFERROR(IF(INDEX('Impact Indicators - Section B'!G$9:G$25,MATCH('Print View'!$A43,'Impact Indicators - Section B'!$A$9:$A$25,0))&lt;&gt;0,INDEX('Impact Indicators - Section B'!G$9:G$25,MATCH('Print View'!$A43,'Impact Indicators - Section B'!$A$9:$A$25,0)),""),"")</f>
        <v/>
      </c>
      <c r="H43" s="230" t="str">
        <f>IFERROR(IF(INDEX('Impact Indicators - Section B'!H$9:H$25,MATCH('Print View'!$A43,'Impact Indicators - Section B'!$A$9:$A$25,0))&lt;&gt;0,INDEX('Impact Indicators - Section B'!H$9:H$25,MATCH('Print View'!$A43,'Impact Indicators - Section B'!$A$9:$A$25,0)),""),"")</f>
        <v/>
      </c>
      <c r="I43" s="230" t="str">
        <f>IFERROR(IF(INDEX('Impact Indicators - Section B'!O$9:O$25,MATCH('Print View'!H43,'Impact Indicators - Section B'!$A$9:$A$25,0))&lt;&gt;0,INDEX('Impact Indicators - Section B'!O$9:O$25,MATCH('Print View'!$A43,'Impact Indicators - Section B'!$A$9:$A$25,0)),""),"")</f>
        <v/>
      </c>
      <c r="J43" s="240"/>
      <c r="K43" s="241"/>
      <c r="L43" s="241"/>
      <c r="M43" s="241"/>
      <c r="N43" s="242"/>
      <c r="O43" s="240"/>
      <c r="P43" s="241"/>
      <c r="Q43" s="241"/>
      <c r="R43" s="241"/>
      <c r="S43" s="242"/>
      <c r="T43" s="240"/>
      <c r="U43" s="241"/>
      <c r="V43" s="241"/>
      <c r="W43" s="241"/>
      <c r="X43" s="243"/>
      <c r="Y43" s="240"/>
      <c r="Z43" s="241"/>
      <c r="AA43" s="241"/>
      <c r="AB43" s="241"/>
      <c r="AC43" s="245"/>
      <c r="AD43" s="240"/>
      <c r="AE43" s="241"/>
      <c r="AF43" s="241"/>
      <c r="AG43" s="246"/>
      <c r="AH43" s="247"/>
      <c r="AI43" s="238"/>
      <c r="AJ43" s="239" t="str">
        <f>IFERROR(IF(INDEX('Impact Indicators - Section B'!P$9:P$25,MATCH('Print View'!H43,'Impact Indicators - Section B'!$A$9:$A$25,0))&lt;&gt;0,INDEX('Impact Indicators - Section B'!P$9:P$25,MATCH('Print View'!$A43,'Impact Indicators - Section B'!$A$9:$A$25,0)),""),"")</f>
        <v/>
      </c>
    </row>
    <row r="44" spans="1:36" s="182" customFormat="1" ht="28.5" x14ac:dyDescent="0.45">
      <c r="A44" s="265">
        <v>8</v>
      </c>
      <c r="B44" s="266" t="str">
        <f>IFERROR(IF(INDEX('Impact Indicators - Section B'!B$9:B$25,MATCH('Print View'!$A44,'Impact Indicators - Section B'!$A$9:$A$25,0))&lt;&gt;0,INDEX('Impact Indicators - Section B'!B$9:B$25,MATCH('Print View'!$A44,'Impact Indicators - Section B'!$A$9:$A$25,0)),""),"")</f>
        <v/>
      </c>
      <c r="C44" s="266" t="str">
        <f>IFERROR(IF(INDEX('Impact Indicators - Section B'!C$9:C$25,MATCH('Print View'!$A44,'Impact Indicators - Section B'!$A$9:$A$25,0))&lt;&gt;0,INDEX('Impact Indicators - Section B'!C$9:C$25,MATCH('Print View'!$A44,'Impact Indicators - Section B'!$A$9:$A$25,0)),""),"")</f>
        <v/>
      </c>
      <c r="D44" s="266" t="str">
        <f>IFERROR(IF(INDEX('Impact Indicators - Section B'!D$9:D$25,MATCH('Print View'!$A44,'Impact Indicators - Section B'!$A$9:$A$25,0))&lt;&gt;0,INDEX('Impact Indicators - Section B'!D$9:D$25,MATCH('Print View'!$A44,'Impact Indicators - Section B'!$A$9:$A$25,0)),""),"")</f>
        <v/>
      </c>
      <c r="E44" s="266" t="str">
        <f>IFERROR(IF(INDEX('Impact Indicators - Section B'!E$9:E$25,MATCH('Print View'!$A44,'Impact Indicators - Section B'!$A$9:$A$25,0))&lt;&gt;0,INDEX('Impact Indicators - Section B'!E$9:E$25,MATCH('Print View'!$A44,'Impact Indicators - Section B'!$A$9:$A$25,0)),""),"")</f>
        <v/>
      </c>
      <c r="F44" s="266" t="str">
        <f>IFERROR(IF(INDEX('Impact Indicators - Section B'!F$9:F$25,MATCH('Print View'!$A44,'Impact Indicators - Section B'!$A$9:$A$25,0))&lt;&gt;0,INDEX('Impact Indicators - Section B'!F$9:F$25,MATCH('Print View'!$A44,'Impact Indicators - Section B'!$A$9:$A$25,0)),""),"")</f>
        <v/>
      </c>
      <c r="G44" s="266" t="str">
        <f>IFERROR(IF(INDEX('Impact Indicators - Section B'!G$9:G$25,MATCH('Print View'!$A44,'Impact Indicators - Section B'!$A$9:$A$25,0))&lt;&gt;0,INDEX('Impact Indicators - Section B'!G$9:G$25,MATCH('Print View'!$A44,'Impact Indicators - Section B'!$A$9:$A$25,0)),""),"")</f>
        <v/>
      </c>
      <c r="H44" s="266" t="str">
        <f>IFERROR(IF(INDEX('Impact Indicators - Section B'!H$9:H$25,MATCH('Print View'!$A44,'Impact Indicators - Section B'!$A$9:$A$25,0))&lt;&gt;0,INDEX('Impact Indicators - Section B'!H$9:H$25,MATCH('Print View'!$A44,'Impact Indicators - Section B'!$A$9:$A$25,0)),""),"")</f>
        <v/>
      </c>
      <c r="I44" s="266" t="str">
        <f>IFERROR(IF(INDEX('Impact Indicators - Section B'!O$9:O$25,MATCH('Print View'!H44,'Impact Indicators - Section B'!$A$9:$A$25,0))&lt;&gt;0,INDEX('Impact Indicators - Section B'!O$9:O$25,MATCH('Print View'!$A44,'Impact Indicators - Section B'!$A$9:$A$25,0)),""),"")</f>
        <v/>
      </c>
      <c r="J44" s="267"/>
      <c r="K44" s="268"/>
      <c r="L44" s="268"/>
      <c r="M44" s="268"/>
      <c r="N44" s="269"/>
      <c r="O44" s="267"/>
      <c r="P44" s="268"/>
      <c r="Q44" s="268"/>
      <c r="R44" s="268"/>
      <c r="S44" s="269"/>
      <c r="T44" s="267"/>
      <c r="U44" s="268"/>
      <c r="V44" s="268"/>
      <c r="W44" s="268"/>
      <c r="X44" s="270"/>
      <c r="Y44" s="267"/>
      <c r="Z44" s="268"/>
      <c r="AA44" s="268"/>
      <c r="AB44" s="268"/>
      <c r="AC44" s="272"/>
      <c r="AD44" s="267"/>
      <c r="AE44" s="268"/>
      <c r="AF44" s="268"/>
      <c r="AG44" s="273"/>
      <c r="AH44" s="274"/>
      <c r="AI44" s="238"/>
      <c r="AJ44" s="275" t="str">
        <f>IFERROR(IF(INDEX('Impact Indicators - Section B'!P$9:P$25,MATCH('Print View'!H44,'Impact Indicators - Section B'!$A$9:$A$25,0))&lt;&gt;0,INDEX('Impact Indicators - Section B'!P$9:P$25,MATCH('Print View'!$A44,'Impact Indicators - Section B'!$A$9:$A$25,0)),""),"")</f>
        <v/>
      </c>
    </row>
    <row r="45" spans="1:36" s="182" customFormat="1" ht="28.5" x14ac:dyDescent="0.45">
      <c r="A45" s="265">
        <v>9</v>
      </c>
      <c r="B45" s="230" t="str">
        <f>IFERROR(IF(INDEX('Impact Indicators - Section B'!B$9:B$25,MATCH('Print View'!$A45,'Impact Indicators - Section B'!$A$9:$A$25,0))&lt;&gt;0,INDEX('Impact Indicators - Section B'!B$9:B$25,MATCH('Print View'!$A45,'Impact Indicators - Section B'!$A$9:$A$25,0)),""),"")</f>
        <v/>
      </c>
      <c r="C45" s="230" t="str">
        <f>IFERROR(IF(INDEX('Impact Indicators - Section B'!C$9:C$25,MATCH('Print View'!$A45,'Impact Indicators - Section B'!$A$9:$A$25,0))&lt;&gt;0,INDEX('Impact Indicators - Section B'!C$9:C$25,MATCH('Print View'!$A45,'Impact Indicators - Section B'!$A$9:$A$25,0)),""),"")</f>
        <v/>
      </c>
      <c r="D45" s="230" t="str">
        <f>IFERROR(IF(INDEX('Impact Indicators - Section B'!D$9:D$25,MATCH('Print View'!$A45,'Impact Indicators - Section B'!$A$9:$A$25,0))&lt;&gt;0,INDEX('Impact Indicators - Section B'!D$9:D$25,MATCH('Print View'!$A45,'Impact Indicators - Section B'!$A$9:$A$25,0)),""),"")</f>
        <v/>
      </c>
      <c r="E45" s="230" t="str">
        <f>IFERROR(IF(INDEX('Impact Indicators - Section B'!E$9:E$25,MATCH('Print View'!$A45,'Impact Indicators - Section B'!$A$9:$A$25,0))&lt;&gt;0,INDEX('Impact Indicators - Section B'!E$9:E$25,MATCH('Print View'!$A45,'Impact Indicators - Section B'!$A$9:$A$25,0)),""),"")</f>
        <v/>
      </c>
      <c r="F45" s="230" t="str">
        <f>IFERROR(IF(INDEX('Impact Indicators - Section B'!F$9:F$25,MATCH('Print View'!$A45,'Impact Indicators - Section B'!$A$9:$A$25,0))&lt;&gt;0,INDEX('Impact Indicators - Section B'!F$9:F$25,MATCH('Print View'!$A45,'Impact Indicators - Section B'!$A$9:$A$25,0)),""),"")</f>
        <v/>
      </c>
      <c r="G45" s="230" t="str">
        <f>IFERROR(IF(INDEX('Impact Indicators - Section B'!G$9:G$25,MATCH('Print View'!$A45,'Impact Indicators - Section B'!$A$9:$A$25,0))&lt;&gt;0,INDEX('Impact Indicators - Section B'!G$9:G$25,MATCH('Print View'!$A45,'Impact Indicators - Section B'!$A$9:$A$25,0)),""),"")</f>
        <v/>
      </c>
      <c r="H45" s="230" t="str">
        <f>IFERROR(IF(INDEX('Impact Indicators - Section B'!H$9:H$25,MATCH('Print View'!$A45,'Impact Indicators - Section B'!$A$9:$A$25,0))&lt;&gt;0,INDEX('Impact Indicators - Section B'!H$9:H$25,MATCH('Print View'!$A45,'Impact Indicators - Section B'!$A$9:$A$25,0)),""),"")</f>
        <v/>
      </c>
      <c r="I45" s="230" t="str">
        <f>IFERROR(IF(INDEX('Impact Indicators - Section B'!O$9:O$25,MATCH('Print View'!H45,'Impact Indicators - Section B'!$A$9:$A$25,0))&lt;&gt;0,INDEX('Impact Indicators - Section B'!O$9:O$25,MATCH('Print View'!$A45,'Impact Indicators - Section B'!$A$9:$A$25,0)),""),"")</f>
        <v/>
      </c>
      <c r="J45" s="240"/>
      <c r="K45" s="241"/>
      <c r="L45" s="241"/>
      <c r="M45" s="241"/>
      <c r="N45" s="242"/>
      <c r="O45" s="240"/>
      <c r="P45" s="241"/>
      <c r="Q45" s="241"/>
      <c r="R45" s="241"/>
      <c r="S45" s="242"/>
      <c r="T45" s="240"/>
      <c r="U45" s="241"/>
      <c r="V45" s="241"/>
      <c r="W45" s="241"/>
      <c r="X45" s="243"/>
      <c r="Y45" s="240"/>
      <c r="Z45" s="268"/>
      <c r="AA45" s="241"/>
      <c r="AB45" s="241"/>
      <c r="AC45" s="245"/>
      <c r="AD45" s="240"/>
      <c r="AE45" s="241"/>
      <c r="AF45" s="241"/>
      <c r="AG45" s="246"/>
      <c r="AH45" s="247"/>
      <c r="AI45" s="238"/>
      <c r="AJ45" s="239" t="str">
        <f>IFERROR(IF(INDEX('Impact Indicators - Section B'!P$9:P$25,MATCH('Print View'!H45,'Impact Indicators - Section B'!$A$9:$A$25,0))&lt;&gt;0,INDEX('Impact Indicators - Section B'!P$9:P$25,MATCH('Print View'!$A45,'Impact Indicators - Section B'!$A$9:$A$25,0)),""),"")</f>
        <v/>
      </c>
    </row>
    <row r="46" spans="1:36" s="182" customFormat="1" ht="28.5" x14ac:dyDescent="0.45">
      <c r="A46" s="265">
        <v>10</v>
      </c>
      <c r="B46" s="266" t="str">
        <f>IFERROR(IF(INDEX('Impact Indicators - Section B'!B$9:B$25,MATCH('Print View'!$A46,'Impact Indicators - Section B'!$A$9:$A$25,0))&lt;&gt;0,INDEX('Impact Indicators - Section B'!B$9:B$25,MATCH('Print View'!$A46,'Impact Indicators - Section B'!$A$9:$A$25,0)),""),"")</f>
        <v/>
      </c>
      <c r="C46" s="266" t="str">
        <f>IFERROR(IF(INDEX('Impact Indicators - Section B'!C$9:C$25,MATCH('Print View'!$A46,'Impact Indicators - Section B'!$A$9:$A$25,0))&lt;&gt;0,INDEX('Impact Indicators - Section B'!C$9:C$25,MATCH('Print View'!$A46,'Impact Indicators - Section B'!$A$9:$A$25,0)),""),"")</f>
        <v/>
      </c>
      <c r="D46" s="266" t="str">
        <f>IFERROR(IF(INDEX('Impact Indicators - Section B'!D$9:D$25,MATCH('Print View'!$A46,'Impact Indicators - Section B'!$A$9:$A$25,0))&lt;&gt;0,INDEX('Impact Indicators - Section B'!D$9:D$25,MATCH('Print View'!$A46,'Impact Indicators - Section B'!$A$9:$A$25,0)),""),"")</f>
        <v/>
      </c>
      <c r="E46" s="266" t="str">
        <f>IFERROR(IF(INDEX('Impact Indicators - Section B'!E$9:E$25,MATCH('Print View'!$A46,'Impact Indicators - Section B'!$A$9:$A$25,0))&lt;&gt;0,INDEX('Impact Indicators - Section B'!E$9:E$25,MATCH('Print View'!$A46,'Impact Indicators - Section B'!$A$9:$A$25,0)),""),"")</f>
        <v/>
      </c>
      <c r="F46" s="266" t="str">
        <f>IFERROR(IF(INDEX('Impact Indicators - Section B'!F$9:F$25,MATCH('Print View'!$A46,'Impact Indicators - Section B'!$A$9:$A$25,0))&lt;&gt;0,INDEX('Impact Indicators - Section B'!F$9:F$25,MATCH('Print View'!$A46,'Impact Indicators - Section B'!$A$9:$A$25,0)),""),"")</f>
        <v/>
      </c>
      <c r="G46" s="266" t="str">
        <f>IFERROR(IF(INDEX('Impact Indicators - Section B'!G$9:G$25,MATCH('Print View'!$A46,'Impact Indicators - Section B'!$A$9:$A$25,0))&lt;&gt;0,INDEX('Impact Indicators - Section B'!G$9:G$25,MATCH('Print View'!$A46,'Impact Indicators - Section B'!$A$9:$A$25,0)),""),"")</f>
        <v/>
      </c>
      <c r="H46" s="266" t="str">
        <f>IFERROR(IF(INDEX('Impact Indicators - Section B'!H$9:H$25,MATCH('Print View'!$A46,'Impact Indicators - Section B'!$A$9:$A$25,0))&lt;&gt;0,INDEX('Impact Indicators - Section B'!H$9:H$25,MATCH('Print View'!$A46,'Impact Indicators - Section B'!$A$9:$A$25,0)),""),"")</f>
        <v/>
      </c>
      <c r="I46" s="266" t="str">
        <f>IFERROR(IF(INDEX('Impact Indicators - Section B'!O$9:O$25,MATCH('Print View'!H46,'Impact Indicators - Section B'!$A$9:$A$25,0))&lt;&gt;0,INDEX('Impact Indicators - Section B'!O$9:O$25,MATCH('Print View'!$A46,'Impact Indicators - Section B'!$A$9:$A$25,0)),""),"")</f>
        <v/>
      </c>
      <c r="J46" s="267"/>
      <c r="K46" s="268"/>
      <c r="L46" s="268"/>
      <c r="M46" s="268"/>
      <c r="N46" s="269"/>
      <c r="O46" s="267"/>
      <c r="P46" s="268"/>
      <c r="Q46" s="268"/>
      <c r="R46" s="268"/>
      <c r="S46" s="269"/>
      <c r="T46" s="267"/>
      <c r="U46" s="268"/>
      <c r="V46" s="268"/>
      <c r="W46" s="268"/>
      <c r="X46" s="270"/>
      <c r="Y46" s="267"/>
      <c r="Z46" s="268"/>
      <c r="AA46" s="268"/>
      <c r="AB46" s="268"/>
      <c r="AC46" s="272"/>
      <c r="AD46" s="267"/>
      <c r="AE46" s="268"/>
      <c r="AF46" s="268"/>
      <c r="AG46" s="273"/>
      <c r="AH46" s="274"/>
      <c r="AI46" s="238"/>
      <c r="AJ46" s="275" t="str">
        <f>IFERROR(IF(INDEX('Impact Indicators - Section B'!P$9:P$25,MATCH('Print View'!H46,'Impact Indicators - Section B'!$A$9:$A$25,0))&lt;&gt;0,INDEX('Impact Indicators - Section B'!P$9:P$25,MATCH('Print View'!$A46,'Impact Indicators - Section B'!$A$9:$A$25,0)),""),"")</f>
        <v/>
      </c>
    </row>
    <row r="47" spans="1:36" s="182" customFormat="1" ht="28.5" x14ac:dyDescent="0.45">
      <c r="A47" s="264">
        <v>11</v>
      </c>
      <c r="B47" s="230" t="str">
        <f>IFERROR(IF(INDEX('Impact Indicators - Section B'!B$9:B$25,MATCH('Print View'!$A47,'Impact Indicators - Section B'!$A$9:$A$25,0))&lt;&gt;0,INDEX('Impact Indicators - Section B'!B$9:B$25,MATCH('Print View'!$A47,'Impact Indicators - Section B'!$A$9:$A$25,0)),""),"")</f>
        <v/>
      </c>
      <c r="C47" s="230" t="str">
        <f>IFERROR(IF(INDEX('Impact Indicators - Section B'!C$9:C$25,MATCH('Print View'!$A47,'Impact Indicators - Section B'!$A$9:$A$25,0))&lt;&gt;0,INDEX('Impact Indicators - Section B'!C$9:C$25,MATCH('Print View'!$A47,'Impact Indicators - Section B'!$A$9:$A$25,0)),""),"")</f>
        <v/>
      </c>
      <c r="D47" s="230" t="str">
        <f>IFERROR(IF(INDEX('Impact Indicators - Section B'!D$9:D$25,MATCH('Print View'!$A47,'Impact Indicators - Section B'!$A$9:$A$25,0))&lt;&gt;0,INDEX('Impact Indicators - Section B'!D$9:D$25,MATCH('Print View'!$A47,'Impact Indicators - Section B'!$A$9:$A$25,0)),""),"")</f>
        <v/>
      </c>
      <c r="E47" s="230" t="str">
        <f>IFERROR(IF(INDEX('Impact Indicators - Section B'!E$9:E$25,MATCH('Print View'!$A47,'Impact Indicators - Section B'!$A$9:$A$25,0))&lt;&gt;0,INDEX('Impact Indicators - Section B'!E$9:E$25,MATCH('Print View'!$A47,'Impact Indicators - Section B'!$A$9:$A$25,0)),""),"")</f>
        <v/>
      </c>
      <c r="F47" s="230" t="str">
        <f>IFERROR(IF(INDEX('Impact Indicators - Section B'!F$9:F$25,MATCH('Print View'!$A47,'Impact Indicators - Section B'!$A$9:$A$25,0))&lt;&gt;0,INDEX('Impact Indicators - Section B'!F$9:F$25,MATCH('Print View'!$A47,'Impact Indicators - Section B'!$A$9:$A$25,0)),""),"")</f>
        <v/>
      </c>
      <c r="G47" s="230" t="str">
        <f>IFERROR(IF(INDEX('Impact Indicators - Section B'!G$9:G$25,MATCH('Print View'!$A47,'Impact Indicators - Section B'!$A$9:$A$25,0))&lt;&gt;0,INDEX('Impact Indicators - Section B'!G$9:G$25,MATCH('Print View'!$A47,'Impact Indicators - Section B'!$A$9:$A$25,0)),""),"")</f>
        <v/>
      </c>
      <c r="H47" s="230" t="str">
        <f>IFERROR(IF(INDEX('Impact Indicators - Section B'!H$9:H$25,MATCH('Print View'!$A47,'Impact Indicators - Section B'!$A$9:$A$25,0))&lt;&gt;0,INDEX('Impact Indicators - Section B'!H$9:H$25,MATCH('Print View'!$A47,'Impact Indicators - Section B'!$A$9:$A$25,0)),""),"")</f>
        <v/>
      </c>
      <c r="I47" s="230" t="str">
        <f>IFERROR(IF(INDEX('Impact Indicators - Section B'!O$9:O$25,MATCH('Print View'!H47,'Impact Indicators - Section B'!$A$9:$A$25,0))&lt;&gt;0,INDEX('Impact Indicators - Section B'!O$9:O$25,MATCH('Print View'!$A47,'Impact Indicators - Section B'!$A$9:$A$25,0)),""),"")</f>
        <v/>
      </c>
      <c r="J47" s="240"/>
      <c r="K47" s="241"/>
      <c r="L47" s="241"/>
      <c r="M47" s="241"/>
      <c r="N47" s="242"/>
      <c r="O47" s="240"/>
      <c r="P47" s="241"/>
      <c r="Q47" s="241"/>
      <c r="R47" s="241"/>
      <c r="S47" s="242"/>
      <c r="T47" s="240"/>
      <c r="U47" s="241"/>
      <c r="V47" s="241"/>
      <c r="W47" s="241"/>
      <c r="X47" s="243"/>
      <c r="Y47" s="240"/>
      <c r="Z47" s="241"/>
      <c r="AA47" s="241"/>
      <c r="AB47" s="241"/>
      <c r="AC47" s="245"/>
      <c r="AD47" s="240"/>
      <c r="AE47" s="241"/>
      <c r="AF47" s="241"/>
      <c r="AG47" s="246"/>
      <c r="AH47" s="247"/>
      <c r="AI47" s="238"/>
      <c r="AJ47" s="239" t="str">
        <f>IFERROR(IF(INDEX('Impact Indicators - Section B'!P$9:P$25,MATCH('Print View'!H47,'Impact Indicators - Section B'!$A$9:$A$25,0))&lt;&gt;0,INDEX('Impact Indicators - Section B'!P$9:P$25,MATCH('Print View'!$A47,'Impact Indicators - Section B'!$A$9:$A$25,0)),""),"")</f>
        <v/>
      </c>
    </row>
    <row r="48" spans="1:36" s="182" customFormat="1" ht="28.5" x14ac:dyDescent="0.45">
      <c r="A48" s="265">
        <v>12</v>
      </c>
      <c r="B48" s="266" t="str">
        <f>IFERROR(IF(INDEX('Impact Indicators - Section B'!B$9:B$25,MATCH('Print View'!$A48,'Impact Indicators - Section B'!$A$9:$A$25,0))&lt;&gt;0,INDEX('Impact Indicators - Section B'!B$9:B$25,MATCH('Print View'!$A48,'Impact Indicators - Section B'!$A$9:$A$25,0)),""),"")</f>
        <v/>
      </c>
      <c r="C48" s="266" t="str">
        <f>IFERROR(IF(INDEX('Impact Indicators - Section B'!C$9:C$25,MATCH('Print View'!$A48,'Impact Indicators - Section B'!$A$9:$A$25,0))&lt;&gt;0,INDEX('Impact Indicators - Section B'!C$9:C$25,MATCH('Print View'!$A48,'Impact Indicators - Section B'!$A$9:$A$25,0)),""),"")</f>
        <v/>
      </c>
      <c r="D48" s="266" t="str">
        <f>IFERROR(IF(INDEX('Impact Indicators - Section B'!D$9:D$25,MATCH('Print View'!$A48,'Impact Indicators - Section B'!$A$9:$A$25,0))&lt;&gt;0,INDEX('Impact Indicators - Section B'!D$9:D$25,MATCH('Print View'!$A48,'Impact Indicators - Section B'!$A$9:$A$25,0)),""),"")</f>
        <v/>
      </c>
      <c r="E48" s="266" t="str">
        <f>IFERROR(IF(INDEX('Impact Indicators - Section B'!E$9:E$25,MATCH('Print View'!$A48,'Impact Indicators - Section B'!$A$9:$A$25,0))&lt;&gt;0,INDEX('Impact Indicators - Section B'!E$9:E$25,MATCH('Print View'!$A48,'Impact Indicators - Section B'!$A$9:$A$25,0)),""),"")</f>
        <v/>
      </c>
      <c r="F48" s="266" t="str">
        <f>IFERROR(IF(INDEX('Impact Indicators - Section B'!F$9:F$25,MATCH('Print View'!$A48,'Impact Indicators - Section B'!$A$9:$A$25,0))&lt;&gt;0,INDEX('Impact Indicators - Section B'!F$9:F$25,MATCH('Print View'!$A48,'Impact Indicators - Section B'!$A$9:$A$25,0)),""),"")</f>
        <v/>
      </c>
      <c r="G48" s="266" t="str">
        <f>IFERROR(IF(INDEX('Impact Indicators - Section B'!G$9:G$25,MATCH('Print View'!$A48,'Impact Indicators - Section B'!$A$9:$A$25,0))&lt;&gt;0,INDEX('Impact Indicators - Section B'!G$9:G$25,MATCH('Print View'!$A48,'Impact Indicators - Section B'!$A$9:$A$25,0)),""),"")</f>
        <v/>
      </c>
      <c r="H48" s="266" t="str">
        <f>IFERROR(IF(INDEX('Impact Indicators - Section B'!H$9:H$25,MATCH('Print View'!$A48,'Impact Indicators - Section B'!$A$9:$A$25,0))&lt;&gt;0,INDEX('Impact Indicators - Section B'!H$9:H$25,MATCH('Print View'!$A48,'Impact Indicators - Section B'!$A$9:$A$25,0)),""),"")</f>
        <v/>
      </c>
      <c r="I48" s="266" t="str">
        <f>IFERROR(IF(INDEX('Impact Indicators - Section B'!O$9:O$25,MATCH('Print View'!H48,'Impact Indicators - Section B'!$A$9:$A$25,0))&lt;&gt;0,INDEX('Impact Indicators - Section B'!O$9:O$25,MATCH('Print View'!$A48,'Impact Indicators - Section B'!$A$9:$A$25,0)),""),"")</f>
        <v/>
      </c>
      <c r="J48" s="267"/>
      <c r="K48" s="268"/>
      <c r="L48" s="268"/>
      <c r="M48" s="268"/>
      <c r="N48" s="269"/>
      <c r="O48" s="267"/>
      <c r="P48" s="268"/>
      <c r="Q48" s="268"/>
      <c r="R48" s="268"/>
      <c r="S48" s="269"/>
      <c r="T48" s="267"/>
      <c r="U48" s="268"/>
      <c r="V48" s="268"/>
      <c r="W48" s="268"/>
      <c r="X48" s="270"/>
      <c r="Y48" s="267"/>
      <c r="Z48" s="268"/>
      <c r="AA48" s="268"/>
      <c r="AB48" s="268"/>
      <c r="AC48" s="272"/>
      <c r="AD48" s="267"/>
      <c r="AE48" s="268"/>
      <c r="AF48" s="268"/>
      <c r="AG48" s="273"/>
      <c r="AH48" s="274"/>
      <c r="AI48" s="238"/>
      <c r="AJ48" s="275" t="str">
        <f>IFERROR(IF(INDEX('Impact Indicators - Section B'!P$9:P$25,MATCH('Print View'!H48,'Impact Indicators - Section B'!$A$9:$A$25,0))&lt;&gt;0,INDEX('Impact Indicators - Section B'!P$9:P$25,MATCH('Print View'!$A48,'Impact Indicators - Section B'!$A$9:$A$25,0)),""),"")</f>
        <v/>
      </c>
    </row>
    <row r="49" spans="1:36" s="182" customFormat="1" ht="28.5" x14ac:dyDescent="0.45">
      <c r="A49" s="265">
        <v>13</v>
      </c>
      <c r="B49" s="230" t="str">
        <f>IFERROR(IF(INDEX('Impact Indicators - Section B'!B$9:B$25,MATCH('Print View'!$A49,'Impact Indicators - Section B'!$A$9:$A$25,0))&lt;&gt;0,INDEX('Impact Indicators - Section B'!B$9:B$25,MATCH('Print View'!$A49,'Impact Indicators - Section B'!$A$9:$A$25,0)),""),"")</f>
        <v/>
      </c>
      <c r="C49" s="230" t="str">
        <f>IFERROR(IF(INDEX('Impact Indicators - Section B'!C$9:C$25,MATCH('Print View'!$A49,'Impact Indicators - Section B'!$A$9:$A$25,0))&lt;&gt;0,INDEX('Impact Indicators - Section B'!C$9:C$25,MATCH('Print View'!$A49,'Impact Indicators - Section B'!$A$9:$A$25,0)),""),"")</f>
        <v/>
      </c>
      <c r="D49" s="230" t="str">
        <f>IFERROR(IF(INDEX('Impact Indicators - Section B'!D$9:D$25,MATCH('Print View'!$A49,'Impact Indicators - Section B'!$A$9:$A$25,0))&lt;&gt;0,INDEX('Impact Indicators - Section B'!D$9:D$25,MATCH('Print View'!$A49,'Impact Indicators - Section B'!$A$9:$A$25,0)),""),"")</f>
        <v/>
      </c>
      <c r="E49" s="230" t="str">
        <f>IFERROR(IF(INDEX('Impact Indicators - Section B'!E$9:E$25,MATCH('Print View'!$A49,'Impact Indicators - Section B'!$A$9:$A$25,0))&lt;&gt;0,INDEX('Impact Indicators - Section B'!E$9:E$25,MATCH('Print View'!$A49,'Impact Indicators - Section B'!$A$9:$A$25,0)),""),"")</f>
        <v/>
      </c>
      <c r="F49" s="230" t="str">
        <f>IFERROR(IF(INDEX('Impact Indicators - Section B'!F$9:F$25,MATCH('Print View'!$A49,'Impact Indicators - Section B'!$A$9:$A$25,0))&lt;&gt;0,INDEX('Impact Indicators - Section B'!F$9:F$25,MATCH('Print View'!$A49,'Impact Indicators - Section B'!$A$9:$A$25,0)),""),"")</f>
        <v/>
      </c>
      <c r="G49" s="230" t="str">
        <f>IFERROR(IF(INDEX('Impact Indicators - Section B'!G$9:G$25,MATCH('Print View'!$A49,'Impact Indicators - Section B'!$A$9:$A$25,0))&lt;&gt;0,INDEX('Impact Indicators - Section B'!G$9:G$25,MATCH('Print View'!$A49,'Impact Indicators - Section B'!$A$9:$A$25,0)),""),"")</f>
        <v/>
      </c>
      <c r="H49" s="230" t="str">
        <f>IFERROR(IF(INDEX('Impact Indicators - Section B'!H$9:H$25,MATCH('Print View'!$A49,'Impact Indicators - Section B'!$A$9:$A$25,0))&lt;&gt;0,INDEX('Impact Indicators - Section B'!H$9:H$25,MATCH('Print View'!$A49,'Impact Indicators - Section B'!$A$9:$A$25,0)),""),"")</f>
        <v/>
      </c>
      <c r="I49" s="230" t="str">
        <f>IFERROR(IF(INDEX('Impact Indicators - Section B'!O$9:O$25,MATCH('Print View'!H49,'Impact Indicators - Section B'!$A$9:$A$25,0))&lt;&gt;0,INDEX('Impact Indicators - Section B'!O$9:O$25,MATCH('Print View'!$A49,'Impact Indicators - Section B'!$A$9:$A$25,0)),""),"")</f>
        <v/>
      </c>
      <c r="J49" s="240"/>
      <c r="K49" s="241"/>
      <c r="L49" s="241"/>
      <c r="M49" s="241"/>
      <c r="N49" s="242"/>
      <c r="O49" s="240"/>
      <c r="P49" s="241"/>
      <c r="Q49" s="241"/>
      <c r="R49" s="241"/>
      <c r="S49" s="242"/>
      <c r="T49" s="240"/>
      <c r="U49" s="241"/>
      <c r="V49" s="241"/>
      <c r="W49" s="241"/>
      <c r="X49" s="243"/>
      <c r="Y49" s="240"/>
      <c r="Z49" s="241"/>
      <c r="AA49" s="241"/>
      <c r="AB49" s="241"/>
      <c r="AC49" s="245"/>
      <c r="AD49" s="240"/>
      <c r="AE49" s="241"/>
      <c r="AF49" s="241"/>
      <c r="AG49" s="246"/>
      <c r="AH49" s="247"/>
      <c r="AI49" s="238"/>
      <c r="AJ49" s="239" t="str">
        <f>IFERROR(IF(INDEX('Impact Indicators - Section B'!P$9:P$25,MATCH('Print View'!H49,'Impact Indicators - Section B'!$A$9:$A$25,0))&lt;&gt;0,INDEX('Impact Indicators - Section B'!P$9:P$25,MATCH('Print View'!$A49,'Impact Indicators - Section B'!$A$9:$A$25,0)),""),"")</f>
        <v/>
      </c>
    </row>
    <row r="50" spans="1:36" s="182" customFormat="1" ht="28.5" x14ac:dyDescent="0.45">
      <c r="A50" s="265">
        <v>14</v>
      </c>
      <c r="B50" s="266" t="str">
        <f>IFERROR(IF(INDEX('Impact Indicators - Section B'!B$9:B$25,MATCH('Print View'!$A50,'Impact Indicators - Section B'!$A$9:$A$25,0))&lt;&gt;0,INDEX('Impact Indicators - Section B'!B$9:B$25,MATCH('Print View'!$A50,'Impact Indicators - Section B'!$A$9:$A$25,0)),""),"")</f>
        <v/>
      </c>
      <c r="C50" s="266" t="str">
        <f>IFERROR(IF(INDEX('Impact Indicators - Section B'!C$9:C$25,MATCH('Print View'!$A50,'Impact Indicators - Section B'!$A$9:$A$25,0))&lt;&gt;0,INDEX('Impact Indicators - Section B'!C$9:C$25,MATCH('Print View'!$A50,'Impact Indicators - Section B'!$A$9:$A$25,0)),""),"")</f>
        <v/>
      </c>
      <c r="D50" s="266" t="str">
        <f>IFERROR(IF(INDEX('Impact Indicators - Section B'!D$9:D$25,MATCH('Print View'!$A50,'Impact Indicators - Section B'!$A$9:$A$25,0))&lt;&gt;0,INDEX('Impact Indicators - Section B'!D$9:D$25,MATCH('Print View'!$A50,'Impact Indicators - Section B'!$A$9:$A$25,0)),""),"")</f>
        <v/>
      </c>
      <c r="E50" s="266" t="str">
        <f>IFERROR(IF(INDEX('Impact Indicators - Section B'!E$9:E$25,MATCH('Print View'!$A50,'Impact Indicators - Section B'!$A$9:$A$25,0))&lt;&gt;0,INDEX('Impact Indicators - Section B'!E$9:E$25,MATCH('Print View'!$A50,'Impact Indicators - Section B'!$A$9:$A$25,0)),""),"")</f>
        <v/>
      </c>
      <c r="F50" s="266" t="str">
        <f>IFERROR(IF(INDEX('Impact Indicators - Section B'!F$9:F$25,MATCH('Print View'!$A50,'Impact Indicators - Section B'!$A$9:$A$25,0))&lt;&gt;0,INDEX('Impact Indicators - Section B'!F$9:F$25,MATCH('Print View'!$A50,'Impact Indicators - Section B'!$A$9:$A$25,0)),""),"")</f>
        <v/>
      </c>
      <c r="G50" s="266" t="str">
        <f>IFERROR(IF(INDEX('Impact Indicators - Section B'!G$9:G$25,MATCH('Print View'!$A50,'Impact Indicators - Section B'!$A$9:$A$25,0))&lt;&gt;0,INDEX('Impact Indicators - Section B'!G$9:G$25,MATCH('Print View'!$A50,'Impact Indicators - Section B'!$A$9:$A$25,0)),""),"")</f>
        <v/>
      </c>
      <c r="H50" s="266" t="str">
        <f>IFERROR(IF(INDEX('Impact Indicators - Section B'!H$9:H$25,MATCH('Print View'!$A50,'Impact Indicators - Section B'!$A$9:$A$25,0))&lt;&gt;0,INDEX('Impact Indicators - Section B'!H$9:H$25,MATCH('Print View'!$A50,'Impact Indicators - Section B'!$A$9:$A$25,0)),""),"")</f>
        <v/>
      </c>
      <c r="I50" s="266" t="str">
        <f>IFERROR(IF(INDEX('Impact Indicators - Section B'!O$9:O$25,MATCH('Print View'!H50,'Impact Indicators - Section B'!$A$9:$A$25,0))&lt;&gt;0,INDEX('Impact Indicators - Section B'!O$9:O$25,MATCH('Print View'!$A50,'Impact Indicators - Section B'!$A$9:$A$25,0)),""),"")</f>
        <v/>
      </c>
      <c r="J50" s="267"/>
      <c r="K50" s="268"/>
      <c r="L50" s="268"/>
      <c r="M50" s="268"/>
      <c r="N50" s="269"/>
      <c r="O50" s="267"/>
      <c r="P50" s="268"/>
      <c r="Q50" s="268"/>
      <c r="R50" s="268"/>
      <c r="S50" s="269"/>
      <c r="T50" s="267"/>
      <c r="U50" s="268"/>
      <c r="V50" s="268"/>
      <c r="W50" s="268"/>
      <c r="X50" s="270"/>
      <c r="Y50" s="267"/>
      <c r="Z50" s="268"/>
      <c r="AA50" s="268"/>
      <c r="AB50" s="268"/>
      <c r="AC50" s="272"/>
      <c r="AD50" s="267"/>
      <c r="AE50" s="268"/>
      <c r="AF50" s="268"/>
      <c r="AG50" s="273"/>
      <c r="AH50" s="274"/>
      <c r="AI50" s="238"/>
      <c r="AJ50" s="275" t="str">
        <f>IFERROR(IF(INDEX('Impact Indicators - Section B'!P$9:P$25,MATCH('Print View'!H50,'Impact Indicators - Section B'!$A$9:$A$25,0))&lt;&gt;0,INDEX('Impact Indicators - Section B'!P$9:P$25,MATCH('Print View'!$A50,'Impact Indicators - Section B'!$A$9:$A$25,0)),""),"")</f>
        <v/>
      </c>
    </row>
    <row r="51" spans="1:36" s="182" customFormat="1" ht="29.25" thickBot="1" x14ac:dyDescent="0.5">
      <c r="A51" s="265">
        <v>15</v>
      </c>
      <c r="B51" s="230" t="str">
        <f>IFERROR(IF(INDEX('Impact Indicators - Section B'!B$9:B$25,MATCH('Print View'!$A51,'Impact Indicators - Section B'!$A$9:$A$25,0))&lt;&gt;0,INDEX('Impact Indicators - Section B'!B$9:B$25,MATCH('Print View'!$A51,'Impact Indicators - Section B'!$A$9:$A$25,0)),""),"")</f>
        <v/>
      </c>
      <c r="C51" s="230" t="str">
        <f>IFERROR(IF(INDEX('Impact Indicators - Section B'!C$9:C$25,MATCH('Print View'!$A51,'Impact Indicators - Section B'!$A$9:$A$25,0))&lt;&gt;0,INDEX('Impact Indicators - Section B'!C$9:C$25,MATCH('Print View'!$A51,'Impact Indicators - Section B'!$A$9:$A$25,0)),""),"")</f>
        <v/>
      </c>
      <c r="D51" s="230" t="str">
        <f>IFERROR(IF(INDEX('Impact Indicators - Section B'!D$9:D$25,MATCH('Print View'!$A51,'Impact Indicators - Section B'!$A$9:$A$25,0))&lt;&gt;0,INDEX('Impact Indicators - Section B'!D$9:D$25,MATCH('Print View'!$A51,'Impact Indicators - Section B'!$A$9:$A$25,0)),""),"")</f>
        <v/>
      </c>
      <c r="E51" s="230" t="str">
        <f>IFERROR(IF(INDEX('Impact Indicators - Section B'!E$9:E$25,MATCH('Print View'!$A51,'Impact Indicators - Section B'!$A$9:$A$25,0))&lt;&gt;0,INDEX('Impact Indicators - Section B'!E$9:E$25,MATCH('Print View'!$A51,'Impact Indicators - Section B'!$A$9:$A$25,0)),""),"")</f>
        <v/>
      </c>
      <c r="F51" s="230" t="str">
        <f>IFERROR(IF(INDEX('Impact Indicators - Section B'!F$9:F$25,MATCH('Print View'!$A51,'Impact Indicators - Section B'!$A$9:$A$25,0))&lt;&gt;0,INDEX('Impact Indicators - Section B'!F$9:F$25,MATCH('Print View'!$A51,'Impact Indicators - Section B'!$A$9:$A$25,0)),""),"")</f>
        <v/>
      </c>
      <c r="G51" s="230" t="str">
        <f>IFERROR(IF(INDEX('Impact Indicators - Section B'!G$9:G$25,MATCH('Print View'!$A51,'Impact Indicators - Section B'!$A$9:$A$25,0))&lt;&gt;0,INDEX('Impact Indicators - Section B'!G$9:G$25,MATCH('Print View'!$A51,'Impact Indicators - Section B'!$A$9:$A$25,0)),""),"")</f>
        <v/>
      </c>
      <c r="H51" s="230" t="str">
        <f>IFERROR(IF(INDEX('Impact Indicators - Section B'!H$9:H$25,MATCH('Print View'!$A51,'Impact Indicators - Section B'!$A$9:$A$25,0))&lt;&gt;0,INDEX('Impact Indicators - Section B'!H$9:H$25,MATCH('Print View'!$A51,'Impact Indicators - Section B'!$A$9:$A$25,0)),""),"")</f>
        <v/>
      </c>
      <c r="I51" s="230" t="str">
        <f>IFERROR(IF(INDEX('Impact Indicators - Section B'!O$9:O$25,MATCH('Print View'!H51,'Impact Indicators - Section B'!$A$9:$A$25,0))&lt;&gt;0,INDEX('Impact Indicators - Section B'!O$9:O$25,MATCH('Print View'!$A51,'Impact Indicators - Section B'!$A$9:$A$25,0)),""),"")</f>
        <v/>
      </c>
      <c r="J51" s="248"/>
      <c r="K51" s="249"/>
      <c r="L51" s="249"/>
      <c r="M51" s="249"/>
      <c r="N51" s="250"/>
      <c r="O51" s="248"/>
      <c r="P51" s="249"/>
      <c r="Q51" s="249"/>
      <c r="R51" s="249"/>
      <c r="S51" s="250"/>
      <c r="T51" s="248"/>
      <c r="U51" s="249"/>
      <c r="V51" s="249"/>
      <c r="W51" s="249"/>
      <c r="X51" s="251"/>
      <c r="Y51" s="248"/>
      <c r="Z51" s="249"/>
      <c r="AA51" s="249"/>
      <c r="AB51" s="249"/>
      <c r="AC51" s="252"/>
      <c r="AD51" s="248"/>
      <c r="AE51" s="249"/>
      <c r="AF51" s="249"/>
      <c r="AG51" s="253"/>
      <c r="AH51" s="254"/>
      <c r="AI51" s="255"/>
      <c r="AJ51" s="239" t="str">
        <f>IFERROR(IF(INDEX('Impact Indicators - Section B'!P$9:P$25,MATCH('Print View'!H51,'Impact Indicators - Section B'!$A$9:$A$25,0))&lt;&gt;0,INDEX('Impact Indicators - Section B'!P$9:P$25,MATCH('Print View'!$A51,'Impact Indicators - Section B'!$A$9:$A$25,0)),""),"")</f>
        <v/>
      </c>
    </row>
    <row r="52" spans="1:36" x14ac:dyDescent="0.25">
      <c r="A52" s="139"/>
      <c r="B52" s="139"/>
      <c r="C52" s="139"/>
      <c r="D52" s="139"/>
      <c r="E52" s="139"/>
      <c r="F52" s="139"/>
      <c r="G52" s="139"/>
      <c r="H52" s="139"/>
      <c r="I52" s="139"/>
      <c r="J52" s="139"/>
      <c r="K52" s="139"/>
      <c r="L52" s="139"/>
      <c r="M52" s="139"/>
      <c r="N52" s="149"/>
      <c r="O52" s="139"/>
      <c r="P52" s="139"/>
      <c r="Q52" s="139"/>
      <c r="R52" s="139"/>
      <c r="S52" s="139"/>
      <c r="T52" s="139"/>
      <c r="U52" s="139"/>
      <c r="V52" s="139"/>
      <c r="W52" s="139"/>
      <c r="X52" s="139"/>
      <c r="Y52" s="139"/>
      <c r="Z52" s="139"/>
      <c r="AA52" s="139"/>
      <c r="AB52" s="139"/>
      <c r="AC52" s="139"/>
      <c r="AD52" s="139"/>
      <c r="AE52" s="139"/>
      <c r="AF52" s="139"/>
      <c r="AG52" s="139"/>
      <c r="AH52" s="139"/>
      <c r="AI52" s="139"/>
      <c r="AJ52" s="139"/>
    </row>
    <row r="53" spans="1:36" ht="16.5" thickBot="1" x14ac:dyDescent="0.3">
      <c r="A53" s="139"/>
      <c r="B53" s="139"/>
      <c r="C53" s="139"/>
      <c r="D53" s="139"/>
      <c r="E53" s="139"/>
      <c r="F53" s="139"/>
      <c r="G53" s="139"/>
      <c r="H53" s="139"/>
      <c r="I53" s="139"/>
      <c r="J53" s="139"/>
      <c r="K53" s="139"/>
      <c r="L53" s="139"/>
      <c r="M53" s="139"/>
      <c r="N53" s="149"/>
      <c r="O53" s="139"/>
      <c r="P53" s="139"/>
      <c r="Q53" s="139"/>
      <c r="R53" s="139"/>
      <c r="S53" s="139"/>
      <c r="T53" s="139"/>
      <c r="U53" s="139"/>
      <c r="V53" s="139"/>
      <c r="W53" s="139"/>
      <c r="X53" s="139"/>
      <c r="Y53" s="139"/>
      <c r="Z53" s="139"/>
      <c r="AA53" s="139"/>
      <c r="AB53" s="139"/>
      <c r="AC53" s="139"/>
      <c r="AD53" s="139"/>
      <c r="AE53" s="139"/>
      <c r="AF53" s="139"/>
      <c r="AG53" s="139"/>
      <c r="AH53" s="139"/>
      <c r="AI53" s="139"/>
      <c r="AJ53" s="139"/>
    </row>
    <row r="54" spans="1:36" ht="47.25" thickBot="1" x14ac:dyDescent="0.3">
      <c r="A54" s="650" t="str">
        <f>'Outcome Indicators - Section C'!A8:N8</f>
        <v>Indicateur d'effet</v>
      </c>
      <c r="B54" s="651"/>
      <c r="C54" s="651"/>
      <c r="D54" s="651"/>
      <c r="E54" s="651"/>
      <c r="F54" s="651"/>
      <c r="G54" s="651"/>
      <c r="H54" s="651"/>
      <c r="I54" s="652"/>
      <c r="J54" s="139"/>
      <c r="K54" s="139"/>
      <c r="L54" s="139"/>
      <c r="M54" s="139"/>
      <c r="N54" s="149"/>
      <c r="O54" s="139"/>
      <c r="P54" s="139"/>
      <c r="Q54" s="139"/>
      <c r="R54" s="139"/>
      <c r="S54" s="139"/>
      <c r="T54" s="139"/>
      <c r="U54" s="139"/>
      <c r="V54" s="139"/>
      <c r="W54" s="139"/>
      <c r="X54" s="139"/>
      <c r="Y54" s="139"/>
      <c r="Z54" s="139"/>
      <c r="AA54" s="139"/>
      <c r="AB54" s="139"/>
      <c r="AC54" s="139"/>
      <c r="AD54" s="139"/>
      <c r="AE54" s="139"/>
      <c r="AF54" s="139"/>
      <c r="AG54" s="139"/>
      <c r="AH54" s="139"/>
      <c r="AI54" s="139"/>
      <c r="AJ54" s="139"/>
    </row>
    <row r="55" spans="1:36" ht="16.5" thickBot="1" x14ac:dyDescent="0.3">
      <c r="A55" s="139"/>
      <c r="B55" s="139"/>
      <c r="C55" s="139"/>
      <c r="D55" s="139"/>
      <c r="E55" s="139"/>
      <c r="F55" s="139"/>
      <c r="G55" s="139"/>
      <c r="H55" s="139"/>
      <c r="I55" s="139"/>
      <c r="J55" s="139"/>
      <c r="K55" s="139"/>
      <c r="L55" s="139"/>
      <c r="M55" s="139"/>
      <c r="N55" s="149"/>
      <c r="O55" s="139"/>
      <c r="P55" s="139"/>
      <c r="Q55" s="139"/>
      <c r="R55" s="139"/>
      <c r="S55" s="139"/>
      <c r="T55" s="139"/>
      <c r="U55" s="139"/>
      <c r="V55" s="139"/>
      <c r="W55" s="139"/>
      <c r="X55" s="139"/>
      <c r="Y55" s="139"/>
      <c r="Z55" s="139"/>
      <c r="AA55" s="139"/>
      <c r="AB55" s="139"/>
      <c r="AC55" s="139"/>
      <c r="AD55" s="139"/>
      <c r="AE55" s="139"/>
      <c r="AF55" s="139"/>
      <c r="AG55" s="139"/>
      <c r="AH55" s="139"/>
      <c r="AI55" s="139"/>
      <c r="AJ55" s="139"/>
    </row>
    <row r="56" spans="1:36" ht="26.25" customHeight="1" thickBot="1" x14ac:dyDescent="0.3">
      <c r="A56" s="672" t="s">
        <v>128</v>
      </c>
      <c r="B56" s="668" t="str">
        <f>'Outcome Indicators - Section C'!B9</f>
        <v>Indicateur d'effet standard</v>
      </c>
      <c r="C56" s="668" t="str">
        <f>'Outcome Indicators - Section C'!C9</f>
        <v>Indicateur d'effet standard personnalisé</v>
      </c>
      <c r="D56" s="668" t="str">
        <f>'Outcome Indicators - Section C'!D9</f>
        <v>Référence Valeur</v>
      </c>
      <c r="E56" s="668" t="str">
        <f>'Outcome Indicators - Section C'!E9</f>
        <v>Référence Année</v>
      </c>
      <c r="F56" s="668" t="str">
        <f>'Outcome Indicators - Section C'!F9</f>
        <v>Référence Source</v>
      </c>
      <c r="G56" s="668" t="str">
        <f>'Outcome Indicators - Section C'!G9</f>
        <v>Ventilation obligatoire</v>
      </c>
      <c r="H56" s="668" t="str">
        <f>'Outcome Indicators - Section C'!H9</f>
        <v xml:space="preserve">Récipiendaires principaux responsables </v>
      </c>
      <c r="I56" s="670">
        <f>'Outcome Indicators - Section C'!O9</f>
        <v>0</v>
      </c>
      <c r="J56" s="621"/>
      <c r="K56" s="622"/>
      <c r="L56" s="622"/>
      <c r="M56" s="622"/>
      <c r="N56" s="623"/>
      <c r="O56" s="621"/>
      <c r="P56" s="622"/>
      <c r="Q56" s="622"/>
      <c r="R56" s="622"/>
      <c r="S56" s="623"/>
      <c r="T56" s="621"/>
      <c r="U56" s="622"/>
      <c r="V56" s="622"/>
      <c r="W56" s="622"/>
      <c r="X56" s="623"/>
      <c r="Y56" s="621"/>
      <c r="Z56" s="622"/>
      <c r="AA56" s="622"/>
      <c r="AB56" s="622"/>
      <c r="AC56" s="623"/>
      <c r="AD56" s="624"/>
      <c r="AE56" s="622"/>
      <c r="AF56" s="622"/>
      <c r="AG56" s="622"/>
      <c r="AH56" s="623"/>
      <c r="AI56" s="189"/>
      <c r="AJ56" s="625">
        <f>'Outcome Indicators - Section C'!P9</f>
        <v>0</v>
      </c>
    </row>
    <row r="57" spans="1:36" ht="288.75" customHeight="1" thickBot="1" x14ac:dyDescent="0.3">
      <c r="A57" s="673"/>
      <c r="B57" s="669"/>
      <c r="C57" s="669"/>
      <c r="D57" s="669"/>
      <c r="E57" s="669"/>
      <c r="F57" s="669"/>
      <c r="G57" s="669"/>
      <c r="H57" s="669"/>
      <c r="I57" s="671"/>
      <c r="J57" s="188" t="str">
        <f>'Outcome Indicators - Section C'!D29</f>
        <v>Cible N#</v>
      </c>
      <c r="K57" s="184" t="str">
        <f>'Outcome Indicators - Section C'!E29</f>
        <v>Cible D#</v>
      </c>
      <c r="L57" s="184" t="str">
        <f>'Outcome Indicators - Section C'!F29</f>
        <v>Cible %</v>
      </c>
      <c r="M57" s="184" t="str">
        <f>'Outcome Indicators - Section C'!G29</f>
        <v>Date de remise du rapport</v>
      </c>
      <c r="N57" s="185" t="str">
        <f>'Outcome Indicators - Section C'!H29</f>
        <v>Mark if target is TBD?</v>
      </c>
      <c r="O57" s="188" t="str">
        <f>'Outcome Indicators - Section C'!D29</f>
        <v>Cible N#</v>
      </c>
      <c r="P57" s="184" t="str">
        <f>'Outcome Indicators - Section C'!E29</f>
        <v>Cible D#</v>
      </c>
      <c r="Q57" s="184" t="str">
        <f>'Outcome Indicators - Section C'!F29</f>
        <v>Cible %</v>
      </c>
      <c r="R57" s="184" t="str">
        <f>'Outcome Indicators - Section C'!G29</f>
        <v>Date de remise du rapport</v>
      </c>
      <c r="S57" s="185" t="str">
        <f>'Outcome Indicators - Section C'!H29</f>
        <v>Mark if target is TBD?</v>
      </c>
      <c r="T57" s="188" t="str">
        <f>'Outcome Indicators - Section C'!D29</f>
        <v>Cible N#</v>
      </c>
      <c r="U57" s="184" t="str">
        <f>'Outcome Indicators - Section C'!E29</f>
        <v>Cible D#</v>
      </c>
      <c r="V57" s="184" t="str">
        <f>'Outcome Indicators - Section C'!F29</f>
        <v>Cible %</v>
      </c>
      <c r="W57" s="184" t="str">
        <f>'Outcome Indicators - Section C'!G29</f>
        <v>Date de remise du rapport</v>
      </c>
      <c r="X57" s="185" t="str">
        <f>'Outcome Indicators - Section C'!H29</f>
        <v>Mark if target is TBD?</v>
      </c>
      <c r="Y57" s="188" t="str">
        <f>'Outcome Indicators - Section C'!D29</f>
        <v>Cible N#</v>
      </c>
      <c r="Z57" s="184" t="str">
        <f>'Outcome Indicators - Section C'!E29</f>
        <v>Cible D#</v>
      </c>
      <c r="AA57" s="184" t="str">
        <f>'Outcome Indicators - Section C'!F29</f>
        <v>Cible %</v>
      </c>
      <c r="AB57" s="184" t="str">
        <f>'Outcome Indicators - Section C'!G29</f>
        <v>Date de remise du rapport</v>
      </c>
      <c r="AC57" s="185" t="str">
        <f>'Outcome Indicators - Section C'!H29</f>
        <v>Mark if target is TBD?</v>
      </c>
      <c r="AD57" s="183" t="str">
        <f>'Outcome Indicators - Section C'!D29</f>
        <v>Cible N#</v>
      </c>
      <c r="AE57" s="184" t="str">
        <f>'Outcome Indicators - Section C'!E29</f>
        <v>Cible D#</v>
      </c>
      <c r="AF57" s="184" t="str">
        <f>'Outcome Indicators - Section C'!F29</f>
        <v>Cible %</v>
      </c>
      <c r="AG57" s="184" t="str">
        <f>'Outcome Indicators - Section C'!G29</f>
        <v>Date de remise du rapport</v>
      </c>
      <c r="AH57" s="185" t="str">
        <f>'Outcome Indicators - Section C'!H29</f>
        <v>Mark if target is TBD?</v>
      </c>
      <c r="AI57" s="190"/>
      <c r="AJ57" s="626"/>
    </row>
    <row r="58" spans="1:36" ht="162.75" x14ac:dyDescent="0.25">
      <c r="A58" s="219">
        <v>1</v>
      </c>
      <c r="B58" s="177" t="str">
        <f>IFERROR(IF(INDEX('Outcome Indicators - Section C'!B$10:B$26,MATCH('Print View'!$A58,'Outcome Indicators - Section C'!$A$10:$A$26,0))&lt;&gt;0,INDEX('Outcome Indicators - Section C'!B$10:B$26,MATCH('Print View'!$A58,'Outcome Indicators - Section C'!$A$10:$A$26,0)),""),"")</f>
        <v>TB O-1a: Taux de déclaration des cas de tuberculose, toutes formes confondues, bactériologiquement confirmés et cliniquement diagnostiqués, pour 100 000 habitants, cas nouveaux et récidives</v>
      </c>
      <c r="C58" s="177" t="str">
        <f>IFERROR(IF(INDEX('Outcome Indicators - Section C'!C$10:C$26,MATCH('Print View'!$A58,'Outcome Indicators - Section C'!B$10:B$26,0))&lt;&gt;0,INDEX('Outcome Indicators - Section C'!C$10:C$26,MATCH('Print View'!$A58,'Outcome Indicators - Section C'!B$10:B$26,0)),""),"")</f>
        <v/>
      </c>
      <c r="D58" s="177" t="str">
        <f>IFERROR(IF(INDEX('Outcome Indicators - Section C'!D$10:D$26,MATCH('Print View'!$A58,'Outcome Indicators - Section C'!C$10:C$26,0))&lt;&gt;0,INDEX('Outcome Indicators - Section C'!D$10:D$26,MATCH('Print View'!$A58,'Outcome Indicators - Section C'!C$10:C$26,0)),""),"")</f>
        <v/>
      </c>
      <c r="E58" s="177" t="str">
        <f>IFERROR(IF(INDEX('Outcome Indicators - Section C'!E$10:E$26,MATCH('Print View'!$A58,'Outcome Indicators - Section C'!D$10:D$26,0))&lt;&gt;0,INDEX('Outcome Indicators - Section C'!E$10:E$26,MATCH('Print View'!$A58,'Outcome Indicators - Section C'!D$10:D$26,0)),""),"")</f>
        <v/>
      </c>
      <c r="F58" s="177" t="str">
        <f>IFERROR(IF(INDEX('Outcome Indicators - Section C'!F$10:F$26,MATCH('Print View'!$A58,'Outcome Indicators - Section C'!E$10:E$26,0))&lt;&gt;0,INDEX('Outcome Indicators - Section C'!F$10:F$26,MATCH('Print View'!$A58,'Outcome Indicators - Section C'!E$10:E$26,0)),""),"")</f>
        <v/>
      </c>
      <c r="G58" s="177" t="str">
        <f>IFERROR(IF(INDEX('Outcome Indicators - Section C'!G$10:G$26,MATCH('Print View'!$A58,'Outcome Indicators - Section C'!F$10:F$26,0))&lt;&gt;0,INDEX('Outcome Indicators - Section C'!G$10:G$26,MATCH('Print View'!$A58,'Outcome Indicators - Section C'!F$10:F$26,0)),""),"")</f>
        <v/>
      </c>
      <c r="H58" s="177" t="str">
        <f>IFERROR(IF(INDEX('Outcome Indicators - Section C'!H$10:H$26,MATCH('Print View'!$A58,'Outcome Indicators - Section C'!G$10:G$26,0))&lt;&gt;0,INDEX('Outcome Indicators - Section C'!H$10:H$26,MATCH('Print View'!$A58,'Outcome Indicators - Section C'!G$10:G$26,0)),""),"")</f>
        <v/>
      </c>
      <c r="I58" s="177" t="str">
        <f>IFERROR(IF(INDEX('Outcome Indicators - Section C'!O$10:O$26,MATCH('Print View'!$A58,'Outcome Indicators - Section C'!H$10:H$26,0))&lt;&gt;0,INDEX('Outcome Indicators - Section C'!O$10:O$26,MATCH('Print View'!$A58,'Outcome Indicators - Section C'!H$10:H$26,0)),""),"")</f>
        <v/>
      </c>
      <c r="J58" s="178"/>
      <c r="K58" s="168"/>
      <c r="L58" s="168"/>
      <c r="M58" s="168"/>
      <c r="N58" s="180"/>
      <c r="O58" s="186"/>
      <c r="P58" s="168"/>
      <c r="Q58" s="168"/>
      <c r="R58" s="168"/>
      <c r="S58" s="179"/>
      <c r="T58" s="186"/>
      <c r="U58" s="168"/>
      <c r="V58" s="168"/>
      <c r="W58" s="168"/>
      <c r="X58" s="180"/>
      <c r="Y58" s="187"/>
      <c r="Z58" s="168"/>
      <c r="AA58" s="168"/>
      <c r="AB58" s="168"/>
      <c r="AC58" s="180"/>
      <c r="AD58" s="178"/>
      <c r="AE58" s="168"/>
      <c r="AF58" s="168"/>
      <c r="AG58" s="168"/>
      <c r="AH58" s="193"/>
      <c r="AI58" s="191"/>
      <c r="AJ58" s="181" t="str">
        <f>IFERROR(IF(INDEX('Outcome Indicators - Section C'!P$10:P$26,MATCH('Print View'!$A58,'Outcome Indicators - Section C'!H$10:H$26,0))&lt;&gt;0,INDEX('Outcome Indicators - Section C'!P$10:P$26,MATCH('Print View'!$A58,'Outcome Indicators - Section C'!H$10:H$26,0)),""),"")</f>
        <v/>
      </c>
    </row>
    <row r="59" spans="1:36" ht="139.5" x14ac:dyDescent="0.25">
      <c r="A59" s="219">
        <v>2</v>
      </c>
      <c r="B59" s="256" t="str">
        <f>IFERROR(IF(INDEX('Outcome Indicators - Section C'!B$10:B$26,MATCH('Print View'!$A59,'Outcome Indicators - Section C'!$A$10:$A$26,0))&lt;&gt;0,INDEX('Outcome Indicators - Section C'!B$10:B$26,MATCH('Print View'!$A59,'Outcome Indicators - Section C'!$A$10:$A$26,0)),""),"")</f>
        <v>TB O-2a: Taux de succès thérapeutique, toutes formes confondues- bactériologiquement confirmés et cliniquement diagnostiqués, nouveaux cas et récidives</v>
      </c>
      <c r="C59" s="256" t="str">
        <f>IFERROR(IF(INDEX('Outcome Indicators - Section C'!C$10:C$26,MATCH('Print View'!$A59,'Outcome Indicators - Section C'!B$10:B$26,0))&lt;&gt;0,INDEX('Outcome Indicators - Section C'!C$10:C$26,MATCH('Print View'!$A59,'Outcome Indicators - Section C'!B$10:B$26,0)),""),"")</f>
        <v/>
      </c>
      <c r="D59" s="256" t="str">
        <f>IFERROR(IF(INDEX('Outcome Indicators - Section C'!D$10:D$26,MATCH('Print View'!$A59,'Outcome Indicators - Section C'!C$10:C$26,0))&lt;&gt;0,INDEX('Outcome Indicators - Section C'!D$10:D$26,MATCH('Print View'!$A59,'Outcome Indicators - Section C'!C$10:C$26,0)),""),"")</f>
        <v/>
      </c>
      <c r="E59" s="256" t="str">
        <f>IFERROR(IF(INDEX('Outcome Indicators - Section C'!E$10:E$26,MATCH('Print View'!$A59,'Outcome Indicators - Section C'!D$10:D$26,0))&lt;&gt;0,INDEX('Outcome Indicators - Section C'!E$10:E$26,MATCH('Print View'!$A59,'Outcome Indicators - Section C'!D$10:D$26,0)),""),"")</f>
        <v/>
      </c>
      <c r="F59" s="256" t="str">
        <f>IFERROR(IF(INDEX('Outcome Indicators - Section C'!F$10:F$26,MATCH('Print View'!$A59,'Outcome Indicators - Section C'!E$10:E$26,0))&lt;&gt;0,INDEX('Outcome Indicators - Section C'!F$10:F$26,MATCH('Print View'!$A59,'Outcome Indicators - Section C'!E$10:E$26,0)),""),"")</f>
        <v/>
      </c>
      <c r="G59" s="256" t="str">
        <f>IFERROR(IF(INDEX('Outcome Indicators - Section C'!G$10:G$26,MATCH('Print View'!$A59,'Outcome Indicators - Section C'!F$10:F$26,0))&lt;&gt;0,INDEX('Outcome Indicators - Section C'!G$10:G$26,MATCH('Print View'!$A59,'Outcome Indicators - Section C'!F$10:F$26,0)),""),"")</f>
        <v/>
      </c>
      <c r="H59" s="256" t="str">
        <f>IFERROR(IF(INDEX('Outcome Indicators - Section C'!H$10:H$26,MATCH('Print View'!$A59,'Outcome Indicators - Section C'!G$10:G$26,0))&lt;&gt;0,INDEX('Outcome Indicators - Section C'!H$10:H$26,MATCH('Print View'!$A59,'Outcome Indicators - Section C'!G$10:G$26,0)),""),"")</f>
        <v/>
      </c>
      <c r="I59" s="256" t="str">
        <f>IFERROR(IF(INDEX('Outcome Indicators - Section C'!O$10:O$26,MATCH('Print View'!$A59,'Outcome Indicators - Section C'!H$10:H$26,0))&lt;&gt;0,INDEX('Outcome Indicators - Section C'!O$10:O$26,MATCH('Print View'!$A59,'Outcome Indicators - Section C'!H$10:H$26,0)),""),"")</f>
        <v/>
      </c>
      <c r="J59" s="257"/>
      <c r="K59" s="258"/>
      <c r="L59" s="258"/>
      <c r="M59" s="258"/>
      <c r="N59" s="259"/>
      <c r="O59" s="260"/>
      <c r="P59" s="258"/>
      <c r="Q59" s="258"/>
      <c r="R59" s="258"/>
      <c r="S59" s="261"/>
      <c r="T59" s="260"/>
      <c r="U59" s="258"/>
      <c r="V59" s="258"/>
      <c r="W59" s="258"/>
      <c r="X59" s="259"/>
      <c r="Y59" s="223"/>
      <c r="Z59" s="258"/>
      <c r="AA59" s="258"/>
      <c r="AB59" s="258"/>
      <c r="AC59" s="259"/>
      <c r="AD59" s="257"/>
      <c r="AE59" s="258"/>
      <c r="AF59" s="258"/>
      <c r="AG59" s="258"/>
      <c r="AH59" s="262"/>
      <c r="AI59" s="191"/>
      <c r="AJ59" s="263" t="str">
        <f>IFERROR(IF(INDEX('Outcome Indicators - Section C'!P$10:P$26,MATCH('Print View'!$A59,'Outcome Indicators - Section C'!H$10:H$26,0))&lt;&gt;0,INDEX('Outcome Indicators - Section C'!P$10:P$26,MATCH('Print View'!$A59,'Outcome Indicators - Section C'!H$10:H$26,0)),""),"")</f>
        <v/>
      </c>
    </row>
    <row r="60" spans="1:36" ht="209.25" x14ac:dyDescent="0.25">
      <c r="A60" s="219">
        <v>3</v>
      </c>
      <c r="B60" s="177" t="str">
        <f>IFERROR(IF(INDEX('Outcome Indicators - Section C'!B$10:B$26,MATCH('Print View'!$A60,'Outcome Indicators - Section C'!$A$10:$A$26,0))&lt;&gt;0,INDEX('Outcome Indicators - Section C'!B$10:B$26,MATCH('Print View'!$A60,'Outcome Indicators - Section C'!$A$10:$A$26,0)),""),"")</f>
        <v>TB O-6: Notification des cas de TB-RR et/ou TB-MR  - Pourcentage de cas notifiés bactériologiquement confirmés, résistants aux médicaments TB-RR et/ou TB-MR** en tant que proportion de tous les cas estimés TB-RR et/ou TB-MR</v>
      </c>
      <c r="C60" s="177" t="str">
        <f>IFERROR(IF(INDEX('Outcome Indicators - Section C'!C$10:C$26,MATCH('Print View'!$A60,'Outcome Indicators - Section C'!B$10:B$26,0))&lt;&gt;0,INDEX('Outcome Indicators - Section C'!C$10:C$26,MATCH('Print View'!$A60,'Outcome Indicators - Section C'!B$10:B$26,0)),""),"")</f>
        <v/>
      </c>
      <c r="D60" s="177" t="str">
        <f>IFERROR(IF(INDEX('Outcome Indicators - Section C'!D$10:D$26,MATCH('Print View'!$A60,'Outcome Indicators - Section C'!C$10:C$26,0))&lt;&gt;0,INDEX('Outcome Indicators - Section C'!D$10:D$26,MATCH('Print View'!$A60,'Outcome Indicators - Section C'!C$10:C$26,0)),""),"")</f>
        <v/>
      </c>
      <c r="E60" s="177" t="str">
        <f>IFERROR(IF(INDEX('Outcome Indicators - Section C'!E$10:E$26,MATCH('Print View'!$A60,'Outcome Indicators - Section C'!D$10:D$26,0))&lt;&gt;0,INDEX('Outcome Indicators - Section C'!E$10:E$26,MATCH('Print View'!$A60,'Outcome Indicators - Section C'!D$10:D$26,0)),""),"")</f>
        <v/>
      </c>
      <c r="F60" s="177" t="str">
        <f>IFERROR(IF(INDEX('Outcome Indicators - Section C'!F$10:F$26,MATCH('Print View'!$A60,'Outcome Indicators - Section C'!E$10:E$26,0))&lt;&gt;0,INDEX('Outcome Indicators - Section C'!F$10:F$26,MATCH('Print View'!$A60,'Outcome Indicators - Section C'!E$10:E$26,0)),""),"")</f>
        <v/>
      </c>
      <c r="G60" s="177" t="str">
        <f>IFERROR(IF(INDEX('Outcome Indicators - Section C'!G$10:G$26,MATCH('Print View'!$A60,'Outcome Indicators - Section C'!F$10:F$26,0))&lt;&gt;0,INDEX('Outcome Indicators - Section C'!G$10:G$26,MATCH('Print View'!$A60,'Outcome Indicators - Section C'!F$10:F$26,0)),""),"")</f>
        <v/>
      </c>
      <c r="H60" s="177" t="str">
        <f>IFERROR(IF(INDEX('Outcome Indicators - Section C'!H$10:H$26,MATCH('Print View'!$A60,'Outcome Indicators - Section C'!G$10:G$26,0))&lt;&gt;0,INDEX('Outcome Indicators - Section C'!H$10:H$26,MATCH('Print View'!$A60,'Outcome Indicators - Section C'!G$10:G$26,0)),""),"")</f>
        <v/>
      </c>
      <c r="I60" s="177" t="str">
        <f>IFERROR(IF(INDEX('Outcome Indicators - Section C'!O$10:O$26,MATCH('Print View'!$A60,'Outcome Indicators - Section C'!H$10:H$26,0))&lt;&gt;0,INDEX('Outcome Indicators - Section C'!O$10:O$26,MATCH('Print View'!$A60,'Outcome Indicators - Section C'!H$10:H$26,0)),""),"")</f>
        <v/>
      </c>
      <c r="J60" s="143"/>
      <c r="K60" s="141"/>
      <c r="L60" s="141"/>
      <c r="M60" s="141"/>
      <c r="N60" s="142"/>
      <c r="O60" s="144"/>
      <c r="P60" s="141"/>
      <c r="Q60" s="141"/>
      <c r="R60" s="141"/>
      <c r="S60" s="169"/>
      <c r="T60" s="144"/>
      <c r="U60" s="141"/>
      <c r="V60" s="141"/>
      <c r="W60" s="141"/>
      <c r="X60" s="142"/>
      <c r="Y60" s="171"/>
      <c r="Z60" s="141"/>
      <c r="AA60" s="141"/>
      <c r="AB60" s="141"/>
      <c r="AC60" s="142"/>
      <c r="AD60" s="143"/>
      <c r="AE60" s="141"/>
      <c r="AF60" s="141"/>
      <c r="AG60" s="141"/>
      <c r="AH60" s="150"/>
      <c r="AI60" s="191"/>
      <c r="AJ60" s="181" t="str">
        <f>IFERROR(IF(INDEX('Outcome Indicators - Section C'!P$10:P$26,MATCH('Print View'!$A60,'Outcome Indicators - Section C'!H$10:H$26,0))&lt;&gt;0,INDEX('Outcome Indicators - Section C'!P$10:P$26,MATCH('Print View'!$A60,'Outcome Indicators - Section C'!H$10:H$26,0)),""),"")</f>
        <v/>
      </c>
    </row>
    <row r="61" spans="1:36" ht="162.75" x14ac:dyDescent="0.25">
      <c r="A61" s="219">
        <v>4</v>
      </c>
      <c r="B61" s="256" t="str">
        <f>IFERROR(IF(INDEX('Outcome Indicators - Section C'!B$10:B$26,MATCH('Print View'!$A61,'Outcome Indicators - Section C'!$A$10:$A$26,0))&lt;&gt;0,INDEX('Outcome Indicators - Section C'!B$10:B$26,MATCH('Print View'!$A61,'Outcome Indicators - Section C'!$A$10:$A$26,0)),""),"")</f>
        <v>TB O-4(M): Taux de succès thérapeutique de TB-RR et/ou TB-MR : pourcentage de cas de tuberculose résistante à la rifampicine et/ou tuberculose multirésistante traités avec succès</v>
      </c>
      <c r="C61" s="256" t="str">
        <f>IFERROR(IF(INDEX('Outcome Indicators - Section C'!C$10:C$26,MATCH('Print View'!$A61,'Outcome Indicators - Section C'!B$10:B$26,0))&lt;&gt;0,INDEX('Outcome Indicators - Section C'!C$10:C$26,MATCH('Print View'!$A61,'Outcome Indicators - Section C'!B$10:B$26,0)),""),"")</f>
        <v/>
      </c>
      <c r="D61" s="256" t="str">
        <f>IFERROR(IF(INDEX('Outcome Indicators - Section C'!D$10:D$26,MATCH('Print View'!$A61,'Outcome Indicators - Section C'!C$10:C$26,0))&lt;&gt;0,INDEX('Outcome Indicators - Section C'!D$10:D$26,MATCH('Print View'!$A61,'Outcome Indicators - Section C'!C$10:C$26,0)),""),"")</f>
        <v/>
      </c>
      <c r="E61" s="256" t="str">
        <f>IFERROR(IF(INDEX('Outcome Indicators - Section C'!E$10:E$26,MATCH('Print View'!$A61,'Outcome Indicators - Section C'!D$10:D$26,0))&lt;&gt;0,INDEX('Outcome Indicators - Section C'!E$10:E$26,MATCH('Print View'!$A61,'Outcome Indicators - Section C'!D$10:D$26,0)),""),"")</f>
        <v/>
      </c>
      <c r="F61" s="256" t="str">
        <f>IFERROR(IF(INDEX('Outcome Indicators - Section C'!F$10:F$26,MATCH('Print View'!$A61,'Outcome Indicators - Section C'!E$10:E$26,0))&lt;&gt;0,INDEX('Outcome Indicators - Section C'!F$10:F$26,MATCH('Print View'!$A61,'Outcome Indicators - Section C'!E$10:E$26,0)),""),"")</f>
        <v/>
      </c>
      <c r="G61" s="256" t="str">
        <f>IFERROR(IF(INDEX('Outcome Indicators - Section C'!G$10:G$26,MATCH('Print View'!$A61,'Outcome Indicators - Section C'!F$10:F$26,0))&lt;&gt;0,INDEX('Outcome Indicators - Section C'!G$10:G$26,MATCH('Print View'!$A61,'Outcome Indicators - Section C'!F$10:F$26,0)),""),"")</f>
        <v/>
      </c>
      <c r="H61" s="256" t="str">
        <f>IFERROR(IF(INDEX('Outcome Indicators - Section C'!H$10:H$26,MATCH('Print View'!$A61,'Outcome Indicators - Section C'!G$10:G$26,0))&lt;&gt;0,INDEX('Outcome Indicators - Section C'!H$10:H$26,MATCH('Print View'!$A61,'Outcome Indicators - Section C'!G$10:G$26,0)),""),"")</f>
        <v/>
      </c>
      <c r="I61" s="256" t="str">
        <f>IFERROR(IF(INDEX('Outcome Indicators - Section C'!O$10:O$26,MATCH('Print View'!$A61,'Outcome Indicators - Section C'!H$10:H$26,0))&lt;&gt;0,INDEX('Outcome Indicators - Section C'!O$10:O$26,MATCH('Print View'!$A61,'Outcome Indicators - Section C'!H$10:H$26,0)),""),"")</f>
        <v/>
      </c>
      <c r="J61" s="257"/>
      <c r="K61" s="258"/>
      <c r="L61" s="258"/>
      <c r="M61" s="258"/>
      <c r="N61" s="259"/>
      <c r="O61" s="260"/>
      <c r="P61" s="258"/>
      <c r="Q61" s="258"/>
      <c r="R61" s="258"/>
      <c r="S61" s="261"/>
      <c r="T61" s="260"/>
      <c r="U61" s="258"/>
      <c r="V61" s="258"/>
      <c r="W61" s="258"/>
      <c r="X61" s="259"/>
      <c r="Y61" s="223"/>
      <c r="Z61" s="258"/>
      <c r="AA61" s="258"/>
      <c r="AB61" s="258"/>
      <c r="AC61" s="259"/>
      <c r="AD61" s="257"/>
      <c r="AE61" s="258"/>
      <c r="AF61" s="258"/>
      <c r="AG61" s="258"/>
      <c r="AH61" s="262"/>
      <c r="AI61" s="191"/>
      <c r="AJ61" s="263" t="str">
        <f>IFERROR(IF(INDEX('Outcome Indicators - Section C'!P$10:P$26,MATCH('Print View'!$A61,'Outcome Indicators - Section C'!H$10:H$26,0))&lt;&gt;0,INDEX('Outcome Indicators - Section C'!P$10:P$26,MATCH('Print View'!$A61,'Outcome Indicators - Section C'!H$10:H$26,0)),""),"")</f>
        <v/>
      </c>
    </row>
    <row r="62" spans="1:36" ht="162.75" x14ac:dyDescent="0.25">
      <c r="A62" s="219">
        <v>5</v>
      </c>
      <c r="B62" s="177" t="str">
        <f>IFERROR(IF(INDEX('Outcome Indicators - Section C'!B$10:B$26,MATCH('Print View'!$A62,'Outcome Indicators - Section C'!$A$10:$A$26,0))&lt;&gt;0,INDEX('Outcome Indicators - Section C'!B$10:B$26,MATCH('Print View'!$A62,'Outcome Indicators - Section C'!$A$10:$A$26,0)),""),"")</f>
        <v>TB O-5(M): Couverture de traitement de la TB: Pourcentage de nouveaux cas et rechutes qui ont été notifiés et traités parmi le nombre estimé de cas de TB dans la même année</v>
      </c>
      <c r="C62" s="177" t="str">
        <f>IFERROR(IF(INDEX('Outcome Indicators - Section C'!C$10:C$26,MATCH('Print View'!$A62,'Outcome Indicators - Section C'!B$10:B$26,0))&lt;&gt;0,INDEX('Outcome Indicators - Section C'!C$10:C$26,MATCH('Print View'!$A62,'Outcome Indicators - Section C'!B$10:B$26,0)),""),"")</f>
        <v/>
      </c>
      <c r="D62" s="177" t="str">
        <f>IFERROR(IF(INDEX('Outcome Indicators - Section C'!D$10:D$26,MATCH('Print View'!$A62,'Outcome Indicators - Section C'!C$10:C$26,0))&lt;&gt;0,INDEX('Outcome Indicators - Section C'!D$10:D$26,MATCH('Print View'!$A62,'Outcome Indicators - Section C'!C$10:C$26,0)),""),"")</f>
        <v/>
      </c>
      <c r="E62" s="177" t="str">
        <f>IFERROR(IF(INDEX('Outcome Indicators - Section C'!E$10:E$26,MATCH('Print View'!$A62,'Outcome Indicators - Section C'!D$10:D$26,0))&lt;&gt;0,INDEX('Outcome Indicators - Section C'!E$10:E$26,MATCH('Print View'!$A62,'Outcome Indicators - Section C'!D$10:D$26,0)),""),"")</f>
        <v/>
      </c>
      <c r="F62" s="177" t="str">
        <f>IFERROR(IF(INDEX('Outcome Indicators - Section C'!F$10:F$26,MATCH('Print View'!$A62,'Outcome Indicators - Section C'!E$10:E$26,0))&lt;&gt;0,INDEX('Outcome Indicators - Section C'!F$10:F$26,MATCH('Print View'!$A62,'Outcome Indicators - Section C'!E$10:E$26,0)),""),"")</f>
        <v/>
      </c>
      <c r="G62" s="177" t="str">
        <f>IFERROR(IF(INDEX('Outcome Indicators - Section C'!G$10:G$26,MATCH('Print View'!$A62,'Outcome Indicators - Section C'!F$10:F$26,0))&lt;&gt;0,INDEX('Outcome Indicators - Section C'!G$10:G$26,MATCH('Print View'!$A62,'Outcome Indicators - Section C'!F$10:F$26,0)),""),"")</f>
        <v/>
      </c>
      <c r="H62" s="177" t="str">
        <f>IFERROR(IF(INDEX('Outcome Indicators - Section C'!H$10:H$26,MATCH('Print View'!$A62,'Outcome Indicators - Section C'!G$10:G$26,0))&lt;&gt;0,INDEX('Outcome Indicators - Section C'!H$10:H$26,MATCH('Print View'!$A62,'Outcome Indicators - Section C'!G$10:G$26,0)),""),"")</f>
        <v/>
      </c>
      <c r="I62" s="177" t="str">
        <f>IFERROR(IF(INDEX('Outcome Indicators - Section C'!O$10:O$26,MATCH('Print View'!$A62,'Outcome Indicators - Section C'!H$10:H$26,0))&lt;&gt;0,INDEX('Outcome Indicators - Section C'!O$10:O$26,MATCH('Print View'!$A62,'Outcome Indicators - Section C'!H$10:H$26,0)),""),"")</f>
        <v/>
      </c>
      <c r="J62" s="143"/>
      <c r="K62" s="141"/>
      <c r="L62" s="141"/>
      <c r="M62" s="141"/>
      <c r="N62" s="142"/>
      <c r="O62" s="144"/>
      <c r="P62" s="141"/>
      <c r="Q62" s="141"/>
      <c r="R62" s="141"/>
      <c r="S62" s="169"/>
      <c r="T62" s="144"/>
      <c r="U62" s="141"/>
      <c r="V62" s="141"/>
      <c r="W62" s="141"/>
      <c r="X62" s="142"/>
      <c r="Y62" s="171"/>
      <c r="Z62" s="141"/>
      <c r="AA62" s="141"/>
      <c r="AB62" s="141"/>
      <c r="AC62" s="142"/>
      <c r="AD62" s="143"/>
      <c r="AE62" s="141"/>
      <c r="AF62" s="141"/>
      <c r="AG62" s="141"/>
      <c r="AH62" s="150"/>
      <c r="AI62" s="191"/>
      <c r="AJ62" s="181" t="str">
        <f>IFERROR(IF(INDEX('Outcome Indicators - Section C'!P$10:P$26,MATCH('Print View'!$A62,'Outcome Indicators - Section C'!H$10:H$26,0))&lt;&gt;0,INDEX('Outcome Indicators - Section C'!P$10:P$26,MATCH('Print View'!$A62,'Outcome Indicators - Section C'!H$10:H$26,0)),""),"")</f>
        <v/>
      </c>
    </row>
    <row r="63" spans="1:36" ht="116.25" x14ac:dyDescent="0.25">
      <c r="A63" s="219">
        <v>6</v>
      </c>
      <c r="B63" s="256" t="str">
        <f>IFERROR(IF(INDEX('Outcome Indicators - Section C'!B$10:B$26,MATCH('Print View'!$A63,'Outcome Indicators - Section C'!$A$10:$A$26,0))&lt;&gt;0,INDEX('Outcome Indicators - Section C'!B$10:B$26,MATCH('Print View'!$A63,'Outcome Indicators - Section C'!$A$10:$A$26,0)),""),"")</f>
        <v>HIV O-1(M): Pourcentage d'adultes et d'enfants vivant avec le VIH et sous traitement 12 mois après le début du traitement antirétroviral</v>
      </c>
      <c r="C63" s="256" t="str">
        <f>IFERROR(IF(INDEX('Outcome Indicators - Section C'!C$10:C$26,MATCH('Print View'!$A63,'Outcome Indicators - Section C'!B$10:B$26,0))&lt;&gt;0,INDEX('Outcome Indicators - Section C'!C$10:C$26,MATCH('Print View'!$A63,'Outcome Indicators - Section C'!B$10:B$26,0)),""),"")</f>
        <v/>
      </c>
      <c r="D63" s="256" t="str">
        <f>IFERROR(IF(INDEX('Outcome Indicators - Section C'!D$10:D$26,MATCH('Print View'!$A63,'Outcome Indicators - Section C'!C$10:C$26,0))&lt;&gt;0,INDEX('Outcome Indicators - Section C'!D$10:D$26,MATCH('Print View'!$A63,'Outcome Indicators - Section C'!C$10:C$26,0)),""),"")</f>
        <v/>
      </c>
      <c r="E63" s="256" t="str">
        <f>IFERROR(IF(INDEX('Outcome Indicators - Section C'!E$10:E$26,MATCH('Print View'!$A63,'Outcome Indicators - Section C'!D$10:D$26,0))&lt;&gt;0,INDEX('Outcome Indicators - Section C'!E$10:E$26,MATCH('Print View'!$A63,'Outcome Indicators - Section C'!D$10:D$26,0)),""),"")</f>
        <v/>
      </c>
      <c r="F63" s="256" t="str">
        <f>IFERROR(IF(INDEX('Outcome Indicators - Section C'!F$10:F$26,MATCH('Print View'!$A63,'Outcome Indicators - Section C'!E$10:E$26,0))&lt;&gt;0,INDEX('Outcome Indicators - Section C'!F$10:F$26,MATCH('Print View'!$A63,'Outcome Indicators - Section C'!E$10:E$26,0)),""),"")</f>
        <v/>
      </c>
      <c r="G63" s="256" t="str">
        <f>IFERROR(IF(INDEX('Outcome Indicators - Section C'!G$10:G$26,MATCH('Print View'!$A63,'Outcome Indicators - Section C'!F$10:F$26,0))&lt;&gt;0,INDEX('Outcome Indicators - Section C'!G$10:G$26,MATCH('Print View'!$A63,'Outcome Indicators - Section C'!F$10:F$26,0)),""),"")</f>
        <v/>
      </c>
      <c r="H63" s="256" t="str">
        <f>IFERROR(IF(INDEX('Outcome Indicators - Section C'!H$10:H$26,MATCH('Print View'!$A63,'Outcome Indicators - Section C'!G$10:G$26,0))&lt;&gt;0,INDEX('Outcome Indicators - Section C'!H$10:H$26,MATCH('Print View'!$A63,'Outcome Indicators - Section C'!G$10:G$26,0)),""),"")</f>
        <v/>
      </c>
      <c r="I63" s="256" t="str">
        <f>IFERROR(IF(INDEX('Outcome Indicators - Section C'!O$10:O$26,MATCH('Print View'!$A63,'Outcome Indicators - Section C'!H$10:H$26,0))&lt;&gt;0,INDEX('Outcome Indicators - Section C'!O$10:O$26,MATCH('Print View'!$A63,'Outcome Indicators - Section C'!H$10:H$26,0)),""),"")</f>
        <v/>
      </c>
      <c r="J63" s="257"/>
      <c r="K63" s="258"/>
      <c r="L63" s="258"/>
      <c r="M63" s="258"/>
      <c r="N63" s="259"/>
      <c r="O63" s="260"/>
      <c r="P63" s="258"/>
      <c r="Q63" s="258"/>
      <c r="R63" s="258"/>
      <c r="S63" s="261"/>
      <c r="T63" s="260"/>
      <c r="U63" s="258"/>
      <c r="V63" s="258"/>
      <c r="W63" s="258"/>
      <c r="X63" s="259"/>
      <c r="Y63" s="223"/>
      <c r="Z63" s="258"/>
      <c r="AA63" s="258"/>
      <c r="AB63" s="258"/>
      <c r="AC63" s="259"/>
      <c r="AD63" s="257"/>
      <c r="AE63" s="258"/>
      <c r="AF63" s="258"/>
      <c r="AG63" s="258"/>
      <c r="AH63" s="262"/>
      <c r="AI63" s="191"/>
      <c r="AJ63" s="263" t="str">
        <f>IFERROR(IF(INDEX('Outcome Indicators - Section C'!P$10:P$26,MATCH('Print View'!$A63,'Outcome Indicators - Section C'!H$10:H$26,0))&lt;&gt;0,INDEX('Outcome Indicators - Section C'!P$10:P$26,MATCH('Print View'!$A63,'Outcome Indicators - Section C'!H$10:H$26,0)),""),"")</f>
        <v/>
      </c>
    </row>
    <row r="64" spans="1:36" ht="116.25" x14ac:dyDescent="0.25">
      <c r="A64" s="219">
        <v>7</v>
      </c>
      <c r="B64" s="177" t="str">
        <f>IFERROR(IF(INDEX('Outcome Indicators - Section C'!B$10:B$26,MATCH('Print View'!$A64,'Outcome Indicators - Section C'!$A$10:$A$26,0))&lt;&gt;0,INDEX('Outcome Indicators - Section C'!B$10:B$26,MATCH('Print View'!$A64,'Outcome Indicators - Section C'!$A$10:$A$26,0)),""),"")</f>
        <v>HIV O-4a(M): Pourcentage d'hommes ayant déclaré avoir utilisé un préservatif lors de leur dernier rapport anal avec un partenaire de sexe masculin</v>
      </c>
      <c r="C64" s="177" t="str">
        <f>IFERROR(IF(INDEX('Outcome Indicators - Section C'!C$10:C$26,MATCH('Print View'!$A64,'Outcome Indicators - Section C'!B$10:B$26,0))&lt;&gt;0,INDEX('Outcome Indicators - Section C'!C$10:C$26,MATCH('Print View'!$A64,'Outcome Indicators - Section C'!B$10:B$26,0)),""),"")</f>
        <v/>
      </c>
      <c r="D64" s="177" t="str">
        <f>IFERROR(IF(INDEX('Outcome Indicators - Section C'!D$10:D$26,MATCH('Print View'!$A64,'Outcome Indicators - Section C'!C$10:C$26,0))&lt;&gt;0,INDEX('Outcome Indicators - Section C'!D$10:D$26,MATCH('Print View'!$A64,'Outcome Indicators - Section C'!C$10:C$26,0)),""),"")</f>
        <v/>
      </c>
      <c r="E64" s="177" t="str">
        <f>IFERROR(IF(INDEX('Outcome Indicators - Section C'!E$10:E$26,MATCH('Print View'!$A64,'Outcome Indicators - Section C'!D$10:D$26,0))&lt;&gt;0,INDEX('Outcome Indicators - Section C'!E$10:E$26,MATCH('Print View'!$A64,'Outcome Indicators - Section C'!D$10:D$26,0)),""),"")</f>
        <v/>
      </c>
      <c r="F64" s="177" t="str">
        <f>IFERROR(IF(INDEX('Outcome Indicators - Section C'!F$10:F$26,MATCH('Print View'!$A64,'Outcome Indicators - Section C'!E$10:E$26,0))&lt;&gt;0,INDEX('Outcome Indicators - Section C'!F$10:F$26,MATCH('Print View'!$A64,'Outcome Indicators - Section C'!E$10:E$26,0)),""),"")</f>
        <v/>
      </c>
      <c r="G64" s="177" t="str">
        <f>IFERROR(IF(INDEX('Outcome Indicators - Section C'!G$10:G$26,MATCH('Print View'!$A64,'Outcome Indicators - Section C'!F$10:F$26,0))&lt;&gt;0,INDEX('Outcome Indicators - Section C'!G$10:G$26,MATCH('Print View'!$A64,'Outcome Indicators - Section C'!F$10:F$26,0)),""),"")</f>
        <v/>
      </c>
      <c r="H64" s="177" t="str">
        <f>IFERROR(IF(INDEX('Outcome Indicators - Section C'!H$10:H$26,MATCH('Print View'!$A64,'Outcome Indicators - Section C'!G$10:G$26,0))&lt;&gt;0,INDEX('Outcome Indicators - Section C'!H$10:H$26,MATCH('Print View'!$A64,'Outcome Indicators - Section C'!G$10:G$26,0)),""),"")</f>
        <v/>
      </c>
      <c r="I64" s="177" t="str">
        <f>IFERROR(IF(INDEX('Outcome Indicators - Section C'!O$10:O$26,MATCH('Print View'!$A64,'Outcome Indicators - Section C'!H$10:H$26,0))&lt;&gt;0,INDEX('Outcome Indicators - Section C'!O$10:O$26,MATCH('Print View'!$A64,'Outcome Indicators - Section C'!H$10:H$26,0)),""),"")</f>
        <v/>
      </c>
      <c r="J64" s="143"/>
      <c r="K64" s="141"/>
      <c r="L64" s="141"/>
      <c r="M64" s="141"/>
      <c r="N64" s="142"/>
      <c r="O64" s="144"/>
      <c r="P64" s="141"/>
      <c r="Q64" s="141"/>
      <c r="R64" s="141"/>
      <c r="S64" s="169"/>
      <c r="T64" s="144"/>
      <c r="U64" s="141"/>
      <c r="V64" s="141"/>
      <c r="W64" s="141"/>
      <c r="X64" s="142"/>
      <c r="Y64" s="171"/>
      <c r="Z64" s="141"/>
      <c r="AA64" s="141"/>
      <c r="AB64" s="141"/>
      <c r="AC64" s="142"/>
      <c r="AD64" s="143"/>
      <c r="AE64" s="141"/>
      <c r="AF64" s="141"/>
      <c r="AG64" s="141"/>
      <c r="AH64" s="150"/>
      <c r="AI64" s="191"/>
      <c r="AJ64" s="181" t="str">
        <f>IFERROR(IF(INDEX('Outcome Indicators - Section C'!P$10:P$26,MATCH('Print View'!$A64,'Outcome Indicators - Section C'!H$10:H$26,0))&lt;&gt;0,INDEX('Outcome Indicators - Section C'!P$10:P$26,MATCH('Print View'!$A64,'Outcome Indicators - Section C'!H$10:H$26,0)),""),"")</f>
        <v/>
      </c>
    </row>
    <row r="65" spans="1:36" ht="116.25" x14ac:dyDescent="0.25">
      <c r="A65" s="219">
        <v>8</v>
      </c>
      <c r="B65" s="256" t="str">
        <f>IFERROR(IF(INDEX('Outcome Indicators - Section C'!B$10:B$26,MATCH('Print View'!$A65,'Outcome Indicators - Section C'!$A$10:$A$26,0))&lt;&gt;0,INDEX('Outcome Indicators - Section C'!B$10:B$26,MATCH('Print View'!$A65,'Outcome Indicators - Section C'!$A$10:$A$26,0)),""),"")</f>
        <v>HIV O-5(M): Pourcentage de professionnels du sexe ayant déclaré avoir utilisé un préservatif avec leur dernier client</v>
      </c>
      <c r="C65" s="256" t="str">
        <f>IFERROR(IF(INDEX('Outcome Indicators - Section C'!C$10:C$26,MATCH('Print View'!$A65,'Outcome Indicators - Section C'!B$10:B$26,0))&lt;&gt;0,INDEX('Outcome Indicators - Section C'!C$10:C$26,MATCH('Print View'!$A65,'Outcome Indicators - Section C'!B$10:B$26,0)),""),"")</f>
        <v/>
      </c>
      <c r="D65" s="256" t="str">
        <f>IFERROR(IF(INDEX('Outcome Indicators - Section C'!D$10:D$26,MATCH('Print View'!$A65,'Outcome Indicators - Section C'!C$10:C$26,0))&lt;&gt;0,INDEX('Outcome Indicators - Section C'!D$10:D$26,MATCH('Print View'!$A65,'Outcome Indicators - Section C'!C$10:C$26,0)),""),"")</f>
        <v/>
      </c>
      <c r="E65" s="256" t="str">
        <f>IFERROR(IF(INDEX('Outcome Indicators - Section C'!E$10:E$26,MATCH('Print View'!$A65,'Outcome Indicators - Section C'!D$10:D$26,0))&lt;&gt;0,INDEX('Outcome Indicators - Section C'!E$10:E$26,MATCH('Print View'!$A65,'Outcome Indicators - Section C'!D$10:D$26,0)),""),"")</f>
        <v/>
      </c>
      <c r="F65" s="256" t="str">
        <f>IFERROR(IF(INDEX('Outcome Indicators - Section C'!F$10:F$26,MATCH('Print View'!$A65,'Outcome Indicators - Section C'!E$10:E$26,0))&lt;&gt;0,INDEX('Outcome Indicators - Section C'!F$10:F$26,MATCH('Print View'!$A65,'Outcome Indicators - Section C'!E$10:E$26,0)),""),"")</f>
        <v/>
      </c>
      <c r="G65" s="256" t="str">
        <f>IFERROR(IF(INDEX('Outcome Indicators - Section C'!G$10:G$26,MATCH('Print View'!$A65,'Outcome Indicators - Section C'!F$10:F$26,0))&lt;&gt;0,INDEX('Outcome Indicators - Section C'!G$10:G$26,MATCH('Print View'!$A65,'Outcome Indicators - Section C'!F$10:F$26,0)),""),"")</f>
        <v/>
      </c>
      <c r="H65" s="256" t="str">
        <f>IFERROR(IF(INDEX('Outcome Indicators - Section C'!H$10:H$26,MATCH('Print View'!$A65,'Outcome Indicators - Section C'!G$10:G$26,0))&lt;&gt;0,INDEX('Outcome Indicators - Section C'!H$10:H$26,MATCH('Print View'!$A65,'Outcome Indicators - Section C'!G$10:G$26,0)),""),"")</f>
        <v/>
      </c>
      <c r="I65" s="256" t="str">
        <f>IFERROR(IF(INDEX('Outcome Indicators - Section C'!O$10:O$26,MATCH('Print View'!$A65,'Outcome Indicators - Section C'!H$10:H$26,0))&lt;&gt;0,INDEX('Outcome Indicators - Section C'!O$10:O$26,MATCH('Print View'!$A65,'Outcome Indicators - Section C'!H$10:H$26,0)),""),"")</f>
        <v/>
      </c>
      <c r="J65" s="257"/>
      <c r="K65" s="258"/>
      <c r="L65" s="258"/>
      <c r="M65" s="258"/>
      <c r="N65" s="259"/>
      <c r="O65" s="260"/>
      <c r="P65" s="258"/>
      <c r="Q65" s="258"/>
      <c r="R65" s="258"/>
      <c r="S65" s="261"/>
      <c r="T65" s="260"/>
      <c r="U65" s="258"/>
      <c r="V65" s="258"/>
      <c r="W65" s="258"/>
      <c r="X65" s="259"/>
      <c r="Y65" s="223"/>
      <c r="Z65" s="258"/>
      <c r="AA65" s="258"/>
      <c r="AB65" s="258"/>
      <c r="AC65" s="259"/>
      <c r="AD65" s="257"/>
      <c r="AE65" s="258"/>
      <c r="AF65" s="258"/>
      <c r="AG65" s="258"/>
      <c r="AH65" s="262"/>
      <c r="AI65" s="191"/>
      <c r="AJ65" s="263" t="str">
        <f>IFERROR(IF(INDEX('Outcome Indicators - Section C'!P$10:P$26,MATCH('Print View'!$A65,'Outcome Indicators - Section C'!H$10:H$26,0))&lt;&gt;0,INDEX('Outcome Indicators - Section C'!P$10:P$26,MATCH('Print View'!$A65,'Outcome Indicators - Section C'!H$10:H$26,0)),""),"")</f>
        <v/>
      </c>
    </row>
    <row r="66" spans="1:36" ht="23.25" x14ac:dyDescent="0.25">
      <c r="A66" s="219">
        <v>9</v>
      </c>
      <c r="B66" s="177" t="str">
        <f>IFERROR(IF(INDEX('Outcome Indicators - Section C'!B$10:B$26,MATCH('Print View'!$A66,'Outcome Indicators - Section C'!$A$10:$A$26,0))&lt;&gt;0,INDEX('Outcome Indicators - Section C'!B$10:B$26,MATCH('Print View'!$A66,'Outcome Indicators - Section C'!$A$10:$A$26,0)),""),"")</f>
        <v/>
      </c>
      <c r="C66" s="177" t="str">
        <f>IFERROR(IF(INDEX('Outcome Indicators - Section C'!C$10:C$26,MATCH('Print View'!$A66,'Outcome Indicators - Section C'!B$10:B$26,0))&lt;&gt;0,INDEX('Outcome Indicators - Section C'!C$10:C$26,MATCH('Print View'!$A66,'Outcome Indicators - Section C'!B$10:B$26,0)),""),"")</f>
        <v/>
      </c>
      <c r="D66" s="177" t="str">
        <f>IFERROR(IF(INDEX('Outcome Indicators - Section C'!D$10:D$26,MATCH('Print View'!$A66,'Outcome Indicators - Section C'!C$10:C$26,0))&lt;&gt;0,INDEX('Outcome Indicators - Section C'!D$10:D$26,MATCH('Print View'!$A66,'Outcome Indicators - Section C'!C$10:C$26,0)),""),"")</f>
        <v/>
      </c>
      <c r="E66" s="177" t="str">
        <f>IFERROR(IF(INDEX('Outcome Indicators - Section C'!E$10:E$26,MATCH('Print View'!$A66,'Outcome Indicators - Section C'!D$10:D$26,0))&lt;&gt;0,INDEX('Outcome Indicators - Section C'!E$10:E$26,MATCH('Print View'!$A66,'Outcome Indicators - Section C'!D$10:D$26,0)),""),"")</f>
        <v/>
      </c>
      <c r="F66" s="177" t="str">
        <f>IFERROR(IF(INDEX('Outcome Indicators - Section C'!F$10:F$26,MATCH('Print View'!$A66,'Outcome Indicators - Section C'!E$10:E$26,0))&lt;&gt;0,INDEX('Outcome Indicators - Section C'!F$10:F$26,MATCH('Print View'!$A66,'Outcome Indicators - Section C'!E$10:E$26,0)),""),"")</f>
        <v/>
      </c>
      <c r="G66" s="177" t="str">
        <f>IFERROR(IF(INDEX('Outcome Indicators - Section C'!G$10:G$26,MATCH('Print View'!$A66,'Outcome Indicators - Section C'!F$10:F$26,0))&lt;&gt;0,INDEX('Outcome Indicators - Section C'!G$10:G$26,MATCH('Print View'!$A66,'Outcome Indicators - Section C'!F$10:F$26,0)),""),"")</f>
        <v/>
      </c>
      <c r="H66" s="177" t="str">
        <f>IFERROR(IF(INDEX('Outcome Indicators - Section C'!H$10:H$26,MATCH('Print View'!$A66,'Outcome Indicators - Section C'!G$10:G$26,0))&lt;&gt;0,INDEX('Outcome Indicators - Section C'!H$10:H$26,MATCH('Print View'!$A66,'Outcome Indicators - Section C'!G$10:G$26,0)),""),"")</f>
        <v/>
      </c>
      <c r="I66" s="177" t="str">
        <f>IFERROR(IF(INDEX('Outcome Indicators - Section C'!O$10:O$26,MATCH('Print View'!$A66,'Outcome Indicators - Section C'!H$10:H$26,0))&lt;&gt;0,INDEX('Outcome Indicators - Section C'!O$10:O$26,MATCH('Print View'!$A66,'Outcome Indicators - Section C'!H$10:H$26,0)),""),"")</f>
        <v/>
      </c>
      <c r="J66" s="143"/>
      <c r="K66" s="141"/>
      <c r="L66" s="141"/>
      <c r="M66" s="141"/>
      <c r="N66" s="142"/>
      <c r="O66" s="144"/>
      <c r="P66" s="141"/>
      <c r="Q66" s="141"/>
      <c r="R66" s="141"/>
      <c r="S66" s="169"/>
      <c r="T66" s="144"/>
      <c r="U66" s="141"/>
      <c r="V66" s="141"/>
      <c r="W66" s="141"/>
      <c r="X66" s="142"/>
      <c r="Y66" s="171"/>
      <c r="Z66" s="141"/>
      <c r="AA66" s="141"/>
      <c r="AB66" s="141"/>
      <c r="AC66" s="142"/>
      <c r="AD66" s="143"/>
      <c r="AE66" s="141"/>
      <c r="AF66" s="141"/>
      <c r="AG66" s="141"/>
      <c r="AH66" s="150"/>
      <c r="AI66" s="191"/>
      <c r="AJ66" s="181" t="str">
        <f>IFERROR(IF(INDEX('Outcome Indicators - Section C'!P$10:P$26,MATCH('Print View'!$A66,'Outcome Indicators - Section C'!H$10:H$26,0))&lt;&gt;0,INDEX('Outcome Indicators - Section C'!P$10:P$26,MATCH('Print View'!$A66,'Outcome Indicators - Section C'!H$10:H$26,0)),""),"")</f>
        <v/>
      </c>
    </row>
    <row r="67" spans="1:36" ht="23.25" x14ac:dyDescent="0.25">
      <c r="A67" s="219">
        <v>10</v>
      </c>
      <c r="B67" s="256" t="str">
        <f>IFERROR(IF(INDEX('Outcome Indicators - Section C'!B$10:B$26,MATCH('Print View'!$A67,'Outcome Indicators - Section C'!$A$10:$A$26,0))&lt;&gt;0,INDEX('Outcome Indicators - Section C'!B$10:B$26,MATCH('Print View'!$A67,'Outcome Indicators - Section C'!$A$10:$A$26,0)),""),"")</f>
        <v/>
      </c>
      <c r="C67" s="256" t="str">
        <f>IFERROR(IF(INDEX('Outcome Indicators - Section C'!C$10:C$26,MATCH('Print View'!$A67,'Outcome Indicators - Section C'!B$10:B$26,0))&lt;&gt;0,INDEX('Outcome Indicators - Section C'!C$10:C$26,MATCH('Print View'!$A67,'Outcome Indicators - Section C'!B$10:B$26,0)),""),"")</f>
        <v/>
      </c>
      <c r="D67" s="256" t="str">
        <f>IFERROR(IF(INDEX('Outcome Indicators - Section C'!D$10:D$26,MATCH('Print View'!$A67,'Outcome Indicators - Section C'!C$10:C$26,0))&lt;&gt;0,INDEX('Outcome Indicators - Section C'!D$10:D$26,MATCH('Print View'!$A67,'Outcome Indicators - Section C'!C$10:C$26,0)),""),"")</f>
        <v/>
      </c>
      <c r="E67" s="256" t="str">
        <f>IFERROR(IF(INDEX('Outcome Indicators - Section C'!E$10:E$26,MATCH('Print View'!$A67,'Outcome Indicators - Section C'!D$10:D$26,0))&lt;&gt;0,INDEX('Outcome Indicators - Section C'!E$10:E$26,MATCH('Print View'!$A67,'Outcome Indicators - Section C'!D$10:D$26,0)),""),"")</f>
        <v/>
      </c>
      <c r="F67" s="256" t="str">
        <f>IFERROR(IF(INDEX('Outcome Indicators - Section C'!F$10:F$26,MATCH('Print View'!$A67,'Outcome Indicators - Section C'!E$10:E$26,0))&lt;&gt;0,INDEX('Outcome Indicators - Section C'!F$10:F$26,MATCH('Print View'!$A67,'Outcome Indicators - Section C'!E$10:E$26,0)),""),"")</f>
        <v/>
      </c>
      <c r="G67" s="256" t="str">
        <f>IFERROR(IF(INDEX('Outcome Indicators - Section C'!G$10:G$26,MATCH('Print View'!$A67,'Outcome Indicators - Section C'!F$10:F$26,0))&lt;&gt;0,INDEX('Outcome Indicators - Section C'!G$10:G$26,MATCH('Print View'!$A67,'Outcome Indicators - Section C'!F$10:F$26,0)),""),"")</f>
        <v/>
      </c>
      <c r="H67" s="256" t="str">
        <f>IFERROR(IF(INDEX('Outcome Indicators - Section C'!H$10:H$26,MATCH('Print View'!$A67,'Outcome Indicators - Section C'!G$10:G$26,0))&lt;&gt;0,INDEX('Outcome Indicators - Section C'!H$10:H$26,MATCH('Print View'!$A67,'Outcome Indicators - Section C'!G$10:G$26,0)),""),"")</f>
        <v/>
      </c>
      <c r="I67" s="256" t="str">
        <f>IFERROR(IF(INDEX('Outcome Indicators - Section C'!O$10:O$26,MATCH('Print View'!$A67,'Outcome Indicators - Section C'!H$10:H$26,0))&lt;&gt;0,INDEX('Outcome Indicators - Section C'!O$10:O$26,MATCH('Print View'!$A67,'Outcome Indicators - Section C'!H$10:H$26,0)),""),"")</f>
        <v/>
      </c>
      <c r="J67" s="257"/>
      <c r="K67" s="258"/>
      <c r="L67" s="258"/>
      <c r="M67" s="258"/>
      <c r="N67" s="259"/>
      <c r="O67" s="260"/>
      <c r="P67" s="258"/>
      <c r="Q67" s="258"/>
      <c r="R67" s="258"/>
      <c r="S67" s="261"/>
      <c r="T67" s="260"/>
      <c r="U67" s="258"/>
      <c r="V67" s="258"/>
      <c r="W67" s="258"/>
      <c r="X67" s="259"/>
      <c r="Y67" s="223"/>
      <c r="Z67" s="258"/>
      <c r="AA67" s="258"/>
      <c r="AB67" s="258"/>
      <c r="AC67" s="259"/>
      <c r="AD67" s="257"/>
      <c r="AE67" s="258"/>
      <c r="AF67" s="258"/>
      <c r="AG67" s="258"/>
      <c r="AH67" s="262"/>
      <c r="AI67" s="191"/>
      <c r="AJ67" s="263" t="str">
        <f>IFERROR(IF(INDEX('Outcome Indicators - Section C'!P$10:P$26,MATCH('Print View'!$A67,'Outcome Indicators - Section C'!H$10:H$26,0))&lt;&gt;0,INDEX('Outcome Indicators - Section C'!P$10:P$26,MATCH('Print View'!$A67,'Outcome Indicators - Section C'!H$10:H$26,0)),""),"")</f>
        <v/>
      </c>
    </row>
    <row r="68" spans="1:36" ht="23.25" x14ac:dyDescent="0.25">
      <c r="A68" s="219">
        <v>11</v>
      </c>
      <c r="B68" s="177" t="str">
        <f>IFERROR(IF(INDEX('Outcome Indicators - Section C'!B$10:B$26,MATCH('Print View'!$A68,'Outcome Indicators - Section C'!$A$10:$A$26,0))&lt;&gt;0,INDEX('Outcome Indicators - Section C'!B$10:B$26,MATCH('Print View'!$A68,'Outcome Indicators - Section C'!$A$10:$A$26,0)),""),"")</f>
        <v/>
      </c>
      <c r="C68" s="177" t="str">
        <f>IFERROR(IF(INDEX('Outcome Indicators - Section C'!C$10:C$26,MATCH('Print View'!$A68,'Outcome Indicators - Section C'!B$10:B$26,0))&lt;&gt;0,INDEX('Outcome Indicators - Section C'!C$10:C$26,MATCH('Print View'!$A68,'Outcome Indicators - Section C'!B$10:B$26,0)),""),"")</f>
        <v/>
      </c>
      <c r="D68" s="177" t="str">
        <f>IFERROR(IF(INDEX('Outcome Indicators - Section C'!D$10:D$26,MATCH('Print View'!$A68,'Outcome Indicators - Section C'!C$10:C$26,0))&lt;&gt;0,INDEX('Outcome Indicators - Section C'!D$10:D$26,MATCH('Print View'!$A68,'Outcome Indicators - Section C'!C$10:C$26,0)),""),"")</f>
        <v/>
      </c>
      <c r="E68" s="177" t="str">
        <f>IFERROR(IF(INDEX('Outcome Indicators - Section C'!E$10:E$26,MATCH('Print View'!$A68,'Outcome Indicators - Section C'!D$10:D$26,0))&lt;&gt;0,INDEX('Outcome Indicators - Section C'!E$10:E$26,MATCH('Print View'!$A68,'Outcome Indicators - Section C'!D$10:D$26,0)),""),"")</f>
        <v/>
      </c>
      <c r="F68" s="177" t="str">
        <f>IFERROR(IF(INDEX('Outcome Indicators - Section C'!F$10:F$26,MATCH('Print View'!$A68,'Outcome Indicators - Section C'!E$10:E$26,0))&lt;&gt;0,INDEX('Outcome Indicators - Section C'!F$10:F$26,MATCH('Print View'!$A68,'Outcome Indicators - Section C'!E$10:E$26,0)),""),"")</f>
        <v/>
      </c>
      <c r="G68" s="177" t="str">
        <f>IFERROR(IF(INDEX('Outcome Indicators - Section C'!G$10:G$26,MATCH('Print View'!$A68,'Outcome Indicators - Section C'!F$10:F$26,0))&lt;&gt;0,INDEX('Outcome Indicators - Section C'!G$10:G$26,MATCH('Print View'!$A68,'Outcome Indicators - Section C'!F$10:F$26,0)),""),"")</f>
        <v/>
      </c>
      <c r="H68" s="177" t="str">
        <f>IFERROR(IF(INDEX('Outcome Indicators - Section C'!H$10:H$26,MATCH('Print View'!$A68,'Outcome Indicators - Section C'!G$10:G$26,0))&lt;&gt;0,INDEX('Outcome Indicators - Section C'!H$10:H$26,MATCH('Print View'!$A68,'Outcome Indicators - Section C'!G$10:G$26,0)),""),"")</f>
        <v/>
      </c>
      <c r="I68" s="177" t="str">
        <f>IFERROR(IF(INDEX('Outcome Indicators - Section C'!O$10:O$26,MATCH('Print View'!$A68,'Outcome Indicators - Section C'!H$10:H$26,0))&lt;&gt;0,INDEX('Outcome Indicators - Section C'!O$10:O$26,MATCH('Print View'!$A68,'Outcome Indicators - Section C'!H$10:H$26,0)),""),"")</f>
        <v/>
      </c>
      <c r="J68" s="143"/>
      <c r="K68" s="141"/>
      <c r="L68" s="141"/>
      <c r="M68" s="141"/>
      <c r="N68" s="142"/>
      <c r="O68" s="144"/>
      <c r="P68" s="141"/>
      <c r="Q68" s="141"/>
      <c r="R68" s="141"/>
      <c r="S68" s="169"/>
      <c r="T68" s="144"/>
      <c r="U68" s="141"/>
      <c r="V68" s="141"/>
      <c r="W68" s="141"/>
      <c r="X68" s="142"/>
      <c r="Y68" s="171"/>
      <c r="Z68" s="141"/>
      <c r="AA68" s="141"/>
      <c r="AB68" s="141"/>
      <c r="AC68" s="142"/>
      <c r="AD68" s="143"/>
      <c r="AE68" s="141"/>
      <c r="AF68" s="141"/>
      <c r="AG68" s="141"/>
      <c r="AH68" s="150"/>
      <c r="AI68" s="191"/>
      <c r="AJ68" s="181" t="str">
        <f>IFERROR(IF(INDEX('Outcome Indicators - Section C'!P$10:P$26,MATCH('Print View'!$A68,'Outcome Indicators - Section C'!H$10:H$26,0))&lt;&gt;0,INDEX('Outcome Indicators - Section C'!P$10:P$26,MATCH('Print View'!$A68,'Outcome Indicators - Section C'!H$10:H$26,0)),""),"")</f>
        <v/>
      </c>
    </row>
    <row r="69" spans="1:36" ht="23.25" x14ac:dyDescent="0.25">
      <c r="A69" s="219">
        <v>12</v>
      </c>
      <c r="B69" s="256" t="str">
        <f>IFERROR(IF(INDEX('Outcome Indicators - Section C'!B$10:B$26,MATCH('Print View'!$A69,'Outcome Indicators - Section C'!$A$10:$A$26,0))&lt;&gt;0,INDEX('Outcome Indicators - Section C'!B$10:B$26,MATCH('Print View'!$A69,'Outcome Indicators - Section C'!$A$10:$A$26,0)),""),"")</f>
        <v/>
      </c>
      <c r="C69" s="256" t="str">
        <f>IFERROR(IF(INDEX('Outcome Indicators - Section C'!C$10:C$26,MATCH('Print View'!$A69,'Outcome Indicators - Section C'!B$10:B$26,0))&lt;&gt;0,INDEX('Outcome Indicators - Section C'!C$10:C$26,MATCH('Print View'!$A69,'Outcome Indicators - Section C'!B$10:B$26,0)),""),"")</f>
        <v/>
      </c>
      <c r="D69" s="256" t="str">
        <f>IFERROR(IF(INDEX('Outcome Indicators - Section C'!D$10:D$26,MATCH('Print View'!$A69,'Outcome Indicators - Section C'!C$10:C$26,0))&lt;&gt;0,INDEX('Outcome Indicators - Section C'!D$10:D$26,MATCH('Print View'!$A69,'Outcome Indicators - Section C'!C$10:C$26,0)),""),"")</f>
        <v/>
      </c>
      <c r="E69" s="256" t="str">
        <f>IFERROR(IF(INDEX('Outcome Indicators - Section C'!E$10:E$26,MATCH('Print View'!$A69,'Outcome Indicators - Section C'!D$10:D$26,0))&lt;&gt;0,INDEX('Outcome Indicators - Section C'!E$10:E$26,MATCH('Print View'!$A69,'Outcome Indicators - Section C'!D$10:D$26,0)),""),"")</f>
        <v/>
      </c>
      <c r="F69" s="256" t="str">
        <f>IFERROR(IF(INDEX('Outcome Indicators - Section C'!F$10:F$26,MATCH('Print View'!$A69,'Outcome Indicators - Section C'!E$10:E$26,0))&lt;&gt;0,INDEX('Outcome Indicators - Section C'!F$10:F$26,MATCH('Print View'!$A69,'Outcome Indicators - Section C'!E$10:E$26,0)),""),"")</f>
        <v/>
      </c>
      <c r="G69" s="256" t="str">
        <f>IFERROR(IF(INDEX('Outcome Indicators - Section C'!G$10:G$26,MATCH('Print View'!$A69,'Outcome Indicators - Section C'!F$10:F$26,0))&lt;&gt;0,INDEX('Outcome Indicators - Section C'!G$10:G$26,MATCH('Print View'!$A69,'Outcome Indicators - Section C'!F$10:F$26,0)),""),"")</f>
        <v/>
      </c>
      <c r="H69" s="256" t="str">
        <f>IFERROR(IF(INDEX('Outcome Indicators - Section C'!H$10:H$26,MATCH('Print View'!$A69,'Outcome Indicators - Section C'!G$10:G$26,0))&lt;&gt;0,INDEX('Outcome Indicators - Section C'!H$10:H$26,MATCH('Print View'!$A69,'Outcome Indicators - Section C'!G$10:G$26,0)),""),"")</f>
        <v/>
      </c>
      <c r="I69" s="256" t="str">
        <f>IFERROR(IF(INDEX('Outcome Indicators - Section C'!O$10:O$26,MATCH('Print View'!$A69,'Outcome Indicators - Section C'!H$10:H$26,0))&lt;&gt;0,INDEX('Outcome Indicators - Section C'!O$10:O$26,MATCH('Print View'!$A69,'Outcome Indicators - Section C'!H$10:H$26,0)),""),"")</f>
        <v/>
      </c>
      <c r="J69" s="257"/>
      <c r="K69" s="258"/>
      <c r="L69" s="258"/>
      <c r="M69" s="258"/>
      <c r="N69" s="259"/>
      <c r="O69" s="260"/>
      <c r="P69" s="258"/>
      <c r="Q69" s="258"/>
      <c r="R69" s="258"/>
      <c r="S69" s="261"/>
      <c r="T69" s="260"/>
      <c r="U69" s="258"/>
      <c r="V69" s="258"/>
      <c r="W69" s="258"/>
      <c r="X69" s="259"/>
      <c r="Y69" s="223"/>
      <c r="Z69" s="258"/>
      <c r="AA69" s="258"/>
      <c r="AB69" s="258"/>
      <c r="AC69" s="259"/>
      <c r="AD69" s="257"/>
      <c r="AE69" s="258"/>
      <c r="AF69" s="258"/>
      <c r="AG69" s="258"/>
      <c r="AH69" s="262"/>
      <c r="AI69" s="191"/>
      <c r="AJ69" s="263" t="str">
        <f>IFERROR(IF(INDEX('Outcome Indicators - Section C'!P$10:P$26,MATCH('Print View'!$A69,'Outcome Indicators - Section C'!H$10:H$26,0))&lt;&gt;0,INDEX('Outcome Indicators - Section C'!P$10:P$26,MATCH('Print View'!$A69,'Outcome Indicators - Section C'!H$10:H$26,0)),""),"")</f>
        <v/>
      </c>
    </row>
    <row r="70" spans="1:36" ht="23.25" x14ac:dyDescent="0.25">
      <c r="A70" s="219">
        <v>13</v>
      </c>
      <c r="B70" s="177" t="str">
        <f>IFERROR(IF(INDEX('Outcome Indicators - Section C'!B$10:B$26,MATCH('Print View'!$A70,'Outcome Indicators - Section C'!$A$10:$A$26,0))&lt;&gt;0,INDEX('Outcome Indicators - Section C'!B$10:B$26,MATCH('Print View'!$A70,'Outcome Indicators - Section C'!$A$10:$A$26,0)),""),"")</f>
        <v/>
      </c>
      <c r="C70" s="177" t="str">
        <f>IFERROR(IF(INDEX('Outcome Indicators - Section C'!C$10:C$26,MATCH('Print View'!$A70,'Outcome Indicators - Section C'!B$10:B$26,0))&lt;&gt;0,INDEX('Outcome Indicators - Section C'!C$10:C$26,MATCH('Print View'!$A70,'Outcome Indicators - Section C'!B$10:B$26,0)),""),"")</f>
        <v/>
      </c>
      <c r="D70" s="177" t="str">
        <f>IFERROR(IF(INDEX('Outcome Indicators - Section C'!D$10:D$26,MATCH('Print View'!$A70,'Outcome Indicators - Section C'!C$10:C$26,0))&lt;&gt;0,INDEX('Outcome Indicators - Section C'!D$10:D$26,MATCH('Print View'!$A70,'Outcome Indicators - Section C'!C$10:C$26,0)),""),"")</f>
        <v/>
      </c>
      <c r="E70" s="177" t="str">
        <f>IFERROR(IF(INDEX('Outcome Indicators - Section C'!E$10:E$26,MATCH('Print View'!$A70,'Outcome Indicators - Section C'!D$10:D$26,0))&lt;&gt;0,INDEX('Outcome Indicators - Section C'!E$10:E$26,MATCH('Print View'!$A70,'Outcome Indicators - Section C'!D$10:D$26,0)),""),"")</f>
        <v/>
      </c>
      <c r="F70" s="177" t="str">
        <f>IFERROR(IF(INDEX('Outcome Indicators - Section C'!F$10:F$26,MATCH('Print View'!$A70,'Outcome Indicators - Section C'!E$10:E$26,0))&lt;&gt;0,INDEX('Outcome Indicators - Section C'!F$10:F$26,MATCH('Print View'!$A70,'Outcome Indicators - Section C'!E$10:E$26,0)),""),"")</f>
        <v/>
      </c>
      <c r="G70" s="177" t="str">
        <f>IFERROR(IF(INDEX('Outcome Indicators - Section C'!G$10:G$26,MATCH('Print View'!$A70,'Outcome Indicators - Section C'!F$10:F$26,0))&lt;&gt;0,INDEX('Outcome Indicators - Section C'!G$10:G$26,MATCH('Print View'!$A70,'Outcome Indicators - Section C'!F$10:F$26,0)),""),"")</f>
        <v/>
      </c>
      <c r="H70" s="177" t="str">
        <f>IFERROR(IF(INDEX('Outcome Indicators - Section C'!H$10:H$26,MATCH('Print View'!$A70,'Outcome Indicators - Section C'!G$10:G$26,0))&lt;&gt;0,INDEX('Outcome Indicators - Section C'!H$10:H$26,MATCH('Print View'!$A70,'Outcome Indicators - Section C'!G$10:G$26,0)),""),"")</f>
        <v/>
      </c>
      <c r="I70" s="177" t="str">
        <f>IFERROR(IF(INDEX('Outcome Indicators - Section C'!O$10:O$26,MATCH('Print View'!$A70,'Outcome Indicators - Section C'!H$10:H$26,0))&lt;&gt;0,INDEX('Outcome Indicators - Section C'!O$10:O$26,MATCH('Print View'!$A70,'Outcome Indicators - Section C'!H$10:H$26,0)),""),"")</f>
        <v/>
      </c>
      <c r="J70" s="143"/>
      <c r="K70" s="141"/>
      <c r="L70" s="141"/>
      <c r="M70" s="141"/>
      <c r="N70" s="142"/>
      <c r="O70" s="144"/>
      <c r="P70" s="141"/>
      <c r="Q70" s="141"/>
      <c r="R70" s="141"/>
      <c r="S70" s="169"/>
      <c r="T70" s="144"/>
      <c r="U70" s="141"/>
      <c r="V70" s="141"/>
      <c r="W70" s="141"/>
      <c r="X70" s="142"/>
      <c r="Y70" s="171"/>
      <c r="Z70" s="141"/>
      <c r="AA70" s="141"/>
      <c r="AB70" s="141"/>
      <c r="AC70" s="142"/>
      <c r="AD70" s="143"/>
      <c r="AE70" s="141"/>
      <c r="AF70" s="141"/>
      <c r="AG70" s="141"/>
      <c r="AH70" s="150"/>
      <c r="AI70" s="191"/>
      <c r="AJ70" s="181" t="str">
        <f>IFERROR(IF(INDEX('Outcome Indicators - Section C'!P$10:P$26,MATCH('Print View'!$A70,'Outcome Indicators - Section C'!H$10:H$26,0))&lt;&gt;0,INDEX('Outcome Indicators - Section C'!P$10:P$26,MATCH('Print View'!$A70,'Outcome Indicators - Section C'!H$10:H$26,0)),""),"")</f>
        <v/>
      </c>
    </row>
    <row r="71" spans="1:36" ht="23.25" x14ac:dyDescent="0.25">
      <c r="A71" s="219">
        <v>14</v>
      </c>
      <c r="B71" s="256" t="str">
        <f>IFERROR(IF(INDEX('Outcome Indicators - Section C'!B$10:B$26,MATCH('Print View'!$A71,'Outcome Indicators - Section C'!$A$10:$A$26,0))&lt;&gt;0,INDEX('Outcome Indicators - Section C'!B$10:B$26,MATCH('Print View'!$A71,'Outcome Indicators - Section C'!$A$10:$A$26,0)),""),"")</f>
        <v/>
      </c>
      <c r="C71" s="256" t="str">
        <f>IFERROR(IF(INDEX('Outcome Indicators - Section C'!C$10:C$26,MATCH('Print View'!$A71,'Outcome Indicators - Section C'!B$10:B$26,0))&lt;&gt;0,INDEX('Outcome Indicators - Section C'!C$10:C$26,MATCH('Print View'!$A71,'Outcome Indicators - Section C'!B$10:B$26,0)),""),"")</f>
        <v/>
      </c>
      <c r="D71" s="256" t="str">
        <f>IFERROR(IF(INDEX('Outcome Indicators - Section C'!D$10:D$26,MATCH('Print View'!$A71,'Outcome Indicators - Section C'!C$10:C$26,0))&lt;&gt;0,INDEX('Outcome Indicators - Section C'!D$10:D$26,MATCH('Print View'!$A71,'Outcome Indicators - Section C'!C$10:C$26,0)),""),"")</f>
        <v/>
      </c>
      <c r="E71" s="256" t="str">
        <f>IFERROR(IF(INDEX('Outcome Indicators - Section C'!E$10:E$26,MATCH('Print View'!$A71,'Outcome Indicators - Section C'!D$10:D$26,0))&lt;&gt;0,INDEX('Outcome Indicators - Section C'!E$10:E$26,MATCH('Print View'!$A71,'Outcome Indicators - Section C'!D$10:D$26,0)),""),"")</f>
        <v/>
      </c>
      <c r="F71" s="256" t="str">
        <f>IFERROR(IF(INDEX('Outcome Indicators - Section C'!F$10:F$26,MATCH('Print View'!$A71,'Outcome Indicators - Section C'!E$10:E$26,0))&lt;&gt;0,INDEX('Outcome Indicators - Section C'!F$10:F$26,MATCH('Print View'!$A71,'Outcome Indicators - Section C'!E$10:E$26,0)),""),"")</f>
        <v/>
      </c>
      <c r="G71" s="256" t="str">
        <f>IFERROR(IF(INDEX('Outcome Indicators - Section C'!G$10:G$26,MATCH('Print View'!$A71,'Outcome Indicators - Section C'!F$10:F$26,0))&lt;&gt;0,INDEX('Outcome Indicators - Section C'!G$10:G$26,MATCH('Print View'!$A71,'Outcome Indicators - Section C'!F$10:F$26,0)),""),"")</f>
        <v/>
      </c>
      <c r="H71" s="256" t="str">
        <f>IFERROR(IF(INDEX('Outcome Indicators - Section C'!H$10:H$26,MATCH('Print View'!$A71,'Outcome Indicators - Section C'!G$10:G$26,0))&lt;&gt;0,INDEX('Outcome Indicators - Section C'!H$10:H$26,MATCH('Print View'!$A71,'Outcome Indicators - Section C'!G$10:G$26,0)),""),"")</f>
        <v/>
      </c>
      <c r="I71" s="256" t="str">
        <f>IFERROR(IF(INDEX('Outcome Indicators - Section C'!O$10:O$26,MATCH('Print View'!$A71,'Outcome Indicators - Section C'!H$10:H$26,0))&lt;&gt;0,INDEX('Outcome Indicators - Section C'!O$10:O$26,MATCH('Print View'!$A71,'Outcome Indicators - Section C'!H$10:H$26,0)),""),"")</f>
        <v/>
      </c>
      <c r="J71" s="257"/>
      <c r="K71" s="258"/>
      <c r="L71" s="258"/>
      <c r="M71" s="258"/>
      <c r="N71" s="259"/>
      <c r="O71" s="260"/>
      <c r="P71" s="258"/>
      <c r="Q71" s="258"/>
      <c r="R71" s="258"/>
      <c r="S71" s="261"/>
      <c r="T71" s="260"/>
      <c r="U71" s="258"/>
      <c r="V71" s="258"/>
      <c r="W71" s="258"/>
      <c r="X71" s="259"/>
      <c r="Y71" s="223"/>
      <c r="Z71" s="258"/>
      <c r="AA71" s="258"/>
      <c r="AB71" s="258"/>
      <c r="AC71" s="259"/>
      <c r="AD71" s="257"/>
      <c r="AE71" s="258"/>
      <c r="AF71" s="258"/>
      <c r="AG71" s="258"/>
      <c r="AH71" s="262"/>
      <c r="AI71" s="191"/>
      <c r="AJ71" s="263" t="str">
        <f>IFERROR(IF(INDEX('Outcome Indicators - Section C'!P$10:P$26,MATCH('Print View'!$A71,'Outcome Indicators - Section C'!H$10:H$26,0))&lt;&gt;0,INDEX('Outcome Indicators - Section C'!P$10:P$26,MATCH('Print View'!$A71,'Outcome Indicators - Section C'!H$10:H$26,0)),""),"")</f>
        <v/>
      </c>
    </row>
    <row r="72" spans="1:36" ht="24" thickBot="1" x14ac:dyDescent="0.3">
      <c r="A72" s="219">
        <v>15</v>
      </c>
      <c r="B72" s="177" t="str">
        <f>IFERROR(IF(INDEX('Outcome Indicators - Section C'!B$10:B$26,MATCH('Print View'!$A72,'Outcome Indicators - Section C'!$A$10:$A$26,0))&lt;&gt;0,INDEX('Outcome Indicators - Section C'!B$10:B$26,MATCH('Print View'!$A72,'Outcome Indicators - Section C'!$A$10:$A$26,0)),""),"")</f>
        <v/>
      </c>
      <c r="C72" s="177" t="str">
        <f>IFERROR(IF(INDEX('Outcome Indicators - Section C'!C$10:C$26,MATCH('Print View'!$A72,'Outcome Indicators - Section C'!B$10:B$26,0))&lt;&gt;0,INDEX('Outcome Indicators - Section C'!C$10:C$26,MATCH('Print View'!$A72,'Outcome Indicators - Section C'!B$10:B$26,0)),""),"")</f>
        <v/>
      </c>
      <c r="D72" s="177" t="str">
        <f>IFERROR(IF(INDEX('Outcome Indicators - Section C'!D$10:D$26,MATCH('Print View'!$A72,'Outcome Indicators - Section C'!C$10:C$26,0))&lt;&gt;0,INDEX('Outcome Indicators - Section C'!D$10:D$26,MATCH('Print View'!$A72,'Outcome Indicators - Section C'!C$10:C$26,0)),""),"")</f>
        <v/>
      </c>
      <c r="E72" s="177" t="str">
        <f>IFERROR(IF(INDEX('Outcome Indicators - Section C'!E$10:E$26,MATCH('Print View'!$A72,'Outcome Indicators - Section C'!D$10:D$26,0))&lt;&gt;0,INDEX('Outcome Indicators - Section C'!E$10:E$26,MATCH('Print View'!$A72,'Outcome Indicators - Section C'!D$10:D$26,0)),""),"")</f>
        <v/>
      </c>
      <c r="F72" s="177" t="str">
        <f>IFERROR(IF(INDEX('Outcome Indicators - Section C'!F$10:F$26,MATCH('Print View'!$A72,'Outcome Indicators - Section C'!E$10:E$26,0))&lt;&gt;0,INDEX('Outcome Indicators - Section C'!F$10:F$26,MATCH('Print View'!$A72,'Outcome Indicators - Section C'!E$10:E$26,0)),""),"")</f>
        <v/>
      </c>
      <c r="G72" s="177" t="str">
        <f>IFERROR(IF(INDEX('Outcome Indicators - Section C'!G$10:G$26,MATCH('Print View'!$A72,'Outcome Indicators - Section C'!F$10:F$26,0))&lt;&gt;0,INDEX('Outcome Indicators - Section C'!G$10:G$26,MATCH('Print View'!$A72,'Outcome Indicators - Section C'!F$10:F$26,0)),""),"")</f>
        <v/>
      </c>
      <c r="H72" s="177" t="str">
        <f>IFERROR(IF(INDEX('Outcome Indicators - Section C'!H$10:H$26,MATCH('Print View'!$A72,'Outcome Indicators - Section C'!G$10:G$26,0))&lt;&gt;0,INDEX('Outcome Indicators - Section C'!H$10:H$26,MATCH('Print View'!$A72,'Outcome Indicators - Section C'!G$10:G$26,0)),""),"")</f>
        <v/>
      </c>
      <c r="I72" s="177" t="str">
        <f>IFERROR(IF(INDEX('Outcome Indicators - Section C'!O$10:O$26,MATCH('Print View'!$A72,'Outcome Indicators - Section C'!H$10:H$26,0))&lt;&gt;0,INDEX('Outcome Indicators - Section C'!O$10:O$26,MATCH('Print View'!$A72,'Outcome Indicators - Section C'!H$10:H$26,0)),""),"")</f>
        <v/>
      </c>
      <c r="J72" s="147"/>
      <c r="K72" s="145"/>
      <c r="L72" s="145"/>
      <c r="M72" s="145"/>
      <c r="N72" s="146"/>
      <c r="O72" s="148"/>
      <c r="P72" s="145"/>
      <c r="Q72" s="145"/>
      <c r="R72" s="145"/>
      <c r="S72" s="170"/>
      <c r="T72" s="148"/>
      <c r="U72" s="145"/>
      <c r="V72" s="145"/>
      <c r="W72" s="145"/>
      <c r="X72" s="146"/>
      <c r="Y72" s="172"/>
      <c r="Z72" s="145"/>
      <c r="AA72" s="145"/>
      <c r="AB72" s="145"/>
      <c r="AC72" s="146"/>
      <c r="AD72" s="147"/>
      <c r="AE72" s="145"/>
      <c r="AF72" s="145"/>
      <c r="AG72" s="145"/>
      <c r="AH72" s="151"/>
      <c r="AI72" s="192"/>
      <c r="AJ72" s="181" t="str">
        <f>IFERROR(IF(INDEX('Outcome Indicators - Section C'!P$10:P$26,MATCH('Print View'!$A72,'Outcome Indicators - Section C'!H$10:H$26,0))&lt;&gt;0,INDEX('Outcome Indicators - Section C'!P$10:P$26,MATCH('Print View'!$A72,'Outcome Indicators - Section C'!H$10:H$26,0)),""),"")</f>
        <v/>
      </c>
    </row>
    <row r="73" spans="1:36" x14ac:dyDescent="0.25">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row>
    <row r="74" spans="1:36" ht="16.5" thickBot="1" x14ac:dyDescent="0.3">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row>
    <row r="75" spans="1:36" ht="47.25" thickBot="1" x14ac:dyDescent="0.3">
      <c r="A75" s="650" t="str">
        <f>'Coverage Indicators - Section D'!A8:W8</f>
        <v>Indicateur de couverture/produit</v>
      </c>
      <c r="B75" s="651"/>
      <c r="C75" s="651"/>
      <c r="D75" s="651"/>
      <c r="E75" s="651"/>
      <c r="F75" s="651"/>
      <c r="G75" s="651"/>
      <c r="H75" s="651"/>
      <c r="I75" s="652"/>
      <c r="J75" s="139"/>
      <c r="K75" s="139"/>
      <c r="L75" s="139"/>
      <c r="M75" s="139"/>
      <c r="N75" s="149"/>
      <c r="O75" s="139"/>
      <c r="P75" s="139"/>
      <c r="Q75" s="139"/>
      <c r="R75" s="139"/>
      <c r="S75" s="139"/>
      <c r="T75" s="139"/>
      <c r="U75" s="139"/>
      <c r="V75" s="139"/>
      <c r="W75" s="139"/>
      <c r="X75" s="139"/>
      <c r="Y75" s="139"/>
      <c r="Z75" s="139"/>
      <c r="AA75" s="139"/>
      <c r="AB75" s="139"/>
      <c r="AC75" s="139"/>
      <c r="AD75" s="139"/>
      <c r="AE75" s="139"/>
      <c r="AF75" s="139"/>
      <c r="AG75" s="139"/>
      <c r="AH75" s="139"/>
      <c r="AI75" s="139"/>
    </row>
    <row r="76" spans="1:36" ht="16.5" thickBot="1" x14ac:dyDescent="0.3">
      <c r="A76" s="139"/>
      <c r="B76" s="139"/>
      <c r="C76" s="139"/>
      <c r="D76" s="139"/>
      <c r="E76" s="139"/>
      <c r="F76" s="139"/>
      <c r="G76" s="139"/>
      <c r="H76" s="139"/>
      <c r="I76" s="139"/>
      <c r="J76" s="139"/>
      <c r="K76" s="139"/>
      <c r="L76" s="139"/>
      <c r="M76" s="139"/>
      <c r="N76" s="149"/>
      <c r="O76" s="139"/>
      <c r="P76" s="139">
        <v>2</v>
      </c>
      <c r="Q76" s="139" t="str">
        <f>IFERROR(IF(INDEX('Overview - Section A'!I$36:I$37,MATCH('Print View'!$P76,'Overview - Section A'!$B$36:$B$37,0))&lt;&gt;0,(INDEX('Overview - Section A'!I$36:I$37,MATCH('Print View'!$P76,'Overview - Section A'!$B$36:$B$37,0))),""),"")</f>
        <v/>
      </c>
      <c r="R76" s="139"/>
      <c r="S76" s="139"/>
      <c r="T76" s="139">
        <v>3</v>
      </c>
      <c r="U76" s="139" t="str">
        <f>IFERROR(IF(INDEX('Overview - Section A'!I$36:I$37,MATCH('Print View'!$T76,'Overview - Section A'!$B$36:$B$37,0))&lt;&gt;0,(INDEX('Overview - Section A'!I$36:I$37,MATCH('Print View'!$T76,'Overview - Section A'!$B$36:$B$37,0))),""),"")</f>
        <v/>
      </c>
      <c r="V76" s="139"/>
      <c r="W76" s="139"/>
      <c r="X76" s="139">
        <v>4</v>
      </c>
      <c r="Y76" s="139" t="str">
        <f>IFERROR(IF(INDEX('Overview - Section A'!I$36:I$37,MATCH('Print View'!$X76,'Overview - Section A'!$B$36:$B$37,0))&lt;&gt;0,(INDEX('Overview - Section A'!I$36:I$37,MATCH('Print View'!$X76,'Overview - Section A'!$B$36:$B$37,0))),""),"")</f>
        <v/>
      </c>
      <c r="Z76" s="139"/>
      <c r="AA76" s="139"/>
      <c r="AB76" s="139">
        <v>5</v>
      </c>
      <c r="AC76" s="139" t="str">
        <f>IFERROR(IF(INDEX('Overview - Section A'!I$36:I$37,MATCH('Print View'!$AB76,'Overview - Section A'!$B$36:$B$37,0))&lt;&gt;0,(INDEX('Overview - Section A'!I$36:I$37,MATCH('Print View'!$AB76,'Overview - Section A'!$B$36:$B$37,0))),""),"")</f>
        <v/>
      </c>
      <c r="AD76" s="139"/>
      <c r="AE76" s="139"/>
      <c r="AF76" s="139">
        <v>6</v>
      </c>
      <c r="AG76" s="139" t="str">
        <f>IFERROR(IF(INDEX('Overview - Section A'!I$36:I$37,MATCH('Print View'!$AF76,'Overview - Section A'!$B$36:$B$37,0))&lt;&gt;0,(INDEX('Overview - Section A'!I$36:I$37,MATCH('Print View'!$AF76,'Overview - Section A'!$B$36:$B$37,0))),""),"")</f>
        <v/>
      </c>
      <c r="AH76" s="139"/>
      <c r="AI76" s="139"/>
    </row>
    <row r="77" spans="1:36" ht="26.25" customHeight="1" x14ac:dyDescent="0.4">
      <c r="A77" s="666" t="s">
        <v>128</v>
      </c>
      <c r="B77" s="655" t="str">
        <f>'Coverage Indicators - Section D'!B9</f>
        <v>Module</v>
      </c>
      <c r="C77" s="655" t="str">
        <f>'Coverage Indicators - Section D'!C9</f>
        <v>Indicateur de couverture/produit standard</v>
      </c>
      <c r="D77" s="655" t="str">
        <f>'Coverage Indicators - Section D'!D9</f>
        <v>Indicateur de couverture/produit personnalisé</v>
      </c>
      <c r="E77" s="655" t="str">
        <f>'Coverage Indicators - Section D'!E9</f>
        <v>Référence N#</v>
      </c>
      <c r="F77" s="655" t="str">
        <f>'Coverage Indicators - Section D'!F9</f>
        <v>Référence D#</v>
      </c>
      <c r="G77" s="655" t="str">
        <f>'Coverage Indicators - Section D'!G9</f>
        <v>Référence %</v>
      </c>
      <c r="H77" s="655" t="str">
        <f>'Coverage Indicators - Section D'!H9</f>
        <v>Référence année</v>
      </c>
      <c r="I77" s="655" t="str">
        <f>'Coverage Indicators - Section D'!P9</f>
        <v>Référence Source</v>
      </c>
      <c r="J77" s="655" t="str">
        <f>'Coverage Indicators - Section D'!Q9</f>
        <v>Ventilation obligatoire</v>
      </c>
      <c r="K77" s="655" t="str">
        <f>'Coverage Indicators - Section D'!R9</f>
        <v>Est un sous-ensemble d'un autre indicateur (le cas échéant)</v>
      </c>
      <c r="L77" s="655" t="e">
        <f>'Coverage Indicators - Section D'!#REF!</f>
        <v>#REF!</v>
      </c>
      <c r="M77" s="655" t="e">
        <f>'Coverage Indicators - Section D'!#REF!</f>
        <v>#REF!</v>
      </c>
      <c r="N77" s="655" t="e">
        <f>'Coverage Indicators - Section D'!#REF!</f>
        <v>#REF!</v>
      </c>
      <c r="O77" s="636" t="e">
        <f>'Coverage Indicators - Section D'!#REF!</f>
        <v>#REF!</v>
      </c>
      <c r="P77" s="616" t="str">
        <f>IFERROR(IF(INDEX(P$5:P$12,MATCH($P$76,$O5:$O12,0))&lt;&gt;0,INDEX(P$5:P$12,MATCH($P$76,$O5:$O12,0)),""),"")</f>
        <v/>
      </c>
      <c r="Q77" s="617"/>
      <c r="R77" s="616" t="str">
        <f>IFERROR(IF(INDEX(R$5:R$12,MATCH($P$76,$O5:$O12,0))&lt;&gt;0,INDEX(R$5:R$12,MATCH($P$76,$O5:$O12,0)),""),"")</f>
        <v/>
      </c>
      <c r="S77" s="618"/>
      <c r="T77" s="659" t="str">
        <f>IFERROR(IF(INDEX(P$5:P$12,MATCH($T$76,$O5:$O12,0))&lt;&gt;0,INDEX(P$5:P$12,MATCH($T$76,$O5:$O12,0)),""),"")</f>
        <v/>
      </c>
      <c r="U77" s="660"/>
      <c r="V77" s="659" t="str">
        <f>IFERROR(IF(INDEX(R$5:R$12,MATCH($T$76,$O5:$O12,0))&lt;&gt;0,INDEX(R$5:R$12,MATCH($T$76,$O5:$O12,0)),""),"")</f>
        <v/>
      </c>
      <c r="W77" s="660"/>
      <c r="X77" s="659" t="str">
        <f>IFERROR(IF(INDEX(P$5:P$12,MATCH($X$76,$O5:$O12,0))&lt;&gt;0,INDEX(P$5:P$12,MATCH($X$76,$O5:$O12,0)),""),"")</f>
        <v/>
      </c>
      <c r="Y77" s="660"/>
      <c r="Z77" s="659" t="str">
        <f>IFERROR(IF(INDEX(R$5:R$12,MATCH($Z$76,$O5:$O12,0))&lt;&gt;0,INDEX(R$5:R$12,MATCH($Z$76,$O5:$O12,0)),""),"")</f>
        <v/>
      </c>
      <c r="AA77" s="664"/>
      <c r="AB77" s="665" t="str">
        <f>IFERROR(IF(INDEX(P$5:P$12,MATCH($AB$76,$O5:$O12,0))&lt;&gt;0,INDEX(P$5:P$12,MATCH($AB$76,$O5:$O12,0)),""),"")</f>
        <v/>
      </c>
      <c r="AC77" s="660"/>
      <c r="AD77" s="659" t="str">
        <f>IFERROR(IF(INDEX(R$5:R$12,MATCH($AB$76,$O5:$O12,0))&lt;&gt;0,INDEX(R$5:R$12,MATCH($AB$76,$O5:$O12,0)),""),"")</f>
        <v/>
      </c>
      <c r="AE77" s="664"/>
      <c r="AF77" s="661" t="str">
        <f>IFERROR(IF(INDEX(P$5:P$12,MATCH($AF$76,$O5:$O12,0))&lt;&gt;0,INDEX(P$5:P$12,MATCH($AF$76,$O5:$O12,0)),""),"")</f>
        <v/>
      </c>
      <c r="AG77" s="662"/>
      <c r="AH77" s="662" t="str">
        <f>IFERROR(IF(INDEX(R$5:R$12,MATCH($AF$76,$O5:$O12,0))&lt;&gt;0,INDEX(R$5:R$12,MATCH($AF$76,$O5:$O12,0)),""),"")</f>
        <v/>
      </c>
      <c r="AI77" s="663"/>
      <c r="AJ77" s="657" t="str">
        <f>'Coverage Indicators - Section D'!W9</f>
        <v>Commentaires</v>
      </c>
    </row>
    <row r="78" spans="1:36" ht="288.75" customHeight="1" thickBot="1" x14ac:dyDescent="0.3">
      <c r="A78" s="667"/>
      <c r="B78" s="656"/>
      <c r="C78" s="656"/>
      <c r="D78" s="656"/>
      <c r="E78" s="656"/>
      <c r="F78" s="656"/>
      <c r="G78" s="656"/>
      <c r="H78" s="656"/>
      <c r="I78" s="656"/>
      <c r="J78" s="656"/>
      <c r="K78" s="656"/>
      <c r="L78" s="656"/>
      <c r="M78" s="656"/>
      <c r="N78" s="656"/>
      <c r="O78" s="637"/>
      <c r="P78" s="216" t="str">
        <f>'Coverage Indicators - Section D'!E44</f>
        <v>Cible N#</v>
      </c>
      <c r="Q78" s="214" t="str">
        <f>'Coverage Indicators - Section D'!F44</f>
        <v>Cible D#</v>
      </c>
      <c r="R78" s="214" t="str">
        <f>'Coverage Indicators - Section D'!G44</f>
        <v>Cible %</v>
      </c>
      <c r="S78" s="215" t="str">
        <f>'Coverage Indicators - Section D'!H44</f>
        <v>Mark if target is TBD?</v>
      </c>
      <c r="T78" s="195" t="str">
        <f>'Coverage Indicators - Section D'!E44</f>
        <v>Cible N#</v>
      </c>
      <c r="U78" s="214" t="str">
        <f>'Coverage Indicators - Section D'!F44</f>
        <v>Cible D#</v>
      </c>
      <c r="V78" s="214" t="str">
        <f>'Coverage Indicators - Section D'!G44</f>
        <v>Cible %</v>
      </c>
      <c r="W78" s="215" t="str">
        <f>'Coverage Indicators - Section D'!H44</f>
        <v>Mark if target is TBD?</v>
      </c>
      <c r="X78" s="195" t="str">
        <f>'Coverage Indicators - Section D'!E44</f>
        <v>Cible N#</v>
      </c>
      <c r="Y78" s="214" t="str">
        <f>'Coverage Indicators - Section D'!F44</f>
        <v>Cible D#</v>
      </c>
      <c r="Z78" s="214" t="str">
        <f>'Coverage Indicators - Section D'!G44</f>
        <v>Cible %</v>
      </c>
      <c r="AA78" s="215" t="str">
        <f>'Coverage Indicators - Section D'!H44</f>
        <v>Mark if target is TBD?</v>
      </c>
      <c r="AB78" s="195" t="str">
        <f>'Coverage Indicators - Section D'!E44</f>
        <v>Cible N#</v>
      </c>
      <c r="AC78" s="214" t="str">
        <f>'Coverage Indicators - Section D'!F44</f>
        <v>Cible D#</v>
      </c>
      <c r="AD78" s="214" t="str">
        <f>'Coverage Indicators - Section D'!G44</f>
        <v>Cible %</v>
      </c>
      <c r="AE78" s="215" t="str">
        <f>'Coverage Indicators - Section D'!H44</f>
        <v>Mark if target is TBD?</v>
      </c>
      <c r="AF78" s="195" t="str">
        <f>'Coverage Indicators - Section D'!E44</f>
        <v>Cible N#</v>
      </c>
      <c r="AG78" s="214" t="str">
        <f>'Coverage Indicators - Section D'!F44</f>
        <v>Cible D#</v>
      </c>
      <c r="AH78" s="214" t="str">
        <f>'Coverage Indicators - Section D'!G44</f>
        <v>Cible %</v>
      </c>
      <c r="AI78" s="215" t="str">
        <f>'Coverage Indicators - Section D'!H44</f>
        <v>Mark if target is TBD?</v>
      </c>
      <c r="AJ78" s="658"/>
    </row>
    <row r="79" spans="1:36" s="204" customFormat="1" ht="409.5" x14ac:dyDescent="0.25">
      <c r="A79" s="219">
        <v>1</v>
      </c>
      <c r="B79" s="194" t="str">
        <f>IFERROR(IF(INDEX('Coverage Indicators - Section D'!B$10:B$41,MATCH('Print View'!$A79,'Coverage Indicators - Section D'!$A$10:$A$41,0))&lt;&gt;0,INDEX('Coverage Indicators - Section D'!B$10:B$41,MATCH('Print View'!$A79,'Coverage Indicators - Section D'!$A$10:$A$41,0)),""),"")</f>
        <v>Prise en charge et prévention de la tuberculose</v>
      </c>
      <c r="C79" s="194" t="str">
        <f>IFERROR(IF(INDEX('Coverage Indicators - Section D'!C$10:C$41,MATCH('Print View'!$A79,'Coverage Indicators - Section D'!$A$10:$A$41,0))&lt;&gt;0,INDEX('Coverage Indicators - Section D'!C$10:C$41,MATCH('Print View'!$A79,'Coverage Indicators - Section D'!$A$10:$A$41,0)),""),"")</f>
        <v>TCP-1(M): Nombre de cas déclarés de tuberculose, toutes formes confondues, bactériologiquement confirmés et cliniquement diagnostiqués, nouveaux cas et récidives</v>
      </c>
      <c r="D79" s="194" t="str">
        <f>IFERROR(IF(INDEX('Coverage Indicators - Section D'!D$10:D$41,MATCH('Print View'!$A79,'Coverage Indicators - Section D'!$A$10:$A$41,0))&lt;&gt;0,INDEX('Coverage Indicators - Section D'!D$10:D$41,MATCH('Print View'!$A79,'Coverage Indicators - Section D'!$A$10:$A$41,0)),""),"")</f>
        <v/>
      </c>
      <c r="E79" s="194">
        <f>IFERROR(IF(INDEX('Coverage Indicators - Section D'!E$10:E$41,MATCH('Print View'!$A79,'Coverage Indicators - Section D'!$A$10:$A$41,0))&lt;&gt;0,INDEX('Coverage Indicators - Section D'!E$10:E$41,MATCH('Print View'!$A79,'Coverage Indicators - Section D'!$A$10:$A$41,0)),""),"")</f>
        <v>7662</v>
      </c>
      <c r="F79" s="194" t="str">
        <f>IFERROR(IF(INDEX('Coverage Indicators - Section D'!F$10:F$41,MATCH('Print View'!$A79,'Coverage Indicators - Section D'!$A$10:$A$41,0))&lt;&gt;0,INDEX('Coverage Indicators - Section D'!F$10:F$41,MATCH('Print View'!$A79,'Coverage Indicators - Section D'!$A$10:$A$41,0)),""),"")</f>
        <v/>
      </c>
      <c r="G79" s="194" t="str">
        <f>IFERROR(IF(INDEX('Coverage Indicators - Section D'!G$10:G$41,MATCH('Print View'!$A79,'Coverage Indicators - Section D'!$A$10:$A$41,0))&lt;&gt;0,INDEX('Coverage Indicators - Section D'!G$10:G$41,MATCH('Print View'!$A79,'Coverage Indicators - Section D'!$A$10:$A$41,0)),""),"")</f>
        <v/>
      </c>
      <c r="H79" s="194" t="str">
        <f>IFERROR(IF(INDEX('Coverage Indicators - Section D'!H$10:H$41,MATCH('Print View'!$A79,'Coverage Indicators - Section D'!$A$10:$A$41,0))&lt;&gt;0,INDEX('Coverage Indicators - Section D'!H$10:H$41,MATCH('Print View'!$A79,'Coverage Indicators - Section D'!$A$10:$A$41,0)),""),"")</f>
        <v>2016</v>
      </c>
      <c r="I79" s="194" t="str">
        <f>IFERROR(IF(INDEX('Coverage Indicators - Section D'!P$10:P$41,MATCH('Print View'!$A79,'Coverage Indicators - Section D'!$A$10:$A$41,0))&lt;&gt;0,INDEX('Coverage Indicators - Section D'!P$10:P$41,MATCH('Print View'!$A79,'Coverage Indicators - Section D'!$A$10:$A$41,0)),""),"")</f>
        <v>Rapport annuel du PNILT</v>
      </c>
      <c r="J79" s="194" t="str">
        <f>IFERROR(IF(INDEX('Coverage Indicators - Section D'!Q$10:Q$41,MATCH('Print View'!$A79,'Coverage Indicators - Section D'!$A$10:$A$41,0))&lt;&gt;0,INDEX('Coverage Indicators - Section D'!Q$10:Q$41,MATCH('Print View'!$A79,'Coverage Indicators - Section D'!$A$10:$A$41,0)),""),"")</f>
        <v>Résultat du test VIH,Sexe,Age,Définition des cas</v>
      </c>
      <c r="K79" s="194" t="str">
        <f>IFERROR(IF(INDEX('Coverage Indicators - Section D'!R$10:R$41,MATCH('Print View'!$A79,'Coverage Indicators - Section D'!$A$10:$A$41,0))&lt;&gt;0,INDEX('Coverage Indicators - Section D'!R$10:R$41,MATCH('Print View'!$A79,'Coverage Indicators - Section D'!$A$10:$A$41,0)),""),"")</f>
        <v/>
      </c>
      <c r="L79" s="194" t="str">
        <f>IFERROR(IF(INDEX('Coverage Indicators - Section D'!S$10:S$41,MATCH('Print View'!$A79,'Coverage Indicators - Section D'!$A$10:$A$41,0))&lt;&gt;0,INDEX('Coverage Indicators - Section D'!S$10:S$41,MATCH('Print View'!$A79,'Coverage Indicators - Section D'!$A$10:$A$41,0)),""),"")</f>
        <v/>
      </c>
      <c r="M79" s="194" t="str">
        <f>IFERROR(IF(INDEX('Coverage Indicators - Section D'!#REF!,MATCH('Print View'!$A79,'Coverage Indicators - Section D'!$A$10:$A$41,0))&lt;&gt;0,INDEX('Coverage Indicators - Section D'!#REF!,MATCH('Print View'!$A79,'Coverage Indicators - Section D'!$A$10:$A$41,0)),""),"")</f>
        <v/>
      </c>
      <c r="N79" s="194" t="str">
        <f>IFERROR(IF(INDEX('Coverage Indicators - Section D'!U$10:U$41,MATCH('Print View'!$A79,'Coverage Indicators - Section D'!$A$10:$A$41,0))&lt;&gt;0,INDEX('Coverage Indicators - Section D'!U$10:U$41,MATCH('Print View'!$A79,'Coverage Indicators - Section D'!$A$10:$A$41,0)),""),"")</f>
        <v>National</v>
      </c>
      <c r="O79" s="194" t="str">
        <f>IFERROR(IF(INDEX('Coverage Indicators - Section D'!V$10:V$41,MATCH('Print View'!$A79,'Coverage Indicators - Section D'!$A$10:$A$41,0))&lt;&gt;0,INDEX('Coverage Indicators - Section D'!V$10:V$41,MATCH('Print View'!$A79,'Coverage Indicators - Section D'!$A$10:$A$41,0)),""),"")</f>
        <v>N-Non-cumulative</v>
      </c>
      <c r="P79" s="213">
        <f t="array" ref="P79">IFERROR(IF(INDEX('Coverage Indicators - Section D'!E$45:E$226,MATCH('Print View'!$A79&amp;'Print View'!$Q$76,'Coverage Indicators - Section D'!$B$45:$B$226&amp;'Coverage Indicators - Section D'!$I$45:$I$226,0))&lt;&gt;0,INDEX('Coverage Indicators - Section D'!E$45:E$226,MATCH('Print View'!$A79&amp;'Print View'!$Q$76,'Coverage Indicators - Section D'!$B$45:$B$226&amp;'Coverage Indicators - Section D'!$I$45:$I$226,0)),""),"")</f>
        <v>4223.5</v>
      </c>
      <c r="Q79" s="200" t="str">
        <f t="array" ref="Q79">IFERROR(IF(INDEX('Coverage Indicators - Section D'!F$45:F$226,MATCH('Print View'!$A79&amp;'Print View'!$Q$76,'Coverage Indicators - Section D'!$B$45:$B$226&amp;'Coverage Indicators - Section D'!$I$45:$I$226,0))&lt;&gt;0,INDEX('Coverage Indicators - Section D'!F$45:F$226,MATCH('Print View'!$A79&amp;'Print View'!$Q$76,'Coverage Indicators - Section D'!$B$45:$B$226&amp;'Coverage Indicators - Section D'!$I$45:$I$226,0)),""),"")</f>
        <v/>
      </c>
      <c r="R79" s="200" t="str">
        <f t="array" ref="R79">IFERROR(IF(INDEX('Coverage Indicators - Section D'!G$45:G$226,MATCH('Print View'!$A79&amp;'Print View'!$Q$76,'Coverage Indicators - Section D'!$B$45:$B$226&amp;'Coverage Indicators - Section D'!$I$45:$I$226,0))&lt;&gt;0,INDEX('Coverage Indicators - Section D'!G$45:G$226,MATCH('Print View'!$A79&amp;'Print View'!$Q$76,'Coverage Indicators - Section D'!$B$45:$B$226&amp;'Coverage Indicators - Section D'!$I$45:$I$226,0)),""),"")</f>
        <v/>
      </c>
      <c r="S79" s="202" t="str">
        <f t="array" ref="S79">IFERROR(IF(INDEX('Coverage Indicators - Section D'!H$45:H$226,MATCH('Print View'!$A79&amp;'Print View'!$Q$76,'Coverage Indicators - Section D'!$B$45:$B$226&amp;'Coverage Indicators - Section D'!$I$45:$I$226,0))&lt;&gt;0,INDEX('Coverage Indicators - Section D'!H$45:H$226,MATCH('Print View'!$A79&amp;'Print View'!$Q$76,'Coverage Indicators - Section D'!$B$45:$B$226&amp;'Coverage Indicators - Section D'!$I$45:$I$226,0)),""),"")</f>
        <v/>
      </c>
      <c r="T79" s="199">
        <f t="array" ref="T79">IFERROR(IF(INDEX('Coverage Indicators - Section D'!E$45:E$226,MATCH('Print View'!$A79&amp;'Print View'!$U$76,'Coverage Indicators - Section D'!$B$45:$B$226&amp;'Coverage Indicators - Section D'!$I$45:$I$226,0))&lt;&gt;0,INDEX('Coverage Indicators - Section D'!E$45:E$226,MATCH('Print View'!$A79&amp;'Print View'!$U$76,'Coverage Indicators - Section D'!$B$45:$B$226&amp;'Coverage Indicators - Section D'!$I$45:$I$226,0)),""),"")</f>
        <v>4223.5</v>
      </c>
      <c r="U79" s="200" t="str">
        <f t="array" ref="U79">IFERROR(IF(INDEX('Coverage Indicators - Section D'!F$45:F$226,MATCH('Print View'!$A79&amp;'Print View'!$U$76,'Coverage Indicators - Section D'!$B$45:$B$226&amp;'Coverage Indicators - Section D'!$I$45:$I$226,0))&lt;&gt;0,INDEX('Coverage Indicators - Section D'!F$45:F$226,MATCH('Print View'!$A79&amp;'Print View'!$U$76,'Coverage Indicators - Section D'!$B$45:$B$226&amp;'Coverage Indicators - Section D'!$I$45:$I$226,0)),""),"")</f>
        <v/>
      </c>
      <c r="V79" s="200" t="str">
        <f t="array" ref="V79">IFERROR(IF(INDEX('Coverage Indicators - Section D'!G$45:G$226,MATCH('Print View'!$A79&amp;'Print View'!$U$76,'Coverage Indicators - Section D'!$B$45:$B$226&amp;'Coverage Indicators - Section D'!$I$45:$I$226,0))&lt;&gt;0,INDEX('Coverage Indicators - Section D'!G$45:G$226,MATCH('Print View'!$A79&amp;'Print View'!$U$76,'Coverage Indicators - Section D'!$B$45:$B$226&amp;'Coverage Indicators - Section D'!$I$45:$I$226,0)),""),"")</f>
        <v/>
      </c>
      <c r="W79" s="202" t="str">
        <f t="array" ref="W79">IFERROR(IF(INDEX('Coverage Indicators - Section D'!H$45:H$226,MATCH('Print View'!$A79&amp;'Print View'!$U$76,'Coverage Indicators - Section D'!$B$45:$B$226&amp;'Coverage Indicators - Section D'!$I$45:$I$226,0))&lt;&gt;0,INDEX('Coverage Indicators - Section D'!H$45:H$226,MATCH('Print View'!$A79&amp;'Print View'!$U$76,'Coverage Indicators - Section D'!$B$45:$B$226&amp;'Coverage Indicators - Section D'!$I$45:$I$226,0)),""),"")</f>
        <v/>
      </c>
      <c r="X79" s="199"/>
      <c r="Y79" s="200"/>
      <c r="Z79" s="200"/>
      <c r="AA79" s="202"/>
      <c r="AB79" s="199"/>
      <c r="AC79" s="200"/>
      <c r="AD79" s="200"/>
      <c r="AE79" s="202"/>
      <c r="AF79" s="199"/>
      <c r="AG79" s="200"/>
      <c r="AH79" s="201"/>
      <c r="AI79" s="202"/>
      <c r="AJ79" s="203" t="str">
        <f>IFERROR(IF(INDEX('Coverage Indicators - Section D'!W$10:W$41,MATCH('Print View'!$A79,'Coverage Indicators - Section D'!$A$10:$A$41,0))&lt;&gt;0,INDEX('Coverage Indicators - Section D'!W$10:W$41,MATCH('Print View'!$A79,'Coverage Indicators - Section D'!$A$10:$A$41,0)),""),"")</f>
        <v>Le numérateur est le nombre de cas notifiés, toutes formes de tuberculose : bactériologiquement confirmée + diagnostiquée cliniquement (nouveaux cas et récidives)
La base de calcul s'est inspirée des résultats TTF obtenus par le PNILT en fin 2016 auxquels une progression annuelle de 5% par rapport à la population générale a été opérée.
Les interventions en place et prévues permettront de dépister 8447, 8870 et 9313 nouveaux cas et rechutes respectivement en 2018, 2019  et 2020.  Les cibles adultes sont: 7626, 7999 et 8376; et les cibles enfants sont 449, 494 et 558 (progression de 7%, 10% et 13% par rapport à l'année précédente), pour les années 2018, 2019 et 2020.
Dans le cadre du dépistage précoce et diagnostic de la TB,  la principale stratégie d'intervention au cours de la période de mise en œuvre de la subvention sera axée (i) au renforcement du réseau de laboratoire de microscopie, (ii) à l'intensification de la détection et de la notification des cas de TB selon la stratégie « Mettre fin à la Tuberculose » : dépistage de 90% des cas de TB en général et de 90% des cas de TB au sein des groupes à risque, (iii) la recherche de la TB chez les PVVIH,(iv) le maintien du bon suivi des patients TB mis sous traitement, TB/VIH et TB-MR en visant un taux de succès thérapeutique ≥ 90% et en assurant la couverture en en traitement ARV.
La contribution réelle du Gouvernement Burundais en matière de lutte contre la tuberculose n'est pas chiffrée notamment le coût des infrastructures, les ressources humaines travaillant dans les CDT/CT, le fonctionnement des CDT/CT etc. Néanmoins, dans le cadre du cofinancement direct et volonté de payer, une allocation annuelle à la lutte contre la tuberculose est assurée respectivement, à hauteur de 692,640,665 FBU en 2018, 726,872,692 FBU en 2019 et 763,216,326 en 2020, soit 406,864 USD en 2018, 426,972 en 2019 et 448,320 en 2020.  Ce montant est essentiellement destiné à l'achat des médicaments contre les effets secondaires, à l'appui au Centre anti-tuberculeux de Bujumbura, à l'appui au Centre national de prise en charge des cas TB/MR et au Programme National.
Des gaps non couverts pour lesquels le financement demandé dans le PAAR concerne: (i) les activités de contrôle de l'infection, (ii) les activités de suivi des malades tuberculeux sous traitement et les (iii) activités en rapport avec la prévention de la tuberculose.
Prisonniers:
Le résultat atteint en 2016 est de 70 prisonniers dépistés grâce à la contribution de tout le monde y compris la communauté. 
Selon les cas notifiés TTF en 2013, le taux était de 1027 pour 100,000 dans les prisons (Mpimba).  Selon les estimations du cadre de performance 2016-2017, un nombre de 85 cas été retenu pour les 2 années, ce qui nous permet de projeter les cibles comme suit:  100 parmi les prisonniers en 2018, 98 en 2019 et 96 en 2020.
STRATEGIES PREVUES (PRISONNIERS)
- Contribuer au renforcement de la coordination des interventions en faveur des prisonniers pour la lutte contre la TB
- Recyclage des prisonniers champions sur la lutte contre la TB/VIH, PALU, SSR/PTME
- Disponibilisation des outils de collecte des données
- Distribution du matériel (parapluie, porte documents, registres) pour faciliter le travail des prisonniers champions dans la sensibilisation à la sensibilisation contre la TB
- Diffusion des spots radiophoniques adaptés aux groupes cibles y compris les prisonniers (selon le plan de communication validé) et véhiculant des messages sur la prévention du VIH, la promotion du dépistage du VIH et des IST, de la TB, la éTME/PCIME, la SR, et la CPN précoce / CPoN, allaitement maternel, spots pour les violences sexuelles et basées sur le genre (VSBG)
- Screening de la TB pour les prisonniers entrant et sortant
- Supervisions formatives au niveau des 11 prisons du pays 
Réfugiés:
Numérateur :  Nombre de cas de TB notifiés toutes formes (TTF) les réfugiés. 
La valeur de base concerne les cas notifiés dans les camps de réfugiés (11 cas), en 2013 (PNILT).
Les activités qui seront menées sont : sensibilisation et mobilisation des leaders dans les camps des réfugiés, screening systématique TB dans les camps des réfugiés, formations des leaders des réfugiés sur TB/VIH/PTME, sensibilisation sur la lutte anti tuberculeuse 
Les cibles ont été estimées comme suit :
- Population des réfugiés (4 camps principaux) : 37788 (2013)
Selon les cas notifiés TTF en 2013, le taux était de 29 pour 100,000 dans les camps de réfugiés.  Dans les camps de réfugiés, il est possible que le taux de notification soit plus bas qu'en population générale (83 pour 100,000 en 2013), dû à une faible couverture des services.  Il est donc appliqué un taux de 89 et 92 pour 100,000 en 2016 et 2017 respectivement, selon les estimations du taux de notification du PNILT.  Ceci donne un nombre estimé de TTF (incluant une hypothèse d'augmentation de taille de population de 2%) : 38 parmi les réfugiés en 2018, 40 en 2019 et 42 en 2020
Un SR a été choisi et se charge de l'organisation des activités ainsi que du rapportage.  Ainsi, les rapports sont transmis mensuellement par le SSR auprès de la CRB.
Les outils de collecte des données en 2016 n'ont pas permis de désagréger l'indicateur. Pour résoudre cette question, on va procéder à l'élaboration d'un outil qui va nous permettre de récolter cet indicateur.
Au cours de la subvention  2016-2017, 100 pairs éducateurs des 4 principaux camps des déplacés ont été formés sur la problématique TB en intégrant d'autres thématique à savoir, la SR/PTME/NUTRITION/VSBG/PALUDISME.
Les pairs éducateurs formés font la sensibilisation, la référence des cas présumés TB, l'observance des cas sous traitement et le screening de nouveaux cas.
Tailles de population dans les camps: Musasa : 6453; Gasorwe: 8102; Kavumu: 12570; Bwagiriza: 8942
Dans chacun des camps, les cibles sont 30%, 30% et 40% de la population dans chacun des camps en 2018, 2019 et 2020.
Les résultats obtenus chaque semestre parmi les prisonniers et réfugiés seront rapportés dans le commentaire de l'indicateur TCP-1.
Le FM couvre 100% des coûts des médicaments anti-tuberculeux (tableaux des gaps programmatiques).</v>
      </c>
    </row>
    <row r="80" spans="1:36" s="204" customFormat="1" ht="315" x14ac:dyDescent="0.25">
      <c r="A80" s="220">
        <v>2</v>
      </c>
      <c r="B80" s="276" t="str">
        <f>IFERROR(IF(INDEX('Coverage Indicators - Section D'!B$10:B$41,MATCH('Print View'!$A80,'Coverage Indicators - Section D'!$A$10:$A$41,0))&lt;&gt;0,INDEX('Coverage Indicators - Section D'!B$10:B$41,MATCH('Print View'!$A80,'Coverage Indicators - Section D'!$A$10:$A$41,0)),""),"")</f>
        <v>Prise en charge et prévention de la tuberculose</v>
      </c>
      <c r="C80" s="276" t="str">
        <f>IFERROR(IF(INDEX('Coverage Indicators - Section D'!C$10:C$41,MATCH('Print View'!$A80,'Coverage Indicators - Section D'!$A$10:$A$41,0))&lt;&gt;0,INDEX('Coverage Indicators - Section D'!C$10:C$41,MATCH('Print View'!$A80,'Coverage Indicators - Section D'!$A$10:$A$41,0)),""),"")</f>
        <v>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v>
      </c>
      <c r="D80" s="276" t="str">
        <f>IFERROR(IF(INDEX('Coverage Indicators - Section D'!D$10:D$41,MATCH('Print View'!$A80,'Coverage Indicators - Section D'!$A$10:$A$41,0))&lt;&gt;0,INDEX('Coverage Indicators - Section D'!D$10:D$41,MATCH('Print View'!$A80,'Coverage Indicators - Section D'!$A$10:$A$41,0)),""),"")</f>
        <v/>
      </c>
      <c r="E80" s="276">
        <f>IFERROR(IF(INDEX('Coverage Indicators - Section D'!E$10:E$41,MATCH('Print View'!$A80,'Coverage Indicators - Section D'!$A$10:$A$41,0))&lt;&gt;0,INDEX('Coverage Indicators - Section D'!E$10:E$41,MATCH('Print View'!$A80,'Coverage Indicators - Section D'!$A$10:$A$41,0)),""),"")</f>
        <v>6429</v>
      </c>
      <c r="F80" s="276">
        <f>IFERROR(IF(INDEX('Coverage Indicators - Section D'!F$10:F$41,MATCH('Print View'!$A80,'Coverage Indicators - Section D'!$A$10:$A$41,0))&lt;&gt;0,INDEX('Coverage Indicators - Section D'!F$10:F$41,MATCH('Print View'!$A80,'Coverage Indicators - Section D'!$A$10:$A$41,0)),""),"")</f>
        <v>6969</v>
      </c>
      <c r="G80" s="276">
        <f>IFERROR(IF(INDEX('Coverage Indicators - Section D'!G$10:G$41,MATCH('Print View'!$A80,'Coverage Indicators - Section D'!$A$10:$A$41,0))&lt;&gt;0,INDEX('Coverage Indicators - Section D'!G$10:G$41,MATCH('Print View'!$A80,'Coverage Indicators - Section D'!$A$10:$A$41,0)),""),"")</f>
        <v>92.25139905294877</v>
      </c>
      <c r="H80" s="276" t="str">
        <f>IFERROR(IF(INDEX('Coverage Indicators - Section D'!H$10:H$41,MATCH('Print View'!$A80,'Coverage Indicators - Section D'!$A$10:$A$41,0))&lt;&gt;0,INDEX('Coverage Indicators - Section D'!H$10:H$41,MATCH('Print View'!$A80,'Coverage Indicators - Section D'!$A$10:$A$41,0)),""),"")</f>
        <v>2016</v>
      </c>
      <c r="I80" s="276" t="str">
        <f>IFERROR(IF(INDEX('Coverage Indicators - Section D'!P$10:P$41,MATCH('Print View'!$A80,'Coverage Indicators - Section D'!$A$10:$A$41,0))&lt;&gt;0,INDEX('Coverage Indicators - Section D'!P$10:P$41,MATCH('Print View'!$A80,'Coverage Indicators - Section D'!$A$10:$A$41,0)),""),"")</f>
        <v>Rapport annuel du PNILT</v>
      </c>
      <c r="J80" s="276" t="str">
        <f>IFERROR(IF(INDEX('Coverage Indicators - Section D'!Q$10:Q$41,MATCH('Print View'!$A80,'Coverage Indicators - Section D'!$A$10:$A$41,0))&lt;&gt;0,INDEX('Coverage Indicators - Section D'!Q$10:Q$41,MATCH('Print View'!$A80,'Coverage Indicators - Section D'!$A$10:$A$41,0)),""),"")</f>
        <v>Sexe,Résultat du test VIH,Age</v>
      </c>
      <c r="K80" s="276" t="str">
        <f>IFERROR(IF(INDEX('Coverage Indicators - Section D'!R$10:R$41,MATCH('Print View'!$A80,'Coverage Indicators - Section D'!$A$10:$A$41,0))&lt;&gt;0,INDEX('Coverage Indicators - Section D'!R$10:R$41,MATCH('Print View'!$A80,'Coverage Indicators - Section D'!$A$10:$A$41,0)),""),"")</f>
        <v/>
      </c>
      <c r="L80" s="276" t="str">
        <f>IFERROR(IF(INDEX('Coverage Indicators - Section D'!S$10:S$41,MATCH('Print View'!$A80,'Coverage Indicators - Section D'!$A$10:$A$41,0))&lt;&gt;0,INDEX('Coverage Indicators - Section D'!S$10:S$41,MATCH('Print View'!$A80,'Coverage Indicators - Section D'!$A$10:$A$41,0)),""),"")</f>
        <v/>
      </c>
      <c r="M80" s="276" t="str">
        <f>IFERROR(IF(INDEX('Coverage Indicators - Section D'!#REF!,MATCH('Print View'!$A80,'Coverage Indicators - Section D'!$A$10:$A$41,0))&lt;&gt;0,INDEX('Coverage Indicators - Section D'!#REF!,MATCH('Print View'!$A80,'Coverage Indicators - Section D'!$A$10:$A$41,0)),""),"")</f>
        <v/>
      </c>
      <c r="N80" s="276" t="str">
        <f>IFERROR(IF(INDEX('Coverage Indicators - Section D'!U$10:U$41,MATCH('Print View'!$A80,'Coverage Indicators - Section D'!$A$10:$A$41,0))&lt;&gt;0,INDEX('Coverage Indicators - Section D'!U$10:U$41,MATCH('Print View'!$A80,'Coverage Indicators - Section D'!$A$10:$A$41,0)),""),"")</f>
        <v>National</v>
      </c>
      <c r="O80" s="276" t="str">
        <f>IFERROR(IF(INDEX('Coverage Indicators - Section D'!V$10:V$41,MATCH('Print View'!$A80,'Coverage Indicators - Section D'!$A$10:$A$41,0))&lt;&gt;0,INDEX('Coverage Indicators - Section D'!V$10:V$41,MATCH('Print View'!$A80,'Coverage Indicators - Section D'!$A$10:$A$41,0)),""),"")</f>
        <v>N-Non-cumulative</v>
      </c>
      <c r="P80" s="277">
        <f t="array" ref="P80">IFERROR(IF(INDEX('Coverage Indicators - Section D'!E$45:E$226,MATCH('Print View'!$A80&amp;'Print View'!$Q$76,'Coverage Indicators - Section D'!$B$45:$B$226&amp;'Coverage Indicators - Section D'!$I$45:$I$226,0))&lt;&gt;0,INDEX('Coverage Indicators - Section D'!E$45:E$226,MATCH('Print View'!$A80&amp;'Print View'!$Q$76,'Coverage Indicators - Section D'!$B$45:$B$226&amp;'Coverage Indicators - Section D'!$I$45:$I$226,0)),""),"")</f>
        <v>3712.7674999999999</v>
      </c>
      <c r="Q80" s="278">
        <f t="array" ref="Q80">IFERROR(IF(INDEX('Coverage Indicators - Section D'!F$45:F$226,MATCH('Print View'!$A80&amp;'Print View'!$Q$76,'Coverage Indicators - Section D'!$B$45:$B$226&amp;'Coverage Indicators - Section D'!$I$45:$I$226,0))&lt;&gt;0,INDEX('Coverage Indicators - Section D'!F$45:F$226,MATCH('Print View'!$A80&amp;'Print View'!$Q$76,'Coverage Indicators - Section D'!$B$45:$B$226&amp;'Coverage Indicators - Section D'!$I$45:$I$226,0)),""),"")</f>
        <v>4022.5</v>
      </c>
      <c r="R80" s="278">
        <f t="array" ref="R80">IFERROR(IF(INDEX('Coverage Indicators - Section D'!G$45:G$226,MATCH('Print View'!$A80&amp;'Print View'!$Q$76,'Coverage Indicators - Section D'!$B$45:$B$226&amp;'Coverage Indicators - Section D'!$I$45:$I$226,0))&lt;&gt;0,INDEX('Coverage Indicators - Section D'!G$45:G$226,MATCH('Print View'!$A80&amp;'Print View'!$Q$76,'Coverage Indicators - Section D'!$B$45:$B$226&amp;'Coverage Indicators - Section D'!$I$45:$I$226,0)),""),"")</f>
        <v>92.3</v>
      </c>
      <c r="S80" s="279" t="str">
        <f t="array" ref="S80">IFERROR(IF(INDEX('Coverage Indicators - Section D'!H$45:H$226,MATCH('Print View'!$A80&amp;'Print View'!$Q$76,'Coverage Indicators - Section D'!$B$45:$B$226&amp;'Coverage Indicators - Section D'!$I$45:$I$226,0))&lt;&gt;0,INDEX('Coverage Indicators - Section D'!H$45:H$226,MATCH('Print View'!$A80&amp;'Print View'!$Q$76,'Coverage Indicators - Section D'!$B$45:$B$226&amp;'Coverage Indicators - Section D'!$I$45:$I$226,0)),""),"")</f>
        <v/>
      </c>
      <c r="T80" s="280">
        <f t="array" ref="T80">IFERROR(IF(INDEX('Coverage Indicators - Section D'!E$45:E$226,MATCH('Print View'!$A80&amp;'Print View'!$U$76,'Coverage Indicators - Section D'!$B$45:$B$226&amp;'Coverage Indicators - Section D'!$I$45:$I$226,0))&lt;&gt;0,INDEX('Coverage Indicators - Section D'!E$45:E$226,MATCH('Print View'!$A80&amp;'Print View'!$U$76,'Coverage Indicators - Section D'!$B$45:$B$226&amp;'Coverage Indicators - Section D'!$I$45:$I$226,0)),""),"")</f>
        <v>3712.7674999999999</v>
      </c>
      <c r="U80" s="278">
        <f t="array" ref="U80">IFERROR(IF(INDEX('Coverage Indicators - Section D'!F$45:F$226,MATCH('Print View'!$A80&amp;'Print View'!$U$76,'Coverage Indicators - Section D'!$B$45:$B$226&amp;'Coverage Indicators - Section D'!$I$45:$I$226,0))&lt;&gt;0,INDEX('Coverage Indicators - Section D'!F$45:F$226,MATCH('Print View'!$A80&amp;'Print View'!$U$76,'Coverage Indicators - Section D'!$B$45:$B$226&amp;'Coverage Indicators - Section D'!$I$45:$I$226,0)),""),"")</f>
        <v>4022.5</v>
      </c>
      <c r="V80" s="278">
        <f t="array" ref="V80">IFERROR(IF(INDEX('Coverage Indicators - Section D'!G$45:G$226,MATCH('Print View'!$A80&amp;'Print View'!$U$76,'Coverage Indicators - Section D'!$B$45:$B$226&amp;'Coverage Indicators - Section D'!$I$45:$I$226,0))&lt;&gt;0,INDEX('Coverage Indicators - Section D'!G$45:G$226,MATCH('Print View'!$A80&amp;'Print View'!$U$76,'Coverage Indicators - Section D'!$B$45:$B$226&amp;'Coverage Indicators - Section D'!$I$45:$I$226,0)),""),"")</f>
        <v>92.3</v>
      </c>
      <c r="W80" s="279" t="str">
        <f t="array" ref="W80">IFERROR(IF(INDEX('Coverage Indicators - Section D'!H$45:H$226,MATCH('Print View'!$A80&amp;'Print View'!$U$76,'Coverage Indicators - Section D'!$B$45:$B$226&amp;'Coverage Indicators - Section D'!$I$45:$I$226,0))&lt;&gt;0,INDEX('Coverage Indicators - Section D'!H$45:H$226,MATCH('Print View'!$A80&amp;'Print View'!$U$76,'Coverage Indicators - Section D'!$B$45:$B$226&amp;'Coverage Indicators - Section D'!$I$45:$I$226,0)),""),"")</f>
        <v/>
      </c>
      <c r="X80" s="281"/>
      <c r="Y80" s="282"/>
      <c r="Z80" s="282"/>
      <c r="AA80" s="283"/>
      <c r="AB80" s="281"/>
      <c r="AC80" s="282"/>
      <c r="AD80" s="282"/>
      <c r="AE80" s="283"/>
      <c r="AF80" s="281"/>
      <c r="AG80" s="282"/>
      <c r="AH80" s="284"/>
      <c r="AI80" s="283"/>
      <c r="AJ80" s="285" t="str">
        <f>IFERROR(IF(INDEX('Coverage Indicators - Section D'!W$10:W$41,MATCH('Print View'!$A80,'Coverage Indicators - Section D'!$A$10:$A$41,0))&lt;&gt;0,INDEX('Coverage Indicators - Section D'!W$10:W$41,MATCH('Print View'!$A80,'Coverage Indicators - Section D'!$A$10:$A$41,0)),""),"")</f>
        <v xml:space="preserve">Le numérateur est le nombre de cas de tuberculose bactériologiquement confirmée pour une période donnée traités avec succès ("guéri" et "traitement complété").
Le dénominateur est le nombre total de cas de tuberculose bactériologiquement confirmée enregistrés pour le traitement au cours de la même période.
Tout cas TB dépisté doit être mis sous traitement.
Les objectifs de « End TB Strategy »  préconisent les 90-90-90 (dépistage de 90% des personnes souffrant de la TB en général, dépistage de 90% de la TB au sein des groupes à risque, 90% de succès thérapeutique).
Comme la cible OMS a été dépassée par le pays, le maintien du taux de succès thérapeutique des TTF à 92.3% de 2018 à 2020 a été jugé nécessaire.
Les principales interventions sont en rapport avec 1°) la disponibilité continue et ininterrompue des médicaments antituberculeux de 1ère ligne de qualité à tous les niveaux du système de santé, 2°)  la régularité des supervisions dans tous les centres de prise en charge de toutes les provinces, 3°) la documentation des interventions favorisant la diminution progressive des cas d’abandon et leur évaluation régulière,4) le maintien du système de réseau téléphonique (flotte téléphonique) pour le suivi  des patients et/ou des transférés et le passage progressif vers un système de géolocalisation basé sur les applications et smartphones,5) l’introduction de nouvelles formulations TB pédiatriques, 6) la poursuite du traitement préventif à l’isoniazide chez les enfants de 5 ans contacts indemne de TB.
</v>
      </c>
    </row>
    <row r="81" spans="1:36" s="204" customFormat="1" ht="267.75" x14ac:dyDescent="0.25">
      <c r="A81" s="220">
        <v>3</v>
      </c>
      <c r="B81" s="194" t="str">
        <f>IFERROR(IF(INDEX('Coverage Indicators - Section D'!B$10:B$41,MATCH('Print View'!$A81,'Coverage Indicators - Section D'!$A$10:$A$41,0))&lt;&gt;0,INDEX('Coverage Indicators - Section D'!B$10:B$41,MATCH('Print View'!$A81,'Coverage Indicators - Section D'!$A$10:$A$41,0)),""),"")</f>
        <v>Prise en charge et prévention de la tuberculose</v>
      </c>
      <c r="C81" s="194" t="str">
        <f>IFERROR(IF(INDEX('Coverage Indicators - Section D'!C$10:C$41,MATCH('Print View'!$A81,'Coverage Indicators - Section D'!$A$10:$A$41,0))&lt;&gt;0,INDEX('Coverage Indicators - Section D'!C$10:C$41,MATCH('Print View'!$A81,'Coverage Indicators - Section D'!$A$10:$A$41,0)),""),"")</f>
        <v>TCP-3: Pourcentage de laboratoires présentant des performances satisfaisantes d’assurance qualité externe pour la microscopie de frottis, parmi le nombre total de laboratoires effectuant des analyses par microscopie de frottis pendant la période</v>
      </c>
      <c r="D81" s="194" t="str">
        <f>IFERROR(IF(INDEX('Coverage Indicators - Section D'!D$10:D$41,MATCH('Print View'!$A81,'Coverage Indicators - Section D'!$A$10:$A$41,0))&lt;&gt;0,INDEX('Coverage Indicators - Section D'!D$10:D$41,MATCH('Print View'!$A81,'Coverage Indicators - Section D'!$A$10:$A$41,0)),""),"")</f>
        <v/>
      </c>
      <c r="E81" s="194">
        <f>IFERROR(IF(INDEX('Coverage Indicators - Section D'!E$10:E$41,MATCH('Print View'!$A81,'Coverage Indicators - Section D'!$A$10:$A$41,0))&lt;&gt;0,INDEX('Coverage Indicators - Section D'!E$10:E$41,MATCH('Print View'!$A81,'Coverage Indicators - Section D'!$A$10:$A$41,0)),""),"")</f>
        <v>169</v>
      </c>
      <c r="F81" s="194">
        <f>IFERROR(IF(INDEX('Coverage Indicators - Section D'!F$10:F$41,MATCH('Print View'!$A81,'Coverage Indicators - Section D'!$A$10:$A$41,0))&lt;&gt;0,INDEX('Coverage Indicators - Section D'!F$10:F$41,MATCH('Print View'!$A81,'Coverage Indicators - Section D'!$A$10:$A$41,0)),""),"")</f>
        <v>171</v>
      </c>
      <c r="G81" s="194">
        <f>IFERROR(IF(INDEX('Coverage Indicators - Section D'!G$10:G$41,MATCH('Print View'!$A81,'Coverage Indicators - Section D'!$A$10:$A$41,0))&lt;&gt;0,INDEX('Coverage Indicators - Section D'!G$10:G$41,MATCH('Print View'!$A81,'Coverage Indicators - Section D'!$A$10:$A$41,0)),""),"")</f>
        <v>98.830409356725141</v>
      </c>
      <c r="H81" s="194" t="str">
        <f>IFERROR(IF(INDEX('Coverage Indicators - Section D'!H$10:H$41,MATCH('Print View'!$A81,'Coverage Indicators - Section D'!$A$10:$A$41,0))&lt;&gt;0,INDEX('Coverage Indicators - Section D'!H$10:H$41,MATCH('Print View'!$A81,'Coverage Indicators - Section D'!$A$10:$A$41,0)),""),"")</f>
        <v>2016</v>
      </c>
      <c r="I81" s="194" t="str">
        <f>IFERROR(IF(INDEX('Coverage Indicators - Section D'!P$10:P$41,MATCH('Print View'!$A81,'Coverage Indicators - Section D'!$A$10:$A$41,0))&lt;&gt;0,INDEX('Coverage Indicators - Section D'!P$10:P$41,MATCH('Print View'!$A81,'Coverage Indicators - Section D'!$A$10:$A$41,0)),""),"")</f>
        <v>Rapport annuel du PNILT</v>
      </c>
      <c r="J81" s="194" t="str">
        <f>IFERROR(IF(INDEX('Coverage Indicators - Section D'!Q$10:Q$41,MATCH('Print View'!$A81,'Coverage Indicators - Section D'!$A$10:$A$41,0))&lt;&gt;0,INDEX('Coverage Indicators - Section D'!Q$10:Q$41,MATCH('Print View'!$A81,'Coverage Indicators - Section D'!$A$10:$A$41,0)),""),"")</f>
        <v/>
      </c>
      <c r="K81" s="194" t="str">
        <f>IFERROR(IF(INDEX('Coverage Indicators - Section D'!R$10:R$41,MATCH('Print View'!$A81,'Coverage Indicators - Section D'!$A$10:$A$41,0))&lt;&gt;0,INDEX('Coverage Indicators - Section D'!R$10:R$41,MATCH('Print View'!$A81,'Coverage Indicators - Section D'!$A$10:$A$41,0)),""),"")</f>
        <v/>
      </c>
      <c r="L81" s="194" t="str">
        <f>IFERROR(IF(INDEX('Coverage Indicators - Section D'!S$10:S$41,MATCH('Print View'!$A81,'Coverage Indicators - Section D'!$A$10:$A$41,0))&lt;&gt;0,INDEX('Coverage Indicators - Section D'!S$10:S$41,MATCH('Print View'!$A81,'Coverage Indicators - Section D'!$A$10:$A$41,0)),""),"")</f>
        <v/>
      </c>
      <c r="M81" s="194" t="str">
        <f>IFERROR(IF(INDEX('Coverage Indicators - Section D'!#REF!,MATCH('Print View'!$A81,'Coverage Indicators - Section D'!$A$10:$A$41,0))&lt;&gt;0,INDEX('Coverage Indicators - Section D'!#REF!,MATCH('Print View'!$A81,'Coverage Indicators - Section D'!$A$10:$A$41,0)),""),"")</f>
        <v/>
      </c>
      <c r="N81" s="194" t="str">
        <f>IFERROR(IF(INDEX('Coverage Indicators - Section D'!U$10:U$41,MATCH('Print View'!$A81,'Coverage Indicators - Section D'!$A$10:$A$41,0))&lt;&gt;0,INDEX('Coverage Indicators - Section D'!U$10:U$41,MATCH('Print View'!$A81,'Coverage Indicators - Section D'!$A$10:$A$41,0)),""),"")</f>
        <v>National</v>
      </c>
      <c r="O81" s="194" t="str">
        <f>IFERROR(IF(INDEX('Coverage Indicators - Section D'!V$10:V$41,MATCH('Print View'!$A81,'Coverage Indicators - Section D'!$A$10:$A$41,0))&lt;&gt;0,INDEX('Coverage Indicators - Section D'!V$10:V$41,MATCH('Print View'!$A81,'Coverage Indicators - Section D'!$A$10:$A$41,0)),""),"")</f>
        <v>N-Non-cumulative</v>
      </c>
      <c r="P81" s="213">
        <f t="array" ref="P81">IFERROR(IF(INDEX('Coverage Indicators - Section D'!E$45:E$226,MATCH('Print View'!$A81&amp;'Print View'!$Q$76,'Coverage Indicators - Section D'!$B$45:$B$226&amp;'Coverage Indicators - Section D'!$I$45:$I$226,0))&lt;&gt;0,INDEX('Coverage Indicators - Section D'!E$45:E$226,MATCH('Print View'!$A81&amp;'Print View'!$Q$76,'Coverage Indicators - Section D'!$B$45:$B$226&amp;'Coverage Indicators - Section D'!$I$45:$I$226,0)),""),"")</f>
        <v>171</v>
      </c>
      <c r="Q81" s="200">
        <f t="array" ref="Q81">IFERROR(IF(INDEX('Coverage Indicators - Section D'!F$45:F$226,MATCH('Print View'!$A81&amp;'Print View'!$Q$76,'Coverage Indicators - Section D'!$B$45:$B$226&amp;'Coverage Indicators - Section D'!$I$45:$I$226,0))&lt;&gt;0,INDEX('Coverage Indicators - Section D'!F$45:F$226,MATCH('Print View'!$A81&amp;'Print View'!$Q$76,'Coverage Indicators - Section D'!$B$45:$B$226&amp;'Coverage Indicators - Section D'!$I$45:$I$226,0)),""),"")</f>
        <v>171</v>
      </c>
      <c r="R81" s="200">
        <f t="array" ref="R81">IFERROR(IF(INDEX('Coverage Indicators - Section D'!G$45:G$226,MATCH('Print View'!$A81&amp;'Print View'!$Q$76,'Coverage Indicators - Section D'!$B$45:$B$226&amp;'Coverage Indicators - Section D'!$I$45:$I$226,0))&lt;&gt;0,INDEX('Coverage Indicators - Section D'!G$45:G$226,MATCH('Print View'!$A81&amp;'Print View'!$Q$76,'Coverage Indicators - Section D'!$B$45:$B$226&amp;'Coverage Indicators - Section D'!$I$45:$I$226,0)),""),"")</f>
        <v>100</v>
      </c>
      <c r="S81" s="202" t="str">
        <f t="array" ref="S81">IFERROR(IF(INDEX('Coverage Indicators - Section D'!H$45:H$226,MATCH('Print View'!$A81&amp;'Print View'!$Q$76,'Coverage Indicators - Section D'!$B$45:$B$226&amp;'Coverage Indicators - Section D'!$I$45:$I$226,0))&lt;&gt;0,INDEX('Coverage Indicators - Section D'!H$45:H$226,MATCH('Print View'!$A81&amp;'Print View'!$Q$76,'Coverage Indicators - Section D'!$B$45:$B$226&amp;'Coverage Indicators - Section D'!$I$45:$I$226,0)),""),"")</f>
        <v/>
      </c>
      <c r="T81" s="199">
        <f t="array" ref="T81">IFERROR(IF(INDEX('Coverage Indicators - Section D'!E$45:E$226,MATCH('Print View'!$A81&amp;'Print View'!$U$76,'Coverage Indicators - Section D'!$B$45:$B$226&amp;'Coverage Indicators - Section D'!$I$45:$I$226,0))&lt;&gt;0,INDEX('Coverage Indicators - Section D'!E$45:E$226,MATCH('Print View'!$A81&amp;'Print View'!$U$76,'Coverage Indicators - Section D'!$B$45:$B$226&amp;'Coverage Indicators - Section D'!$I$45:$I$226,0)),""),"")</f>
        <v>171</v>
      </c>
      <c r="U81" s="200">
        <f t="array" ref="U81">IFERROR(IF(INDEX('Coverage Indicators - Section D'!F$45:F$226,MATCH('Print View'!$A81&amp;'Print View'!$U$76,'Coverage Indicators - Section D'!$B$45:$B$226&amp;'Coverage Indicators - Section D'!$I$45:$I$226,0))&lt;&gt;0,INDEX('Coverage Indicators - Section D'!F$45:F$226,MATCH('Print View'!$A81&amp;'Print View'!$U$76,'Coverage Indicators - Section D'!$B$45:$B$226&amp;'Coverage Indicators - Section D'!$I$45:$I$226,0)),""),"")</f>
        <v>171</v>
      </c>
      <c r="V81" s="200">
        <f t="array" ref="V81">IFERROR(IF(INDEX('Coverage Indicators - Section D'!G$45:G$226,MATCH('Print View'!$A81&amp;'Print View'!$U$76,'Coverage Indicators - Section D'!$B$45:$B$226&amp;'Coverage Indicators - Section D'!$I$45:$I$226,0))&lt;&gt;0,INDEX('Coverage Indicators - Section D'!G$45:G$226,MATCH('Print View'!$A81&amp;'Print View'!$U$76,'Coverage Indicators - Section D'!$B$45:$B$226&amp;'Coverage Indicators - Section D'!$I$45:$I$226,0)),""),"")</f>
        <v>100</v>
      </c>
      <c r="W81" s="202" t="str">
        <f t="array" ref="W81">IFERROR(IF(INDEX('Coverage Indicators - Section D'!H$45:H$226,MATCH('Print View'!$A81&amp;'Print View'!$U$76,'Coverage Indicators - Section D'!$B$45:$B$226&amp;'Coverage Indicators - Section D'!$I$45:$I$226,0))&lt;&gt;0,INDEX('Coverage Indicators - Section D'!H$45:H$226,MATCH('Print View'!$A81&amp;'Print View'!$U$76,'Coverage Indicators - Section D'!$B$45:$B$226&amp;'Coverage Indicators - Section D'!$I$45:$I$226,0)),""),"")</f>
        <v/>
      </c>
      <c r="X81" s="198"/>
      <c r="Y81" s="196"/>
      <c r="Z81" s="196"/>
      <c r="AA81" s="197"/>
      <c r="AB81" s="198"/>
      <c r="AC81" s="196"/>
      <c r="AD81" s="196"/>
      <c r="AE81" s="197"/>
      <c r="AF81" s="198"/>
      <c r="AG81" s="196"/>
      <c r="AH81" s="205"/>
      <c r="AI81" s="197"/>
      <c r="AJ81" s="203" t="str">
        <f>IFERROR(IF(INDEX('Coverage Indicators - Section D'!W$10:W$41,MATCH('Print View'!$A81,'Coverage Indicators - Section D'!$A$10:$A$41,0))&lt;&gt;0,INDEX('Coverage Indicators - Section D'!W$10:W$41,MATCH('Print View'!$A81,'Coverage Indicators - Section D'!$A$10:$A$41,0)),""),"")</f>
        <v>Le numérateur est le nombre de laboratoires présentant des performances satisfaisantes pour la microscopie de frottis.
Le dénominateur est le nombre total de laboratoires effectuant des analyses par microscopie de frottis. 
Actuellement, le pays compte 170 Centres de Dépistage et de Traitement (CDT) et 1 Centre National de Référence des cas TB-MR de Kibumbu qui participent tous au contrôle de qualité des lames de dépistage de la TB.
Après  chaque atelier de validation et de diffusion des données, un échantillon de 13 lames est tiré par CDT et CNR Kibumbu, pour le contrôle de qualité  et analysées par le LNR. 
En cas de sous performance d'un tel ou tel autre CDT, une supervision formative est organisée par le LNR. 
Avec une performance passée de 99%, la cible est fixée à 100% pour chaque année.
La performance satisfaisante est définie comme étant l'obtention des résultats satisfaisants (sans erreurs majeures) au contrôle de qualité des lames de dépistage de la TB des CDT/CR Kibumbu par LNR; Il s'agit d'une relecture des lames des CDT par respectivement 2 techniciens du LNR, ainsi, les résultats obtenus sont comparés à ceux communiqués initialement par le CDT ou le CNR Kibumbu.</v>
      </c>
    </row>
    <row r="82" spans="1:36" s="204" customFormat="1" ht="362.25" x14ac:dyDescent="0.25">
      <c r="A82" s="220">
        <v>4</v>
      </c>
      <c r="B82" s="276" t="str">
        <f>IFERROR(IF(INDEX('Coverage Indicators - Section D'!B$10:B$41,MATCH('Print View'!$A82,'Coverage Indicators - Section D'!$A$10:$A$41,0))&lt;&gt;0,INDEX('Coverage Indicators - Section D'!B$10:B$41,MATCH('Print View'!$A82,'Coverage Indicators - Section D'!$A$10:$A$41,0)),""),"")</f>
        <v>Prise en charge et prévention de la tuberculose</v>
      </c>
      <c r="C82" s="276" t="str">
        <f>IFERROR(IF(INDEX('Coverage Indicators - Section D'!C$10:C$41,MATCH('Print View'!$A82,'Coverage Indicators - Section D'!$A$10:$A$41,0))&lt;&gt;0,INDEX('Coverage Indicators - Section D'!C$10:C$41,MATCH('Print View'!$A82,'Coverage Indicators - Section D'!$A$10:$A$41,0)),""),"")</f>
        <v>TCP-4: Pourcentage d'entités déclarantes (districts ou unités de gestion de base) n’ayant communiqué aucune rupture de stocks des médicaments antituberculeux de première intention au dernier jour du trimestre</v>
      </c>
      <c r="D82" s="276" t="str">
        <f>IFERROR(IF(INDEX('Coverage Indicators - Section D'!D$10:D$41,MATCH('Print View'!$A82,'Coverage Indicators - Section D'!$A$10:$A$41,0))&lt;&gt;0,INDEX('Coverage Indicators - Section D'!D$10:D$41,MATCH('Print View'!$A82,'Coverage Indicators - Section D'!$A$10:$A$41,0)),""),"")</f>
        <v/>
      </c>
      <c r="E82" s="276">
        <f>IFERROR(IF(INDEX('Coverage Indicators - Section D'!E$10:E$41,MATCH('Print View'!$A82,'Coverage Indicators - Section D'!$A$10:$A$41,0))&lt;&gt;0,INDEX('Coverage Indicators - Section D'!E$10:E$41,MATCH('Print View'!$A82,'Coverage Indicators - Section D'!$A$10:$A$41,0)),""),"")</f>
        <v>170</v>
      </c>
      <c r="F82" s="276">
        <f>IFERROR(IF(INDEX('Coverage Indicators - Section D'!F$10:F$41,MATCH('Print View'!$A82,'Coverage Indicators - Section D'!$A$10:$A$41,0))&lt;&gt;0,INDEX('Coverage Indicators - Section D'!F$10:F$41,MATCH('Print View'!$A82,'Coverage Indicators - Section D'!$A$10:$A$41,0)),""),"")</f>
        <v>170</v>
      </c>
      <c r="G82" s="276">
        <f>IFERROR(IF(INDEX('Coverage Indicators - Section D'!G$10:G$41,MATCH('Print View'!$A82,'Coverage Indicators - Section D'!$A$10:$A$41,0))&lt;&gt;0,INDEX('Coverage Indicators - Section D'!G$10:G$41,MATCH('Print View'!$A82,'Coverage Indicators - Section D'!$A$10:$A$41,0)),""),"")</f>
        <v>100</v>
      </c>
      <c r="H82" s="276" t="str">
        <f>IFERROR(IF(INDEX('Coverage Indicators - Section D'!H$10:H$41,MATCH('Print View'!$A82,'Coverage Indicators - Section D'!$A$10:$A$41,0))&lt;&gt;0,INDEX('Coverage Indicators - Section D'!H$10:H$41,MATCH('Print View'!$A82,'Coverage Indicators - Section D'!$A$10:$A$41,0)),""),"")</f>
        <v>2016</v>
      </c>
      <c r="I82" s="276" t="str">
        <f>IFERROR(IF(INDEX('Coverage Indicators - Section D'!P$10:P$41,MATCH('Print View'!$A82,'Coverage Indicators - Section D'!$A$10:$A$41,0))&lt;&gt;0,INDEX('Coverage Indicators - Section D'!P$10:P$41,MATCH('Print View'!$A82,'Coverage Indicators - Section D'!$A$10:$A$41,0)),""),"")</f>
        <v>Rapport annuel du PNILT</v>
      </c>
      <c r="J82" s="276" t="str">
        <f>IFERROR(IF(INDEX('Coverage Indicators - Section D'!Q$10:Q$41,MATCH('Print View'!$A82,'Coverage Indicators - Section D'!$A$10:$A$41,0))&lt;&gt;0,INDEX('Coverage Indicators - Section D'!Q$10:Q$41,MATCH('Print View'!$A82,'Coverage Indicators - Section D'!$A$10:$A$41,0)),""),"")</f>
        <v/>
      </c>
      <c r="K82" s="276" t="str">
        <f>IFERROR(IF(INDEX('Coverage Indicators - Section D'!R$10:R$41,MATCH('Print View'!$A82,'Coverage Indicators - Section D'!$A$10:$A$41,0))&lt;&gt;0,INDEX('Coverage Indicators - Section D'!R$10:R$41,MATCH('Print View'!$A82,'Coverage Indicators - Section D'!$A$10:$A$41,0)),""),"")</f>
        <v/>
      </c>
      <c r="L82" s="276" t="str">
        <f>IFERROR(IF(INDEX('Coverage Indicators - Section D'!S$10:S$41,MATCH('Print View'!$A82,'Coverage Indicators - Section D'!$A$10:$A$41,0))&lt;&gt;0,INDEX('Coverage Indicators - Section D'!S$10:S$41,MATCH('Print View'!$A82,'Coverage Indicators - Section D'!$A$10:$A$41,0)),""),"")</f>
        <v/>
      </c>
      <c r="M82" s="276" t="str">
        <f>IFERROR(IF(INDEX('Coverage Indicators - Section D'!#REF!,MATCH('Print View'!$A82,'Coverage Indicators - Section D'!$A$10:$A$41,0))&lt;&gt;0,INDEX('Coverage Indicators - Section D'!#REF!,MATCH('Print View'!$A82,'Coverage Indicators - Section D'!$A$10:$A$41,0)),""),"")</f>
        <v/>
      </c>
      <c r="N82" s="276" t="str">
        <f>IFERROR(IF(INDEX('Coverage Indicators - Section D'!U$10:U$41,MATCH('Print View'!$A82,'Coverage Indicators - Section D'!$A$10:$A$41,0))&lt;&gt;0,INDEX('Coverage Indicators - Section D'!U$10:U$41,MATCH('Print View'!$A82,'Coverage Indicators - Section D'!$A$10:$A$41,0)),""),"")</f>
        <v>National</v>
      </c>
      <c r="O82" s="276" t="str">
        <f>IFERROR(IF(INDEX('Coverage Indicators - Section D'!V$10:V$41,MATCH('Print View'!$A82,'Coverage Indicators - Section D'!$A$10:$A$41,0))&lt;&gt;0,INDEX('Coverage Indicators - Section D'!V$10:V$41,MATCH('Print View'!$A82,'Coverage Indicators - Section D'!$A$10:$A$41,0)),""),"")</f>
        <v>N-Non-cumulative</v>
      </c>
      <c r="P82" s="277">
        <f t="array" ref="P82">IFERROR(IF(INDEX('Coverage Indicators - Section D'!E$45:E$226,MATCH('Print View'!$A82&amp;'Print View'!$Q$76,'Coverage Indicators - Section D'!$B$45:$B$226&amp;'Coverage Indicators - Section D'!$I$45:$I$226,0))&lt;&gt;0,INDEX('Coverage Indicators - Section D'!E$45:E$226,MATCH('Print View'!$A82&amp;'Print View'!$Q$76,'Coverage Indicators - Section D'!$B$45:$B$226&amp;'Coverage Indicators - Section D'!$I$45:$I$226,0)),""),"")</f>
        <v>170</v>
      </c>
      <c r="Q82" s="278">
        <f t="array" ref="Q82">IFERROR(IF(INDEX('Coverage Indicators - Section D'!F$45:F$226,MATCH('Print View'!$A82&amp;'Print View'!$Q$76,'Coverage Indicators - Section D'!$B$45:$B$226&amp;'Coverage Indicators - Section D'!$I$45:$I$226,0))&lt;&gt;0,INDEX('Coverage Indicators - Section D'!F$45:F$226,MATCH('Print View'!$A82&amp;'Print View'!$Q$76,'Coverage Indicators - Section D'!$B$45:$B$226&amp;'Coverage Indicators - Section D'!$I$45:$I$226,0)),""),"")</f>
        <v>170</v>
      </c>
      <c r="R82" s="278">
        <f t="array" ref="R82">IFERROR(IF(INDEX('Coverage Indicators - Section D'!G$45:G$226,MATCH('Print View'!$A82&amp;'Print View'!$Q$76,'Coverage Indicators - Section D'!$B$45:$B$226&amp;'Coverage Indicators - Section D'!$I$45:$I$226,0))&lt;&gt;0,INDEX('Coverage Indicators - Section D'!G$45:G$226,MATCH('Print View'!$A82&amp;'Print View'!$Q$76,'Coverage Indicators - Section D'!$B$45:$B$226&amp;'Coverage Indicators - Section D'!$I$45:$I$226,0)),""),"")</f>
        <v>100</v>
      </c>
      <c r="S82" s="279" t="str">
        <f t="array" ref="S82">IFERROR(IF(INDEX('Coverage Indicators - Section D'!H$45:H$226,MATCH('Print View'!$A82&amp;'Print View'!$Q$76,'Coverage Indicators - Section D'!$B$45:$B$226&amp;'Coverage Indicators - Section D'!$I$45:$I$226,0))&lt;&gt;0,INDEX('Coverage Indicators - Section D'!H$45:H$226,MATCH('Print View'!$A82&amp;'Print View'!$Q$76,'Coverage Indicators - Section D'!$B$45:$B$226&amp;'Coverage Indicators - Section D'!$I$45:$I$226,0)),""),"")</f>
        <v/>
      </c>
      <c r="T82" s="280">
        <f t="array" ref="T82">IFERROR(IF(INDEX('Coverage Indicators - Section D'!E$45:E$226,MATCH('Print View'!$A82&amp;'Print View'!$U$76,'Coverage Indicators - Section D'!$B$45:$B$226&amp;'Coverage Indicators - Section D'!$I$45:$I$226,0))&lt;&gt;0,INDEX('Coverage Indicators - Section D'!E$45:E$226,MATCH('Print View'!$A82&amp;'Print View'!$U$76,'Coverage Indicators - Section D'!$B$45:$B$226&amp;'Coverage Indicators - Section D'!$I$45:$I$226,0)),""),"")</f>
        <v>170</v>
      </c>
      <c r="U82" s="278">
        <f t="array" ref="U82">IFERROR(IF(INDEX('Coverage Indicators - Section D'!F$45:F$226,MATCH('Print View'!$A82&amp;'Print View'!$U$76,'Coverage Indicators - Section D'!$B$45:$B$226&amp;'Coverage Indicators - Section D'!$I$45:$I$226,0))&lt;&gt;0,INDEX('Coverage Indicators - Section D'!F$45:F$226,MATCH('Print View'!$A82&amp;'Print View'!$U$76,'Coverage Indicators - Section D'!$B$45:$B$226&amp;'Coverage Indicators - Section D'!$I$45:$I$226,0)),""),"")</f>
        <v>170</v>
      </c>
      <c r="V82" s="278">
        <f t="array" ref="V82">IFERROR(IF(INDEX('Coverage Indicators - Section D'!G$45:G$226,MATCH('Print View'!$A82&amp;'Print View'!$U$76,'Coverage Indicators - Section D'!$B$45:$B$226&amp;'Coverage Indicators - Section D'!$I$45:$I$226,0))&lt;&gt;0,INDEX('Coverage Indicators - Section D'!G$45:G$226,MATCH('Print View'!$A82&amp;'Print View'!$U$76,'Coverage Indicators - Section D'!$B$45:$B$226&amp;'Coverage Indicators - Section D'!$I$45:$I$226,0)),""),"")</f>
        <v>100</v>
      </c>
      <c r="W82" s="279" t="str">
        <f t="array" ref="W82">IFERROR(IF(INDEX('Coverage Indicators - Section D'!H$45:H$226,MATCH('Print View'!$A82&amp;'Print View'!$U$76,'Coverage Indicators - Section D'!$B$45:$B$226&amp;'Coverage Indicators - Section D'!$I$45:$I$226,0))&lt;&gt;0,INDEX('Coverage Indicators - Section D'!H$45:H$226,MATCH('Print View'!$A82&amp;'Print View'!$U$76,'Coverage Indicators - Section D'!$B$45:$B$226&amp;'Coverage Indicators - Section D'!$I$45:$I$226,0)),""),"")</f>
        <v/>
      </c>
      <c r="X82" s="281"/>
      <c r="Y82" s="282"/>
      <c r="Z82" s="282"/>
      <c r="AA82" s="283"/>
      <c r="AB82" s="281"/>
      <c r="AC82" s="282"/>
      <c r="AD82" s="282"/>
      <c r="AE82" s="283"/>
      <c r="AF82" s="281"/>
      <c r="AG82" s="282"/>
      <c r="AH82" s="284"/>
      <c r="AI82" s="283"/>
      <c r="AJ82" s="285" t="str">
        <f>IFERROR(IF(INDEX('Coverage Indicators - Section D'!W$10:W$41,MATCH('Print View'!$A82,'Coverage Indicators - Section D'!$A$10:$A$41,0))&lt;&gt;0,INDEX('Coverage Indicators - Section D'!W$10:W$41,MATCH('Print View'!$A82,'Coverage Indicators - Section D'!$A$10:$A$41,0)),""),"")</f>
        <v xml:space="preserve">Le numérateur est le nombre de centres de dépistage et traitement (CDT) n'ayant pas connu de ruptures de stock de plus d'une semaine en médicaments antituberculeux de première ligne durant le trimestre
Le dénominateur est le nombre total de CDT.  
Dans le souci d'impliquer toutes les formations sanitaires, une approche décentralisée a été initiée par le Programme Tuberculose en mettant en place un système de collecte et de transport de crachats.
Dès diagnostic d'un cas positif par une formation sanitaire non CDT, un kit de médicaments est constitué et mis à sa disposition. Ainsi, 5 à 6 formations sanitaires (897/170 CDT) seront approvisionnés en médicaments par un CDT de leur aire d'attraction.      
Les résultats passés concernant cet indicateur sont très satisfaisants (100%), et le programme compte maintenir ce niveau de performance dans le cadre de la subvention 2018-2020. Ceci sera possible en capitalisant sur les facteurs ayant contribué aux bons résultats obtenus à ce jour.
Il s'agira donc de poursuivre la bonne collaboration entre le Gouvernement du Burundi, GDF/OMS et le Fond Mondial, pour assurer la disponibilité continue des médicaments; l'encadrement (formations et supervisions formatives) des gestionnaires des stocks de médicaments à tous les niveaux, incluant la gestion des approvisionnements.
En outre, le système de distribution actuel fonctionnant selon le mode de distribution centripète, sera maintenu pour couvrir  l’ensemble du territoire.  
Signalons à toutes fins utiles que tout centre de santé est un potentiel Centre de Traitement (CT).  Ce dernier s'approvisionne auprès des CDT, c'est la raison pour laquelle, ici, nous faisons allusion aux CDT seulement. 
</v>
      </c>
    </row>
    <row r="83" spans="1:36" s="204" customFormat="1" ht="157.5" x14ac:dyDescent="0.25">
      <c r="A83" s="219">
        <v>5</v>
      </c>
      <c r="B83" s="194" t="str">
        <f>IFERROR(IF(INDEX('Coverage Indicators - Section D'!B$10:B$41,MATCH('Print View'!$A83,'Coverage Indicators - Section D'!$A$10:$A$41,0))&lt;&gt;0,INDEX('Coverage Indicators - Section D'!B$10:B$41,MATCH('Print View'!$A83,'Coverage Indicators - Section D'!$A$10:$A$41,0)),""),"")</f>
        <v>Prise en charge et prévention de la tuberculose</v>
      </c>
      <c r="C83" s="194" t="str">
        <f>IFERROR(IF(INDEX('Coverage Indicators - Section D'!C$10:C$41,MATCH('Print View'!$A83,'Coverage Indicators - Section D'!$A$10:$A$41,0))&lt;&gt;0,INDEX('Coverage Indicators - Section D'!C$10:C$41,MATCH('Print View'!$A83,'Coverage Indicators - Section D'!$A$10:$A$41,0)),""),"")</f>
        <v>TCP-5: Nombre d'enfants âgés de moins de 5 en contact avec des patients tuberculeux qui ont commencé un traitement préventif à l'isoniazide</v>
      </c>
      <c r="D83" s="194" t="str">
        <f>IFERROR(IF(INDEX('Coverage Indicators - Section D'!D$10:D$41,MATCH('Print View'!$A83,'Coverage Indicators - Section D'!$A$10:$A$41,0))&lt;&gt;0,INDEX('Coverage Indicators - Section D'!D$10:D$41,MATCH('Print View'!$A83,'Coverage Indicators - Section D'!$A$10:$A$41,0)),""),"")</f>
        <v/>
      </c>
      <c r="E83" s="194">
        <f>IFERROR(IF(INDEX('Coverage Indicators - Section D'!E$10:E$41,MATCH('Print View'!$A83,'Coverage Indicators - Section D'!$A$10:$A$41,0))&lt;&gt;0,INDEX('Coverage Indicators - Section D'!E$10:E$41,MATCH('Print View'!$A83,'Coverage Indicators - Section D'!$A$10:$A$41,0)),""),"")</f>
        <v>1171</v>
      </c>
      <c r="F83" s="194" t="str">
        <f>IFERROR(IF(INDEX('Coverage Indicators - Section D'!F$10:F$41,MATCH('Print View'!$A83,'Coverage Indicators - Section D'!$A$10:$A$41,0))&lt;&gt;0,INDEX('Coverage Indicators - Section D'!F$10:F$41,MATCH('Print View'!$A83,'Coverage Indicators - Section D'!$A$10:$A$41,0)),""),"")</f>
        <v/>
      </c>
      <c r="G83" s="194" t="str">
        <f>IFERROR(IF(INDEX('Coverage Indicators - Section D'!G$10:G$41,MATCH('Print View'!$A83,'Coverage Indicators - Section D'!$A$10:$A$41,0))&lt;&gt;0,INDEX('Coverage Indicators - Section D'!G$10:G$41,MATCH('Print View'!$A83,'Coverage Indicators - Section D'!$A$10:$A$41,0)),""),"")</f>
        <v/>
      </c>
      <c r="H83" s="194" t="str">
        <f>IFERROR(IF(INDEX('Coverage Indicators - Section D'!H$10:H$41,MATCH('Print View'!$A83,'Coverage Indicators - Section D'!$A$10:$A$41,0))&lt;&gt;0,INDEX('Coverage Indicators - Section D'!H$10:H$41,MATCH('Print View'!$A83,'Coverage Indicators - Section D'!$A$10:$A$41,0)),""),"")</f>
        <v>2016</v>
      </c>
      <c r="I83" s="194" t="str">
        <f>IFERROR(IF(INDEX('Coverage Indicators - Section D'!P$10:P$41,MATCH('Print View'!$A83,'Coverage Indicators - Section D'!$A$10:$A$41,0))&lt;&gt;0,INDEX('Coverage Indicators - Section D'!P$10:P$41,MATCH('Print View'!$A83,'Coverage Indicators - Section D'!$A$10:$A$41,0)),""),"")</f>
        <v>Rapport annuel du PNILT</v>
      </c>
      <c r="J83" s="194" t="str">
        <f>IFERROR(IF(INDEX('Coverage Indicators - Section D'!Q$10:Q$41,MATCH('Print View'!$A83,'Coverage Indicators - Section D'!$A$10:$A$41,0))&lt;&gt;0,INDEX('Coverage Indicators - Section D'!Q$10:Q$41,MATCH('Print View'!$A83,'Coverage Indicators - Section D'!$A$10:$A$41,0)),""),"")</f>
        <v/>
      </c>
      <c r="K83" s="194" t="str">
        <f>IFERROR(IF(INDEX('Coverage Indicators - Section D'!R$10:R$41,MATCH('Print View'!$A83,'Coverage Indicators - Section D'!$A$10:$A$41,0))&lt;&gt;0,INDEX('Coverage Indicators - Section D'!R$10:R$41,MATCH('Print View'!$A83,'Coverage Indicators - Section D'!$A$10:$A$41,0)),""),"")</f>
        <v/>
      </c>
      <c r="L83" s="194" t="str">
        <f>IFERROR(IF(INDEX('Coverage Indicators - Section D'!S$10:S$41,MATCH('Print View'!$A83,'Coverage Indicators - Section D'!$A$10:$A$41,0))&lt;&gt;0,INDEX('Coverage Indicators - Section D'!S$10:S$41,MATCH('Print View'!$A83,'Coverage Indicators - Section D'!$A$10:$A$41,0)),""),"")</f>
        <v/>
      </c>
      <c r="M83" s="194" t="str">
        <f>IFERROR(IF(INDEX('Coverage Indicators - Section D'!#REF!,MATCH('Print View'!$A83,'Coverage Indicators - Section D'!$A$10:$A$41,0))&lt;&gt;0,INDEX('Coverage Indicators - Section D'!#REF!,MATCH('Print View'!$A83,'Coverage Indicators - Section D'!$A$10:$A$41,0)),""),"")</f>
        <v/>
      </c>
      <c r="N83" s="194" t="str">
        <f>IFERROR(IF(INDEX('Coverage Indicators - Section D'!U$10:U$41,MATCH('Print View'!$A83,'Coverage Indicators - Section D'!$A$10:$A$41,0))&lt;&gt;0,INDEX('Coverage Indicators - Section D'!U$10:U$41,MATCH('Print View'!$A83,'Coverage Indicators - Section D'!$A$10:$A$41,0)),""),"")</f>
        <v>National</v>
      </c>
      <c r="O83" s="194" t="str">
        <f>IFERROR(IF(INDEX('Coverage Indicators - Section D'!V$10:V$41,MATCH('Print View'!$A83,'Coverage Indicators - Section D'!$A$10:$A$41,0))&lt;&gt;0,INDEX('Coverage Indicators - Section D'!V$10:V$41,MATCH('Print View'!$A83,'Coverage Indicators - Section D'!$A$10:$A$41,0)),""),"")</f>
        <v>N-Non-cumulative</v>
      </c>
      <c r="P83" s="213">
        <f t="array" ref="P83">IFERROR(IF(INDEX('Coverage Indicators - Section D'!E$45:E$226,MATCH('Print View'!$A83&amp;'Print View'!$Q$76,'Coverage Indicators - Section D'!$B$45:$B$226&amp;'Coverage Indicators - Section D'!$I$45:$I$226,0))&lt;&gt;0,INDEX('Coverage Indicators - Section D'!E$45:E$226,MATCH('Print View'!$A83&amp;'Print View'!$Q$76,'Coverage Indicators - Section D'!$B$45:$B$226&amp;'Coverage Indicators - Section D'!$I$45:$I$226,0)),""),"")</f>
        <v>670.5</v>
      </c>
      <c r="Q83" s="200" t="str">
        <f t="array" ref="Q83">IFERROR(IF(INDEX('Coverage Indicators - Section D'!F$45:F$226,MATCH('Print View'!$A83&amp;'Print View'!$Q$76,'Coverage Indicators - Section D'!$B$45:$B$226&amp;'Coverage Indicators - Section D'!$I$45:$I$226,0))&lt;&gt;0,INDEX('Coverage Indicators - Section D'!F$45:F$226,MATCH('Print View'!$A83&amp;'Print View'!$Q$76,'Coverage Indicators - Section D'!$B$45:$B$226&amp;'Coverage Indicators - Section D'!$I$45:$I$226,0)),""),"")</f>
        <v/>
      </c>
      <c r="R83" s="200" t="str">
        <f t="array" ref="R83">IFERROR(IF(INDEX('Coverage Indicators - Section D'!G$45:G$226,MATCH('Print View'!$A83&amp;'Print View'!$Q$76,'Coverage Indicators - Section D'!$B$45:$B$226&amp;'Coverage Indicators - Section D'!$I$45:$I$226,0))&lt;&gt;0,INDEX('Coverage Indicators - Section D'!G$45:G$226,MATCH('Print View'!$A83&amp;'Print View'!$Q$76,'Coverage Indicators - Section D'!$B$45:$B$226&amp;'Coverage Indicators - Section D'!$I$45:$I$226,0)),""),"")</f>
        <v/>
      </c>
      <c r="S83" s="202" t="str">
        <f t="array" ref="S83">IFERROR(IF(INDEX('Coverage Indicators - Section D'!H$45:H$226,MATCH('Print View'!$A83&amp;'Print View'!$Q$76,'Coverage Indicators - Section D'!$B$45:$B$226&amp;'Coverage Indicators - Section D'!$I$45:$I$226,0))&lt;&gt;0,INDEX('Coverage Indicators - Section D'!H$45:H$226,MATCH('Print View'!$A83&amp;'Print View'!$Q$76,'Coverage Indicators - Section D'!$B$45:$B$226&amp;'Coverage Indicators - Section D'!$I$45:$I$226,0)),""),"")</f>
        <v/>
      </c>
      <c r="T83" s="199">
        <f t="array" ref="T83">IFERROR(IF(INDEX('Coverage Indicators - Section D'!E$45:E$226,MATCH('Print View'!$A83&amp;'Print View'!$U$76,'Coverage Indicators - Section D'!$B$45:$B$226&amp;'Coverage Indicators - Section D'!$I$45:$I$226,0))&lt;&gt;0,INDEX('Coverage Indicators - Section D'!E$45:E$226,MATCH('Print View'!$A83&amp;'Print View'!$U$76,'Coverage Indicators - Section D'!$B$45:$B$226&amp;'Coverage Indicators - Section D'!$I$45:$I$226,0)),""),"")</f>
        <v>670.5</v>
      </c>
      <c r="U83" s="200" t="str">
        <f t="array" ref="U83">IFERROR(IF(INDEX('Coverage Indicators - Section D'!F$45:F$226,MATCH('Print View'!$A83&amp;'Print View'!$U$76,'Coverage Indicators - Section D'!$B$45:$B$226&amp;'Coverage Indicators - Section D'!$I$45:$I$226,0))&lt;&gt;0,INDEX('Coverage Indicators - Section D'!F$45:F$226,MATCH('Print View'!$A83&amp;'Print View'!$U$76,'Coverage Indicators - Section D'!$B$45:$B$226&amp;'Coverage Indicators - Section D'!$I$45:$I$226,0)),""),"")</f>
        <v/>
      </c>
      <c r="V83" s="200" t="str">
        <f t="array" ref="V83">IFERROR(IF(INDEX('Coverage Indicators - Section D'!G$45:G$226,MATCH('Print View'!$A83&amp;'Print View'!$U$76,'Coverage Indicators - Section D'!$B$45:$B$226&amp;'Coverage Indicators - Section D'!$I$45:$I$226,0))&lt;&gt;0,INDEX('Coverage Indicators - Section D'!G$45:G$226,MATCH('Print View'!$A83&amp;'Print View'!$U$76,'Coverage Indicators - Section D'!$B$45:$B$226&amp;'Coverage Indicators - Section D'!$I$45:$I$226,0)),""),"")</f>
        <v/>
      </c>
      <c r="W83" s="202" t="str">
        <f t="array" ref="W83">IFERROR(IF(INDEX('Coverage Indicators - Section D'!H$45:H$226,MATCH('Print View'!$A83&amp;'Print View'!$U$76,'Coverage Indicators - Section D'!$B$45:$B$226&amp;'Coverage Indicators - Section D'!$I$45:$I$226,0))&lt;&gt;0,INDEX('Coverage Indicators - Section D'!H$45:H$226,MATCH('Print View'!$A83&amp;'Print View'!$U$76,'Coverage Indicators - Section D'!$B$45:$B$226&amp;'Coverage Indicators - Section D'!$I$45:$I$226,0)),""),"")</f>
        <v/>
      </c>
      <c r="X83" s="198"/>
      <c r="Y83" s="196"/>
      <c r="Z83" s="196"/>
      <c r="AA83" s="197"/>
      <c r="AB83" s="198"/>
      <c r="AC83" s="196"/>
      <c r="AD83" s="196"/>
      <c r="AE83" s="197"/>
      <c r="AF83" s="198"/>
      <c r="AG83" s="196"/>
      <c r="AH83" s="205"/>
      <c r="AI83" s="197"/>
      <c r="AJ83" s="203" t="str">
        <f>IFERROR(IF(INDEX('Coverage Indicators - Section D'!W$10:W$41,MATCH('Print View'!$A83,'Coverage Indicators - Section D'!$A$10:$A$41,0))&lt;&gt;0,INDEX('Coverage Indicators - Section D'!W$10:W$41,MATCH('Print View'!$A83,'Coverage Indicators - Section D'!$A$10:$A$41,0)),""),"")</f>
        <v xml:space="preserve">Numérateur: Nombre d'enfants âgés de moins de 5 ans en contact avec des patients atteints de tuberculose et qui ont commencé un  traitement préventif par l’isoniazide (TPI)
Les résultats de 2016 font état de 5% de TTF chez l'enfant. Si les moyens de diagnostic performant sont disponibles, une progression de la notification chez les enfants  de 7% en 2018, à 10% en 2019 et de 13% en 2020 a été proposée.
Les interventions et stratégies à mettre en œuvre sont en rapport avec l'utilisation du GeneXpert chez les enfants en contact des TPM+.
</v>
      </c>
    </row>
    <row r="84" spans="1:36" s="204" customFormat="1" ht="204.75" x14ac:dyDescent="0.25">
      <c r="A84" s="220">
        <v>6</v>
      </c>
      <c r="B84" s="276" t="str">
        <f>IFERROR(IF(INDEX('Coverage Indicators - Section D'!B$10:B$41,MATCH('Print View'!$A84,'Coverage Indicators - Section D'!$A$10:$A$41,0))&lt;&gt;0,INDEX('Coverage Indicators - Section D'!B$10:B$41,MATCH('Print View'!$A84,'Coverage Indicators - Section D'!$A$10:$A$41,0)),""),"")</f>
        <v>Prise en charge et prévention de la tuberculose</v>
      </c>
      <c r="C84" s="276" t="str">
        <f>IFERROR(IF(INDEX('Coverage Indicators - Section D'!C$10:C$41,MATCH('Print View'!$A84,'Coverage Indicators - Section D'!$A$10:$A$41,0))&lt;&gt;0,INDEX('Coverage Indicators - Section D'!C$10:C$41,MATCH('Print View'!$A84,'Coverage Indicators - Section D'!$A$10:$A$41,0)),""),"")</f>
        <v>TCP-7c: Nombre de cas déclarés de tuberculose (toutes formes confondues) par les prestataires extérieurs au programme national de lutte contre la tuberculose — services communautaires</v>
      </c>
      <c r="D84" s="276" t="str">
        <f>IFERROR(IF(INDEX('Coverage Indicators - Section D'!D$10:D$41,MATCH('Print View'!$A84,'Coverage Indicators - Section D'!$A$10:$A$41,0))&lt;&gt;0,INDEX('Coverage Indicators - Section D'!D$10:D$41,MATCH('Print View'!$A84,'Coverage Indicators - Section D'!$A$10:$A$41,0)),""),"")</f>
        <v/>
      </c>
      <c r="E84" s="276">
        <f>IFERROR(IF(INDEX('Coverage Indicators - Section D'!E$10:E$41,MATCH('Print View'!$A84,'Coverage Indicators - Section D'!$A$10:$A$41,0))&lt;&gt;0,INDEX('Coverage Indicators - Section D'!E$10:E$41,MATCH('Print View'!$A84,'Coverage Indicators - Section D'!$A$10:$A$41,0)),""),"")</f>
        <v>382</v>
      </c>
      <c r="F84" s="276" t="str">
        <f>IFERROR(IF(INDEX('Coverage Indicators - Section D'!F$10:F$41,MATCH('Print View'!$A84,'Coverage Indicators - Section D'!$A$10:$A$41,0))&lt;&gt;0,INDEX('Coverage Indicators - Section D'!F$10:F$41,MATCH('Print View'!$A84,'Coverage Indicators - Section D'!$A$10:$A$41,0)),""),"")</f>
        <v/>
      </c>
      <c r="G84" s="276" t="str">
        <f>IFERROR(IF(INDEX('Coverage Indicators - Section D'!G$10:G$41,MATCH('Print View'!$A84,'Coverage Indicators - Section D'!$A$10:$A$41,0))&lt;&gt;0,INDEX('Coverage Indicators - Section D'!G$10:G$41,MATCH('Print View'!$A84,'Coverage Indicators - Section D'!$A$10:$A$41,0)),""),"")</f>
        <v/>
      </c>
      <c r="H84" s="276" t="str">
        <f>IFERROR(IF(INDEX('Coverage Indicators - Section D'!H$10:H$41,MATCH('Print View'!$A84,'Coverage Indicators - Section D'!$A$10:$A$41,0))&lt;&gt;0,INDEX('Coverage Indicators - Section D'!H$10:H$41,MATCH('Print View'!$A84,'Coverage Indicators - Section D'!$A$10:$A$41,0)),""),"")</f>
        <v>2016</v>
      </c>
      <c r="I84" s="276" t="str">
        <f>IFERROR(IF(INDEX('Coverage Indicators - Section D'!P$10:P$41,MATCH('Print View'!$A84,'Coverage Indicators - Section D'!$A$10:$A$41,0))&lt;&gt;0,INDEX('Coverage Indicators - Section D'!P$10:P$41,MATCH('Print View'!$A84,'Coverage Indicators - Section D'!$A$10:$A$41,0)),""),"")</f>
        <v>Rapport annuel du PNILT</v>
      </c>
      <c r="J84" s="276" t="str">
        <f>IFERROR(IF(INDEX('Coverage Indicators - Section D'!Q$10:Q$41,MATCH('Print View'!$A84,'Coverage Indicators - Section D'!$A$10:$A$41,0))&lt;&gt;0,INDEX('Coverage Indicators - Section D'!Q$10:Q$41,MATCH('Print View'!$A84,'Coverage Indicators - Section D'!$A$10:$A$41,0)),""),"")</f>
        <v/>
      </c>
      <c r="K84" s="276" t="str">
        <f>IFERROR(IF(INDEX('Coverage Indicators - Section D'!R$10:R$41,MATCH('Print View'!$A84,'Coverage Indicators - Section D'!$A$10:$A$41,0))&lt;&gt;0,INDEX('Coverage Indicators - Section D'!R$10:R$41,MATCH('Print View'!$A84,'Coverage Indicators - Section D'!$A$10:$A$41,0)),""),"")</f>
        <v/>
      </c>
      <c r="L84" s="276" t="str">
        <f>IFERROR(IF(INDEX('Coverage Indicators - Section D'!S$10:S$41,MATCH('Print View'!$A84,'Coverage Indicators - Section D'!$A$10:$A$41,0))&lt;&gt;0,INDEX('Coverage Indicators - Section D'!S$10:S$41,MATCH('Print View'!$A84,'Coverage Indicators - Section D'!$A$10:$A$41,0)),""),"")</f>
        <v/>
      </c>
      <c r="M84" s="276" t="str">
        <f>IFERROR(IF(INDEX('Coverage Indicators - Section D'!#REF!,MATCH('Print View'!$A84,'Coverage Indicators - Section D'!$A$10:$A$41,0))&lt;&gt;0,INDEX('Coverage Indicators - Section D'!#REF!,MATCH('Print View'!$A84,'Coverage Indicators - Section D'!$A$10:$A$41,0)),""),"")</f>
        <v/>
      </c>
      <c r="N84" s="276" t="str">
        <f>IFERROR(IF(INDEX('Coverage Indicators - Section D'!U$10:U$41,MATCH('Print View'!$A84,'Coverage Indicators - Section D'!$A$10:$A$41,0))&lt;&gt;0,INDEX('Coverage Indicators - Section D'!U$10:U$41,MATCH('Print View'!$A84,'Coverage Indicators - Section D'!$A$10:$A$41,0)),""),"")</f>
        <v>National</v>
      </c>
      <c r="O84" s="276" t="str">
        <f>IFERROR(IF(INDEX('Coverage Indicators - Section D'!V$10:V$41,MATCH('Print View'!$A84,'Coverage Indicators - Section D'!$A$10:$A$41,0))&lt;&gt;0,INDEX('Coverage Indicators - Section D'!V$10:V$41,MATCH('Print View'!$A84,'Coverage Indicators - Section D'!$A$10:$A$41,0)),""),"")</f>
        <v>N-Non-cumulative</v>
      </c>
      <c r="P84" s="277">
        <f t="array" ref="P84">IFERROR(IF(INDEX('Coverage Indicators - Section D'!E$45:E$226,MATCH('Print View'!$A84&amp;'Print View'!$Q$76,'Coverage Indicators - Section D'!$B$45:$B$226&amp;'Coverage Indicators - Section D'!$I$45:$I$226,0))&lt;&gt;0,INDEX('Coverage Indicators - Section D'!E$45:E$226,MATCH('Print View'!$A84&amp;'Print View'!$Q$76,'Coverage Indicators - Section D'!$B$45:$B$226&amp;'Coverage Indicators - Section D'!$I$45:$I$226,0)),""),"")</f>
        <v>1267</v>
      </c>
      <c r="Q84" s="278" t="str">
        <f t="array" ref="Q84">IFERROR(IF(INDEX('Coverage Indicators - Section D'!F$45:F$226,MATCH('Print View'!$A84&amp;'Print View'!$Q$76,'Coverage Indicators - Section D'!$B$45:$B$226&amp;'Coverage Indicators - Section D'!$I$45:$I$226,0))&lt;&gt;0,INDEX('Coverage Indicators - Section D'!F$45:F$226,MATCH('Print View'!$A84&amp;'Print View'!$Q$76,'Coverage Indicators - Section D'!$B$45:$B$226&amp;'Coverage Indicators - Section D'!$I$45:$I$226,0)),""),"")</f>
        <v/>
      </c>
      <c r="R84" s="278" t="str">
        <f t="array" ref="R84">IFERROR(IF(INDEX('Coverage Indicators - Section D'!G$45:G$226,MATCH('Print View'!$A84&amp;'Print View'!$Q$76,'Coverage Indicators - Section D'!$B$45:$B$226&amp;'Coverage Indicators - Section D'!$I$45:$I$226,0))&lt;&gt;0,INDEX('Coverage Indicators - Section D'!G$45:G$226,MATCH('Print View'!$A84&amp;'Print View'!$Q$76,'Coverage Indicators - Section D'!$B$45:$B$226&amp;'Coverage Indicators - Section D'!$I$45:$I$226,0)),""),"")</f>
        <v/>
      </c>
      <c r="S84" s="279" t="str">
        <f t="array" ref="S84">IFERROR(IF(INDEX('Coverage Indicators - Section D'!H$45:H$226,MATCH('Print View'!$A84&amp;'Print View'!$Q$76,'Coverage Indicators - Section D'!$B$45:$B$226&amp;'Coverage Indicators - Section D'!$I$45:$I$226,0))&lt;&gt;0,INDEX('Coverage Indicators - Section D'!H$45:H$226,MATCH('Print View'!$A84&amp;'Print View'!$Q$76,'Coverage Indicators - Section D'!$B$45:$B$226&amp;'Coverage Indicators - Section D'!$I$45:$I$226,0)),""),"")</f>
        <v/>
      </c>
      <c r="T84" s="280">
        <f t="array" ref="T84">IFERROR(IF(INDEX('Coverage Indicators - Section D'!E$45:E$226,MATCH('Print View'!$A84&amp;'Print View'!$U$76,'Coverage Indicators - Section D'!$B$45:$B$226&amp;'Coverage Indicators - Section D'!$I$45:$I$226,0))&lt;&gt;0,INDEX('Coverage Indicators - Section D'!E$45:E$226,MATCH('Print View'!$A84&amp;'Print View'!$U$76,'Coverage Indicators - Section D'!$B$45:$B$226&amp;'Coverage Indicators - Section D'!$I$45:$I$226,0)),""),"")</f>
        <v>1267</v>
      </c>
      <c r="U84" s="278" t="str">
        <f t="array" ref="U84">IFERROR(IF(INDEX('Coverage Indicators - Section D'!F$45:F$226,MATCH('Print View'!$A84&amp;'Print View'!$U$76,'Coverage Indicators - Section D'!$B$45:$B$226&amp;'Coverage Indicators - Section D'!$I$45:$I$226,0))&lt;&gt;0,INDEX('Coverage Indicators - Section D'!F$45:F$226,MATCH('Print View'!$A84&amp;'Print View'!$U$76,'Coverage Indicators - Section D'!$B$45:$B$226&amp;'Coverage Indicators - Section D'!$I$45:$I$226,0)),""),"")</f>
        <v/>
      </c>
      <c r="V84" s="278" t="str">
        <f t="array" ref="V84">IFERROR(IF(INDEX('Coverage Indicators - Section D'!G$45:G$226,MATCH('Print View'!$A84&amp;'Print View'!$U$76,'Coverage Indicators - Section D'!$B$45:$B$226&amp;'Coverage Indicators - Section D'!$I$45:$I$226,0))&lt;&gt;0,INDEX('Coverage Indicators - Section D'!G$45:G$226,MATCH('Print View'!$A84&amp;'Print View'!$U$76,'Coverage Indicators - Section D'!$B$45:$B$226&amp;'Coverage Indicators - Section D'!$I$45:$I$226,0)),""),"")</f>
        <v/>
      </c>
      <c r="W84" s="279" t="str">
        <f t="array" ref="W84">IFERROR(IF(INDEX('Coverage Indicators - Section D'!H$45:H$226,MATCH('Print View'!$A84&amp;'Print View'!$U$76,'Coverage Indicators - Section D'!$B$45:$B$226&amp;'Coverage Indicators - Section D'!$I$45:$I$226,0))&lt;&gt;0,INDEX('Coverage Indicators - Section D'!H$45:H$226,MATCH('Print View'!$A84&amp;'Print View'!$U$76,'Coverage Indicators - Section D'!$B$45:$B$226&amp;'Coverage Indicators - Section D'!$I$45:$I$226,0)),""),"")</f>
        <v/>
      </c>
      <c r="X84" s="281"/>
      <c r="Y84" s="282"/>
      <c r="Z84" s="282"/>
      <c r="AA84" s="283"/>
      <c r="AB84" s="281"/>
      <c r="AC84" s="282"/>
      <c r="AD84" s="282"/>
      <c r="AE84" s="283"/>
      <c r="AF84" s="281"/>
      <c r="AG84" s="282"/>
      <c r="AH84" s="284"/>
      <c r="AI84" s="283"/>
      <c r="AJ84" s="285" t="str">
        <f>IFERROR(IF(INDEX('Coverage Indicators - Section D'!W$10:W$41,MATCH('Print View'!$A84,'Coverage Indicators - Section D'!$A$10:$A$41,0))&lt;&gt;0,INDEX('Coverage Indicators - Section D'!W$10:W$41,MATCH('Print View'!$A84,'Coverage Indicators - Section D'!$A$10:$A$41,0)),""),"")</f>
        <v>Numérateur: Nombre de cas déclarés de tuberculose (toutes formes confondues) par les prestataires au niveau communautaire
Le résultat atteint en 2016 est de 382 personnes dépistées (TPM+) contre la TB grâce à la contribution communautaire représentant 4% de ce qui était attendu. Avec l’opérationnalisation des GASC prévue fin 2017, la contribution communautaire pourrait atteindre les 30% de la cible comme recommandé par le programme National. (CP PNILT : 8447 en 2018, 8870 en 2019 et 9313 en 2020) chaque année équivalent à la cible de la subvention 2018-2020 ; ce qui donne une cible de 2534 en 2018 ; 2661 en 2019 et 2794 en 2020.
Dans le cadre de leurs activités, les ASC référeront les cas suspects de tuberculose vus dans les communauté (tousser de plus de 15 jours) dans les CDT qui pratiqueront les examens nécessaires pour la détection de la TB en collaboration avec les prestataires, la collecte des données concernant les cas détectés issus des références effectuées par les ASC sera faite, ce qui permettra de renseigner l'indicateur.</v>
      </c>
    </row>
    <row r="85" spans="1:36" s="204" customFormat="1" ht="378" x14ac:dyDescent="0.25">
      <c r="A85" s="220">
        <v>7</v>
      </c>
      <c r="B85" s="194" t="str">
        <f>IFERROR(IF(INDEX('Coverage Indicators - Section D'!B$10:B$41,MATCH('Print View'!$A85,'Coverage Indicators - Section D'!$A$10:$A$41,0))&lt;&gt;0,INDEX('Coverage Indicators - Section D'!B$10:B$41,MATCH('Print View'!$A85,'Coverage Indicators - Section D'!$A$10:$A$41,0)),""),"")</f>
        <v>Tuberculose/VIH</v>
      </c>
      <c r="C85" s="194" t="str">
        <f>IFERROR(IF(INDEX('Coverage Indicators - Section D'!C$10:C$41,MATCH('Print View'!$A85,'Coverage Indicators - Section D'!$A$10:$A$41,0))&lt;&gt;0,INDEX('Coverage Indicators - Section D'!C$10:C$41,MATCH('Print View'!$A85,'Coverage Indicators - Section D'!$A$10:$A$41,0)),""),"")</f>
        <v>TB/HIV-5: Pourcentage de nouveaux patients TB et de rechute enregistrés dont le statut VIH est documenté</v>
      </c>
      <c r="D85" s="194" t="str">
        <f>IFERROR(IF(INDEX('Coverage Indicators - Section D'!D$10:D$41,MATCH('Print View'!$A85,'Coverage Indicators - Section D'!$A$10:$A$41,0))&lt;&gt;0,INDEX('Coverage Indicators - Section D'!D$10:D$41,MATCH('Print View'!$A85,'Coverage Indicators - Section D'!$A$10:$A$41,0)),""),"")</f>
        <v/>
      </c>
      <c r="E85" s="194">
        <f>IFERROR(IF(INDEX('Coverage Indicators - Section D'!E$10:E$41,MATCH('Print View'!$A85,'Coverage Indicators - Section D'!$A$10:$A$41,0))&lt;&gt;0,INDEX('Coverage Indicators - Section D'!E$10:E$41,MATCH('Print View'!$A85,'Coverage Indicators - Section D'!$A$10:$A$41,0)),""),"")</f>
        <v>7345</v>
      </c>
      <c r="F85" s="194">
        <f>IFERROR(IF(INDEX('Coverage Indicators - Section D'!F$10:F$41,MATCH('Print View'!$A85,'Coverage Indicators - Section D'!$A$10:$A$41,0))&lt;&gt;0,INDEX('Coverage Indicators - Section D'!F$10:F$41,MATCH('Print View'!$A85,'Coverage Indicators - Section D'!$A$10:$A$41,0)),""),"")</f>
        <v>7662</v>
      </c>
      <c r="G85" s="194">
        <f>IFERROR(IF(INDEX('Coverage Indicators - Section D'!G$10:G$41,MATCH('Print View'!$A85,'Coverage Indicators - Section D'!$A$10:$A$41,0))&lt;&gt;0,INDEX('Coverage Indicators - Section D'!G$10:G$41,MATCH('Print View'!$A85,'Coverage Indicators - Section D'!$A$10:$A$41,0)),""),"")</f>
        <v>95.862699034194733</v>
      </c>
      <c r="H85" s="194" t="str">
        <f>IFERROR(IF(INDEX('Coverage Indicators - Section D'!H$10:H$41,MATCH('Print View'!$A85,'Coverage Indicators - Section D'!$A$10:$A$41,0))&lt;&gt;0,INDEX('Coverage Indicators - Section D'!H$10:H$41,MATCH('Print View'!$A85,'Coverage Indicators - Section D'!$A$10:$A$41,0)),""),"")</f>
        <v>2016</v>
      </c>
      <c r="I85" s="194" t="str">
        <f>IFERROR(IF(INDEX('Coverage Indicators - Section D'!P$10:P$41,MATCH('Print View'!$A85,'Coverage Indicators - Section D'!$A$10:$A$41,0))&lt;&gt;0,INDEX('Coverage Indicators - Section D'!P$10:P$41,MATCH('Print View'!$A85,'Coverage Indicators - Section D'!$A$10:$A$41,0)),""),"")</f>
        <v>Rapport annuel du PNILT</v>
      </c>
      <c r="J85" s="194" t="str">
        <f>IFERROR(IF(INDEX('Coverage Indicators - Section D'!Q$10:Q$41,MATCH('Print View'!$A85,'Coverage Indicators - Section D'!$A$10:$A$41,0))&lt;&gt;0,INDEX('Coverage Indicators - Section D'!Q$10:Q$41,MATCH('Print View'!$A85,'Coverage Indicators - Section D'!$A$10:$A$41,0)),""),"")</f>
        <v/>
      </c>
      <c r="K85" s="194" t="str">
        <f>IFERROR(IF(INDEX('Coverage Indicators - Section D'!R$10:R$41,MATCH('Print View'!$A85,'Coverage Indicators - Section D'!$A$10:$A$41,0))&lt;&gt;0,INDEX('Coverage Indicators - Section D'!R$10:R$41,MATCH('Print View'!$A85,'Coverage Indicators - Section D'!$A$10:$A$41,0)),""),"")</f>
        <v/>
      </c>
      <c r="L85" s="194" t="str">
        <f>IFERROR(IF(INDEX('Coverage Indicators - Section D'!S$10:S$41,MATCH('Print View'!$A85,'Coverage Indicators - Section D'!$A$10:$A$41,0))&lt;&gt;0,INDEX('Coverage Indicators - Section D'!S$10:S$41,MATCH('Print View'!$A85,'Coverage Indicators - Section D'!$A$10:$A$41,0)),""),"")</f>
        <v/>
      </c>
      <c r="M85" s="194" t="str">
        <f>IFERROR(IF(INDEX('Coverage Indicators - Section D'!#REF!,MATCH('Print View'!$A85,'Coverage Indicators - Section D'!$A$10:$A$41,0))&lt;&gt;0,INDEX('Coverage Indicators - Section D'!#REF!,MATCH('Print View'!$A85,'Coverage Indicators - Section D'!$A$10:$A$41,0)),""),"")</f>
        <v/>
      </c>
      <c r="N85" s="194" t="str">
        <f>IFERROR(IF(INDEX('Coverage Indicators - Section D'!U$10:U$41,MATCH('Print View'!$A85,'Coverage Indicators - Section D'!$A$10:$A$41,0))&lt;&gt;0,INDEX('Coverage Indicators - Section D'!U$10:U$41,MATCH('Print View'!$A85,'Coverage Indicators - Section D'!$A$10:$A$41,0)),""),"")</f>
        <v>National</v>
      </c>
      <c r="O85" s="194" t="str">
        <f>IFERROR(IF(INDEX('Coverage Indicators - Section D'!V$10:V$41,MATCH('Print View'!$A85,'Coverage Indicators - Section D'!$A$10:$A$41,0))&lt;&gt;0,INDEX('Coverage Indicators - Section D'!V$10:V$41,MATCH('Print View'!$A85,'Coverage Indicators - Section D'!$A$10:$A$41,0)),""),"")</f>
        <v>N-Non-cumulative</v>
      </c>
      <c r="P85" s="213">
        <f t="array" ref="P85">IFERROR(IF(INDEX('Coverage Indicators - Section D'!E$45:E$226,MATCH('Print View'!$A85&amp;'Print View'!$Q$76,'Coverage Indicators - Section D'!$B$45:$B$226&amp;'Coverage Indicators - Section D'!$I$45:$I$226,0))&lt;&gt;0,INDEX('Coverage Indicators - Section D'!E$45:E$226,MATCH('Print View'!$A85&amp;'Print View'!$Q$76,'Coverage Indicators - Section D'!$B$45:$B$226&amp;'Coverage Indicators - Section D'!$I$45:$I$226,0)),""),"")</f>
        <v>4054.56</v>
      </c>
      <c r="Q85" s="200">
        <f t="array" ref="Q85">IFERROR(IF(INDEX('Coverage Indicators - Section D'!F$45:F$226,MATCH('Print View'!$A85&amp;'Print View'!$Q$76,'Coverage Indicators - Section D'!$B$45:$B$226&amp;'Coverage Indicators - Section D'!$I$45:$I$226,0))&lt;&gt;0,INDEX('Coverage Indicators - Section D'!F$45:F$226,MATCH('Print View'!$A85&amp;'Print View'!$Q$76,'Coverage Indicators - Section D'!$B$45:$B$226&amp;'Coverage Indicators - Section D'!$I$45:$I$226,0)),""),"")</f>
        <v>4223.5</v>
      </c>
      <c r="R85" s="200">
        <f t="array" ref="R85">IFERROR(IF(INDEX('Coverage Indicators - Section D'!G$45:G$226,MATCH('Print View'!$A85&amp;'Print View'!$Q$76,'Coverage Indicators - Section D'!$B$45:$B$226&amp;'Coverage Indicators - Section D'!$I$45:$I$226,0))&lt;&gt;0,INDEX('Coverage Indicators - Section D'!G$45:G$226,MATCH('Print View'!$A85&amp;'Print View'!$Q$76,'Coverage Indicators - Section D'!$B$45:$B$226&amp;'Coverage Indicators - Section D'!$I$45:$I$226,0)),""),"")</f>
        <v>96</v>
      </c>
      <c r="S85" s="202" t="str">
        <f t="array" ref="S85">IFERROR(IF(INDEX('Coverage Indicators - Section D'!H$45:H$226,MATCH('Print View'!$A85&amp;'Print View'!$Q$76,'Coverage Indicators - Section D'!$B$45:$B$226&amp;'Coverage Indicators - Section D'!$I$45:$I$226,0))&lt;&gt;0,INDEX('Coverage Indicators - Section D'!H$45:H$226,MATCH('Print View'!$A85&amp;'Print View'!$Q$76,'Coverage Indicators - Section D'!$B$45:$B$226&amp;'Coverage Indicators - Section D'!$I$45:$I$226,0)),""),"")</f>
        <v/>
      </c>
      <c r="T85" s="199">
        <f t="array" ref="T85">IFERROR(IF(INDEX('Coverage Indicators - Section D'!E$45:E$226,MATCH('Print View'!$A85&amp;'Print View'!$U$76,'Coverage Indicators - Section D'!$B$45:$B$226&amp;'Coverage Indicators - Section D'!$I$45:$I$226,0))&lt;&gt;0,INDEX('Coverage Indicators - Section D'!E$45:E$226,MATCH('Print View'!$A85&amp;'Print View'!$U$76,'Coverage Indicators - Section D'!$B$45:$B$226&amp;'Coverage Indicators - Section D'!$I$45:$I$226,0)),""),"")</f>
        <v>4054.56</v>
      </c>
      <c r="U85" s="200">
        <f t="array" ref="U85">IFERROR(IF(INDEX('Coverage Indicators - Section D'!F$45:F$226,MATCH('Print View'!$A85&amp;'Print View'!$U$76,'Coverage Indicators - Section D'!$B$45:$B$226&amp;'Coverage Indicators - Section D'!$I$45:$I$226,0))&lt;&gt;0,INDEX('Coverage Indicators - Section D'!F$45:F$226,MATCH('Print View'!$A85&amp;'Print View'!$U$76,'Coverage Indicators - Section D'!$B$45:$B$226&amp;'Coverage Indicators - Section D'!$I$45:$I$226,0)),""),"")</f>
        <v>4223.5</v>
      </c>
      <c r="V85" s="200">
        <f t="array" ref="V85">IFERROR(IF(INDEX('Coverage Indicators - Section D'!G$45:G$226,MATCH('Print View'!$A85&amp;'Print View'!$U$76,'Coverage Indicators - Section D'!$B$45:$B$226&amp;'Coverage Indicators - Section D'!$I$45:$I$226,0))&lt;&gt;0,INDEX('Coverage Indicators - Section D'!G$45:G$226,MATCH('Print View'!$A85&amp;'Print View'!$U$76,'Coverage Indicators - Section D'!$B$45:$B$226&amp;'Coverage Indicators - Section D'!$I$45:$I$226,0)),""),"")</f>
        <v>96</v>
      </c>
      <c r="W85" s="202" t="str">
        <f t="array" ref="W85">IFERROR(IF(INDEX('Coverage Indicators - Section D'!H$45:H$226,MATCH('Print View'!$A85&amp;'Print View'!$U$76,'Coverage Indicators - Section D'!$B$45:$B$226&amp;'Coverage Indicators - Section D'!$I$45:$I$226,0))&lt;&gt;0,INDEX('Coverage Indicators - Section D'!H$45:H$226,MATCH('Print View'!$A85&amp;'Print View'!$U$76,'Coverage Indicators - Section D'!$B$45:$B$226&amp;'Coverage Indicators - Section D'!$I$45:$I$226,0)),""),"")</f>
        <v/>
      </c>
      <c r="X85" s="198"/>
      <c r="Y85" s="196"/>
      <c r="Z85" s="196"/>
      <c r="AA85" s="197"/>
      <c r="AB85" s="198"/>
      <c r="AC85" s="196"/>
      <c r="AD85" s="196"/>
      <c r="AE85" s="197"/>
      <c r="AF85" s="198"/>
      <c r="AG85" s="196"/>
      <c r="AH85" s="205"/>
      <c r="AI85" s="197"/>
      <c r="AJ85" s="203" t="str">
        <f>IFERROR(IF(INDEX('Coverage Indicators - Section D'!W$10:W$41,MATCH('Print View'!$A85,'Coverage Indicators - Section D'!$A$10:$A$41,0))&lt;&gt;0,INDEX('Coverage Indicators - Section D'!W$10:W$41,MATCH('Print View'!$A85,'Coverage Indicators - Section D'!$A$10:$A$41,0)),""),"")</f>
        <v xml:space="preserve">Numérateur: Nombre de patients atteints de tuberculose enregistrés pendant la période de rapportage dont le résultat du test VIH est enregistré dans le registre de la tuberculose au moment du diagnostic de la tuberculose 
Dénominateur: Nombre total de patients atteints de tuberculose enregistrés au cours de la période de rapportage
Le conseil et dépistage du VIH à l'initiative du prestataire  (CDIP) est l'approche privilégiée. Ainsi, tout patient tuberculeux est sensibilisé pour passer un test VIH.  
Les performances en ce qui concerne le dépistage du VIH chez les tuberculeux sont déjà bonnes (96% en 2016)
Le PNILT compte maintenir de 2018 à 2020.  Ainsi, on aura respectivement 8109 sur 8447, 8515 sur 8870 et 8941 sur 9313 patients testés pour le VIH de 2018 à 2020.
Le paquet de service prévu pour atteindre le résultat comprend notamment:
(i) le dépistage inité par le prestataire,
(ii) les interventions concertées de lutte contre la tuberculose et le VIH,
(iii) le renforcement des capacités de coordination et de collaboration des programmes nationaux et des acteurs communautaires à la gestion de la TB/VIH,
(iv) l'’utilisation de la Radiographie numérique systématique en plus du GenXpert pour les nouveaux PVVIH,
(v) l’utilisation pour les PVVIH sous TARV de la Radiographie numérique systématique en plus du GenXpert  pour la présomption de la TB excluant la microscopie,
(vi) l’utilisation de TB-Lamp (dépistage de TB à partir de l’urine) sous forme d’intervention pilote dans les sites VIH à Bujumbura pour les PVVIH présentant des symptômes TB et CD4 &lt;100 
</v>
      </c>
    </row>
    <row r="86" spans="1:36" s="204" customFormat="1" ht="409.5" x14ac:dyDescent="0.25">
      <c r="A86" s="220">
        <v>8</v>
      </c>
      <c r="B86" s="276" t="str">
        <f>IFERROR(IF(INDEX('Coverage Indicators - Section D'!B$10:B$41,MATCH('Print View'!$A86,'Coverage Indicators - Section D'!$A$10:$A$41,0))&lt;&gt;0,INDEX('Coverage Indicators - Section D'!B$10:B$41,MATCH('Print View'!$A86,'Coverage Indicators - Section D'!$A$10:$A$41,0)),""),"")</f>
        <v>Tuberculose/VIH</v>
      </c>
      <c r="C86" s="276" t="str">
        <f>IFERROR(IF(INDEX('Coverage Indicators - Section D'!C$10:C$41,MATCH('Print View'!$A86,'Coverage Indicators - Section D'!$A$10:$A$41,0))&lt;&gt;0,INDEX('Coverage Indicators - Section D'!C$10:C$41,MATCH('Print View'!$A86,'Coverage Indicators - Section D'!$A$10:$A$41,0)),""),"")</f>
        <v>TB/HIV-6(M): Pourcentage de nouveaux patients  tuberculeux et de rechutes, séropositifs au VIH, sous traitement antirétroviral au cours du traitement de la tuberculose</v>
      </c>
      <c r="D86" s="276" t="str">
        <f>IFERROR(IF(INDEX('Coverage Indicators - Section D'!D$10:D$41,MATCH('Print View'!$A86,'Coverage Indicators - Section D'!$A$10:$A$41,0))&lt;&gt;0,INDEX('Coverage Indicators - Section D'!D$10:D$41,MATCH('Print View'!$A86,'Coverage Indicators - Section D'!$A$10:$A$41,0)),""),"")</f>
        <v/>
      </c>
      <c r="E86" s="276">
        <f>IFERROR(IF(INDEX('Coverage Indicators - Section D'!E$10:E$41,MATCH('Print View'!$A86,'Coverage Indicators - Section D'!$A$10:$A$41,0))&lt;&gt;0,INDEX('Coverage Indicators - Section D'!E$10:E$41,MATCH('Print View'!$A86,'Coverage Indicators - Section D'!$A$10:$A$41,0)),""),"")</f>
        <v>795</v>
      </c>
      <c r="F86" s="276">
        <f>IFERROR(IF(INDEX('Coverage Indicators - Section D'!F$10:F$41,MATCH('Print View'!$A86,'Coverage Indicators - Section D'!$A$10:$A$41,0))&lt;&gt;0,INDEX('Coverage Indicators - Section D'!F$10:F$41,MATCH('Print View'!$A86,'Coverage Indicators - Section D'!$A$10:$A$41,0)),""),"")</f>
        <v>877</v>
      </c>
      <c r="G86" s="276">
        <f>IFERROR(IF(INDEX('Coverage Indicators - Section D'!G$10:G$41,MATCH('Print View'!$A86,'Coverage Indicators - Section D'!$A$10:$A$41,0))&lt;&gt;0,INDEX('Coverage Indicators - Section D'!G$10:G$41,MATCH('Print View'!$A86,'Coverage Indicators - Section D'!$A$10:$A$41,0)),""),"")</f>
        <v>90.649942987457237</v>
      </c>
      <c r="H86" s="276" t="str">
        <f>IFERROR(IF(INDEX('Coverage Indicators - Section D'!H$10:H$41,MATCH('Print View'!$A86,'Coverage Indicators - Section D'!$A$10:$A$41,0))&lt;&gt;0,INDEX('Coverage Indicators - Section D'!H$10:H$41,MATCH('Print View'!$A86,'Coverage Indicators - Section D'!$A$10:$A$41,0)),""),"")</f>
        <v>2016</v>
      </c>
      <c r="I86" s="276" t="str">
        <f>IFERROR(IF(INDEX('Coverage Indicators - Section D'!P$10:P$41,MATCH('Print View'!$A86,'Coverage Indicators - Section D'!$A$10:$A$41,0))&lt;&gt;0,INDEX('Coverage Indicators - Section D'!P$10:P$41,MATCH('Print View'!$A86,'Coverage Indicators - Section D'!$A$10:$A$41,0)),""),"")</f>
        <v>Rapport annuel du PNILT</v>
      </c>
      <c r="J86" s="276" t="str">
        <f>IFERROR(IF(INDEX('Coverage Indicators - Section D'!Q$10:Q$41,MATCH('Print View'!$A86,'Coverage Indicators - Section D'!$A$10:$A$41,0))&lt;&gt;0,INDEX('Coverage Indicators - Section D'!Q$10:Q$41,MATCH('Print View'!$A86,'Coverage Indicators - Section D'!$A$10:$A$41,0)),""),"")</f>
        <v/>
      </c>
      <c r="K86" s="276" t="str">
        <f>IFERROR(IF(INDEX('Coverage Indicators - Section D'!R$10:R$41,MATCH('Print View'!$A86,'Coverage Indicators - Section D'!$A$10:$A$41,0))&lt;&gt;0,INDEX('Coverage Indicators - Section D'!R$10:R$41,MATCH('Print View'!$A86,'Coverage Indicators - Section D'!$A$10:$A$41,0)),""),"")</f>
        <v/>
      </c>
      <c r="L86" s="276" t="str">
        <f>IFERROR(IF(INDEX('Coverage Indicators - Section D'!S$10:S$41,MATCH('Print View'!$A86,'Coverage Indicators - Section D'!$A$10:$A$41,0))&lt;&gt;0,INDEX('Coverage Indicators - Section D'!S$10:S$41,MATCH('Print View'!$A86,'Coverage Indicators - Section D'!$A$10:$A$41,0)),""),"")</f>
        <v/>
      </c>
      <c r="M86" s="276" t="str">
        <f>IFERROR(IF(INDEX('Coverage Indicators - Section D'!#REF!,MATCH('Print View'!$A86,'Coverage Indicators - Section D'!$A$10:$A$41,0))&lt;&gt;0,INDEX('Coverage Indicators - Section D'!#REF!,MATCH('Print View'!$A86,'Coverage Indicators - Section D'!$A$10:$A$41,0)),""),"")</f>
        <v/>
      </c>
      <c r="N86" s="276" t="str">
        <f>IFERROR(IF(INDEX('Coverage Indicators - Section D'!U$10:U$41,MATCH('Print View'!$A86,'Coverage Indicators - Section D'!$A$10:$A$41,0))&lt;&gt;0,INDEX('Coverage Indicators - Section D'!U$10:U$41,MATCH('Print View'!$A86,'Coverage Indicators - Section D'!$A$10:$A$41,0)),""),"")</f>
        <v>National</v>
      </c>
      <c r="O86" s="276" t="str">
        <f>IFERROR(IF(INDEX('Coverage Indicators - Section D'!V$10:V$41,MATCH('Print View'!$A86,'Coverage Indicators - Section D'!$A$10:$A$41,0))&lt;&gt;0,INDEX('Coverage Indicators - Section D'!V$10:V$41,MATCH('Print View'!$A86,'Coverage Indicators - Section D'!$A$10:$A$41,0)),""),"")</f>
        <v>N-Non-cumulative</v>
      </c>
      <c r="P86" s="277">
        <f t="array" ref="P86">IFERROR(IF(INDEX('Coverage Indicators - Section D'!E$45:E$226,MATCH('Print View'!$A86&amp;'Print View'!$Q$76,'Coverage Indicators - Section D'!$B$45:$B$226&amp;'Coverage Indicators - Section D'!$I$45:$I$226,0))&lt;&gt;0,INDEX('Coverage Indicators - Section D'!E$45:E$226,MATCH('Print View'!$A86&amp;'Print View'!$Q$76,'Coverage Indicators - Section D'!$B$45:$B$226&amp;'Coverage Indicators - Section D'!$I$45:$I$226,0)),""),"")</f>
        <v>661.92</v>
      </c>
      <c r="Q86" s="278">
        <f t="array" ref="Q86">IFERROR(IF(INDEX('Coverage Indicators - Section D'!F$45:F$226,MATCH('Print View'!$A86&amp;'Print View'!$Q$76,'Coverage Indicators - Section D'!$B$45:$B$226&amp;'Coverage Indicators - Section D'!$I$45:$I$226,0))&lt;&gt;0,INDEX('Coverage Indicators - Section D'!F$45:F$226,MATCH('Print View'!$A86&amp;'Print View'!$Q$76,'Coverage Indicators - Section D'!$B$45:$B$226&amp;'Coverage Indicators - Section D'!$I$45:$I$226,0)),""),"")</f>
        <v>689.5</v>
      </c>
      <c r="R86" s="278">
        <f t="array" ref="R86">IFERROR(IF(INDEX('Coverage Indicators - Section D'!G$45:G$226,MATCH('Print View'!$A86&amp;'Print View'!$Q$76,'Coverage Indicators - Section D'!$B$45:$B$226&amp;'Coverage Indicators - Section D'!$I$45:$I$226,0))&lt;&gt;0,INDEX('Coverage Indicators - Section D'!G$45:G$226,MATCH('Print View'!$A86&amp;'Print View'!$Q$76,'Coverage Indicators - Section D'!$B$45:$B$226&amp;'Coverage Indicators - Section D'!$I$45:$I$226,0)),""),"")</f>
        <v>96</v>
      </c>
      <c r="S86" s="279" t="str">
        <f t="array" ref="S86">IFERROR(IF(INDEX('Coverage Indicators - Section D'!H$45:H$226,MATCH('Print View'!$A86&amp;'Print View'!$Q$76,'Coverage Indicators - Section D'!$B$45:$B$226&amp;'Coverage Indicators - Section D'!$I$45:$I$226,0))&lt;&gt;0,INDEX('Coverage Indicators - Section D'!H$45:H$226,MATCH('Print View'!$A86&amp;'Print View'!$Q$76,'Coverage Indicators - Section D'!$B$45:$B$226&amp;'Coverage Indicators - Section D'!$I$45:$I$226,0)),""),"")</f>
        <v/>
      </c>
      <c r="T86" s="280">
        <f t="array" ref="T86">IFERROR(IF(INDEX('Coverage Indicators - Section D'!E$45:E$226,MATCH('Print View'!$A86&amp;'Print View'!$U$76,'Coverage Indicators - Section D'!$B$45:$B$226&amp;'Coverage Indicators - Section D'!$I$45:$I$226,0))&lt;&gt;0,INDEX('Coverage Indicators - Section D'!E$45:E$226,MATCH('Print View'!$A86&amp;'Print View'!$U$76,'Coverage Indicators - Section D'!$B$45:$B$226&amp;'Coverage Indicators - Section D'!$I$45:$I$226,0)),""),"")</f>
        <v>661.92</v>
      </c>
      <c r="U86" s="278">
        <f t="array" ref="U86">IFERROR(IF(INDEX('Coverage Indicators - Section D'!F$45:F$226,MATCH('Print View'!$A86&amp;'Print View'!$U$76,'Coverage Indicators - Section D'!$B$45:$B$226&amp;'Coverage Indicators - Section D'!$I$45:$I$226,0))&lt;&gt;0,INDEX('Coverage Indicators - Section D'!F$45:F$226,MATCH('Print View'!$A86&amp;'Print View'!$U$76,'Coverage Indicators - Section D'!$B$45:$B$226&amp;'Coverage Indicators - Section D'!$I$45:$I$226,0)),""),"")</f>
        <v>689.5</v>
      </c>
      <c r="V86" s="278">
        <f t="array" ref="V86">IFERROR(IF(INDEX('Coverage Indicators - Section D'!G$45:G$226,MATCH('Print View'!$A86&amp;'Print View'!$U$76,'Coverage Indicators - Section D'!$B$45:$B$226&amp;'Coverage Indicators - Section D'!$I$45:$I$226,0))&lt;&gt;0,INDEX('Coverage Indicators - Section D'!G$45:G$226,MATCH('Print View'!$A86&amp;'Print View'!$U$76,'Coverage Indicators - Section D'!$B$45:$B$226&amp;'Coverage Indicators - Section D'!$I$45:$I$226,0)),""),"")</f>
        <v>96</v>
      </c>
      <c r="W86" s="279" t="str">
        <f t="array" ref="W86">IFERROR(IF(INDEX('Coverage Indicators - Section D'!H$45:H$226,MATCH('Print View'!$A86&amp;'Print View'!$U$76,'Coverage Indicators - Section D'!$B$45:$B$226&amp;'Coverage Indicators - Section D'!$I$45:$I$226,0))&lt;&gt;0,INDEX('Coverage Indicators - Section D'!H$45:H$226,MATCH('Print View'!$A86&amp;'Print View'!$U$76,'Coverage Indicators - Section D'!$B$45:$B$226&amp;'Coverage Indicators - Section D'!$I$45:$I$226,0)),""),"")</f>
        <v/>
      </c>
      <c r="X86" s="281"/>
      <c r="Y86" s="282"/>
      <c r="Z86" s="282"/>
      <c r="AA86" s="283"/>
      <c r="AB86" s="281"/>
      <c r="AC86" s="282"/>
      <c r="AD86" s="282"/>
      <c r="AE86" s="283"/>
      <c r="AF86" s="281"/>
      <c r="AG86" s="282"/>
      <c r="AH86" s="284"/>
      <c r="AI86" s="283"/>
      <c r="AJ86" s="285" t="str">
        <f>IFERROR(IF(INDEX('Coverage Indicators - Section D'!W$10:W$41,MATCH('Print View'!$A86,'Coverage Indicators - Section D'!$A$10:$A$41,0))&lt;&gt;0,INDEX('Coverage Indicators - Section D'!W$10:W$41,MATCH('Print View'!$A86,'Coverage Indicators - Section D'!$A$10:$A$41,0)),""),"")</f>
        <v xml:space="preserve">Le numérateur est le nombre de patients atteints de tuberculose et séropositifs au VIH, enregistrés au cours de la période de communication de l'information, qui reçoivent une thérapie antirétrovirale (qui ont commencé ou qui poursuivent une thérapie antirétrovirale initiée précédemment)
Le dénominateur est le nombre total de patients atteints de tuberculose et séropositifs au VIH enregistrés au cours de la période de rapportage 
L'incidence du VIH chez les malades tuberculeux estimée pour le Burundi, est de 17 % (Rapport OMS 2016). 
Au cours de la période 2018-2020, l'hypothèse de 17% de VIH+ au sein des patients TB testés au VIH (parmi les 96% des TTF testés) a été maintenue. 
Ainsi, le nombre de patients TB positifs au VIH dans le besoin  est de: 1379 en 2018, 1448 en 2019 et 1520 en 2020. 
Avec l'application de la délégation des tâches, la sensibilisation lors des validations des données, des supervisions conjointes et la disponibilité permanente des ARV au niveau de l'ensemble des CDT, la couverture en ARV au sein des patients TB/VIH devrait être de 100% mais compte tenu  que le plateau technique n'est pas encore performant dans tous les CDT, le PNILT compte augmenter cette couverture en ARV de 91 % en 2016 à 96 % à partir de 2018 jusqu'en 2020.
Ainsi, les patients coinfectés TB/VIH sous ARV sont respectivement de 1323 sur 1379 en 2018 , 1390 sur 1448 en 2019 et 1459 sur 1520 en 2020.
Le paquet de service comprendra:
(i) le renforcement des capacités de coordination et de collaboration des programmes nationaux et des acteurs communautaires à la gestion de la TB/VIH,
(ii) le dépistage, le traitement et les soins du VIH chez les tuberculeux,
(iii) la recherche active, le diagnostic et le traitement de la tuberculose chez les PVVIH,
(iv)  la prévention de la TB (prophylaxie à l’INH et contrôle de l’infection  TB).
Le Fonds Mondial contribue à hauteur de plus de 95%. La part du Gouvernement est estimée à 5% (personnel, infrastructures, fonctionnement des CDT/CT).
</v>
      </c>
    </row>
    <row r="87" spans="1:36" s="204" customFormat="1" ht="346.5" x14ac:dyDescent="0.25">
      <c r="A87" s="219">
        <v>9</v>
      </c>
      <c r="B87" s="194" t="str">
        <f>IFERROR(IF(INDEX('Coverage Indicators - Section D'!B$10:B$41,MATCH('Print View'!$A87,'Coverage Indicators - Section D'!$A$10:$A$41,0))&lt;&gt;0,INDEX('Coverage Indicators - Section D'!B$10:B$41,MATCH('Print View'!$A87,'Coverage Indicators - Section D'!$A$10:$A$41,0)),""),"")</f>
        <v>Tuberculose multirésistante</v>
      </c>
      <c r="C87" s="194" t="str">
        <f>IFERROR(IF(INDEX('Coverage Indicators - Section D'!C$10:C$41,MATCH('Print View'!$A87,'Coverage Indicators - Section D'!$A$10:$A$41,0))&lt;&gt;0,INDEX('Coverage Indicators - Section D'!C$10:C$41,MATCH('Print View'!$A87,'Coverage Indicators - Section D'!$A$10:$A$41,0)),""),"")</f>
        <v>MDR TB-2(M): Nombre de cas de tuberculose, résistante à la rifampicine et/ou tuberculose multirésistante confirmés</v>
      </c>
      <c r="D87" s="194" t="str">
        <f>IFERROR(IF(INDEX('Coverage Indicators - Section D'!D$10:D$41,MATCH('Print View'!$A87,'Coverage Indicators - Section D'!$A$10:$A$41,0))&lt;&gt;0,INDEX('Coverage Indicators - Section D'!D$10:D$41,MATCH('Print View'!$A87,'Coverage Indicators - Section D'!$A$10:$A$41,0)),""),"")</f>
        <v/>
      </c>
      <c r="E87" s="194">
        <f>IFERROR(IF(INDEX('Coverage Indicators - Section D'!E$10:E$41,MATCH('Print View'!$A87,'Coverage Indicators - Section D'!$A$10:$A$41,0))&lt;&gt;0,INDEX('Coverage Indicators - Section D'!E$10:E$41,MATCH('Print View'!$A87,'Coverage Indicators - Section D'!$A$10:$A$41,0)),""),"")</f>
        <v>80</v>
      </c>
      <c r="F87" s="194" t="str">
        <f>IFERROR(IF(INDEX('Coverage Indicators - Section D'!F$10:F$41,MATCH('Print View'!$A87,'Coverage Indicators - Section D'!$A$10:$A$41,0))&lt;&gt;0,INDEX('Coverage Indicators - Section D'!F$10:F$41,MATCH('Print View'!$A87,'Coverage Indicators - Section D'!$A$10:$A$41,0)),""),"")</f>
        <v/>
      </c>
      <c r="G87" s="194" t="str">
        <f>IFERROR(IF(INDEX('Coverage Indicators - Section D'!G$10:G$41,MATCH('Print View'!$A87,'Coverage Indicators - Section D'!$A$10:$A$41,0))&lt;&gt;0,INDEX('Coverage Indicators - Section D'!G$10:G$41,MATCH('Print View'!$A87,'Coverage Indicators - Section D'!$A$10:$A$41,0)),""),"")</f>
        <v/>
      </c>
      <c r="H87" s="194" t="str">
        <f>IFERROR(IF(INDEX('Coverage Indicators - Section D'!H$10:H$41,MATCH('Print View'!$A87,'Coverage Indicators - Section D'!$A$10:$A$41,0))&lt;&gt;0,INDEX('Coverage Indicators - Section D'!H$10:H$41,MATCH('Print View'!$A87,'Coverage Indicators - Section D'!$A$10:$A$41,0)),""),"")</f>
        <v>2016</v>
      </c>
      <c r="I87" s="194" t="str">
        <f>IFERROR(IF(INDEX('Coverage Indicators - Section D'!P$10:P$41,MATCH('Print View'!$A87,'Coverage Indicators - Section D'!$A$10:$A$41,0))&lt;&gt;0,INDEX('Coverage Indicators - Section D'!P$10:P$41,MATCH('Print View'!$A87,'Coverage Indicators - Section D'!$A$10:$A$41,0)),""),"")</f>
        <v>Rapport annuel du PNILT</v>
      </c>
      <c r="J87" s="194" t="str">
        <f>IFERROR(IF(INDEX('Coverage Indicators - Section D'!Q$10:Q$41,MATCH('Print View'!$A87,'Coverage Indicators - Section D'!$A$10:$A$41,0))&lt;&gt;0,INDEX('Coverage Indicators - Section D'!Q$10:Q$41,MATCH('Print View'!$A87,'Coverage Indicators - Section D'!$A$10:$A$41,0)),""),"")</f>
        <v>Age,Sexe</v>
      </c>
      <c r="K87" s="194" t="str">
        <f>IFERROR(IF(INDEX('Coverage Indicators - Section D'!R$10:R$41,MATCH('Print View'!$A87,'Coverage Indicators - Section D'!$A$10:$A$41,0))&lt;&gt;0,INDEX('Coverage Indicators - Section D'!R$10:R$41,MATCH('Print View'!$A87,'Coverage Indicators - Section D'!$A$10:$A$41,0)),""),"")</f>
        <v/>
      </c>
      <c r="L87" s="194" t="str">
        <f>IFERROR(IF(INDEX('Coverage Indicators - Section D'!S$10:S$41,MATCH('Print View'!$A87,'Coverage Indicators - Section D'!$A$10:$A$41,0))&lt;&gt;0,INDEX('Coverage Indicators - Section D'!S$10:S$41,MATCH('Print View'!$A87,'Coverage Indicators - Section D'!$A$10:$A$41,0)),""),"")</f>
        <v/>
      </c>
      <c r="M87" s="194" t="str">
        <f>IFERROR(IF(INDEX('Coverage Indicators - Section D'!#REF!,MATCH('Print View'!$A87,'Coverage Indicators - Section D'!$A$10:$A$41,0))&lt;&gt;0,INDEX('Coverage Indicators - Section D'!#REF!,MATCH('Print View'!$A87,'Coverage Indicators - Section D'!$A$10:$A$41,0)),""),"")</f>
        <v/>
      </c>
      <c r="N87" s="194" t="str">
        <f>IFERROR(IF(INDEX('Coverage Indicators - Section D'!U$10:U$41,MATCH('Print View'!$A87,'Coverage Indicators - Section D'!$A$10:$A$41,0))&lt;&gt;0,INDEX('Coverage Indicators - Section D'!U$10:U$41,MATCH('Print View'!$A87,'Coverage Indicators - Section D'!$A$10:$A$41,0)),""),"")</f>
        <v>National</v>
      </c>
      <c r="O87" s="194" t="str">
        <f>IFERROR(IF(INDEX('Coverage Indicators - Section D'!V$10:V$41,MATCH('Print View'!$A87,'Coverage Indicators - Section D'!$A$10:$A$41,0))&lt;&gt;0,INDEX('Coverage Indicators - Section D'!V$10:V$41,MATCH('Print View'!$A87,'Coverage Indicators - Section D'!$A$10:$A$41,0)),""),"")</f>
        <v>N-Non-cumulative</v>
      </c>
      <c r="P87" s="213">
        <f t="array" ref="P87">IFERROR(IF(INDEX('Coverage Indicators - Section D'!E$45:E$226,MATCH('Print View'!$A87&amp;'Print View'!$Q$76,'Coverage Indicators - Section D'!$B$45:$B$226&amp;'Coverage Indicators - Section D'!$I$45:$I$226,0))&lt;&gt;0,INDEX('Coverage Indicators - Section D'!E$45:E$226,MATCH('Print View'!$A87&amp;'Print View'!$Q$76,'Coverage Indicators - Section D'!$B$45:$B$226&amp;'Coverage Indicators - Section D'!$I$45:$I$226,0)),""),"")</f>
        <v>73.5</v>
      </c>
      <c r="Q87" s="200" t="str">
        <f t="array" ref="Q87">IFERROR(IF(INDEX('Coverage Indicators - Section D'!F$45:F$226,MATCH('Print View'!$A87&amp;'Print View'!$Q$76,'Coverage Indicators - Section D'!$B$45:$B$226&amp;'Coverage Indicators - Section D'!$I$45:$I$226,0))&lt;&gt;0,INDEX('Coverage Indicators - Section D'!F$45:F$226,MATCH('Print View'!$A87&amp;'Print View'!$Q$76,'Coverage Indicators - Section D'!$B$45:$B$226&amp;'Coverage Indicators - Section D'!$I$45:$I$226,0)),""),"")</f>
        <v/>
      </c>
      <c r="R87" s="200" t="str">
        <f t="array" ref="R87">IFERROR(IF(INDEX('Coverage Indicators - Section D'!G$45:G$226,MATCH('Print View'!$A87&amp;'Print View'!$Q$76,'Coverage Indicators - Section D'!$B$45:$B$226&amp;'Coverage Indicators - Section D'!$I$45:$I$226,0))&lt;&gt;0,INDEX('Coverage Indicators - Section D'!G$45:G$226,MATCH('Print View'!$A87&amp;'Print View'!$Q$76,'Coverage Indicators - Section D'!$B$45:$B$226&amp;'Coverage Indicators - Section D'!$I$45:$I$226,0)),""),"")</f>
        <v/>
      </c>
      <c r="S87" s="202" t="str">
        <f t="array" ref="S87">IFERROR(IF(INDEX('Coverage Indicators - Section D'!H$45:H$226,MATCH('Print View'!$A87&amp;'Print View'!$Q$76,'Coverage Indicators - Section D'!$B$45:$B$226&amp;'Coverage Indicators - Section D'!$I$45:$I$226,0))&lt;&gt;0,INDEX('Coverage Indicators - Section D'!H$45:H$226,MATCH('Print View'!$A87&amp;'Print View'!$Q$76,'Coverage Indicators - Section D'!$B$45:$B$226&amp;'Coverage Indicators - Section D'!$I$45:$I$226,0)),""),"")</f>
        <v/>
      </c>
      <c r="T87" s="199">
        <f t="array" ref="T87">IFERROR(IF(INDEX('Coverage Indicators - Section D'!E$45:E$226,MATCH('Print View'!$A87&amp;'Print View'!$U$76,'Coverage Indicators - Section D'!$B$45:$B$226&amp;'Coverage Indicators - Section D'!$I$45:$I$226,0))&lt;&gt;0,INDEX('Coverage Indicators - Section D'!E$45:E$226,MATCH('Print View'!$A87&amp;'Print View'!$U$76,'Coverage Indicators - Section D'!$B$45:$B$226&amp;'Coverage Indicators - Section D'!$I$45:$I$226,0)),""),"")</f>
        <v>73.5</v>
      </c>
      <c r="U87" s="200" t="str">
        <f t="array" ref="U87">IFERROR(IF(INDEX('Coverage Indicators - Section D'!F$45:F$226,MATCH('Print View'!$A87&amp;'Print View'!$U$76,'Coverage Indicators - Section D'!$B$45:$B$226&amp;'Coverage Indicators - Section D'!$I$45:$I$226,0))&lt;&gt;0,INDEX('Coverage Indicators - Section D'!F$45:F$226,MATCH('Print View'!$A87&amp;'Print View'!$U$76,'Coverage Indicators - Section D'!$B$45:$B$226&amp;'Coverage Indicators - Section D'!$I$45:$I$226,0)),""),"")</f>
        <v/>
      </c>
      <c r="V87" s="200" t="str">
        <f t="array" ref="V87">IFERROR(IF(INDEX('Coverage Indicators - Section D'!G$45:G$226,MATCH('Print View'!$A87&amp;'Print View'!$U$76,'Coverage Indicators - Section D'!$B$45:$B$226&amp;'Coverage Indicators - Section D'!$I$45:$I$226,0))&lt;&gt;0,INDEX('Coverage Indicators - Section D'!G$45:G$226,MATCH('Print View'!$A87&amp;'Print View'!$U$76,'Coverage Indicators - Section D'!$B$45:$B$226&amp;'Coverage Indicators - Section D'!$I$45:$I$226,0)),""),"")</f>
        <v/>
      </c>
      <c r="W87" s="202" t="str">
        <f t="array" ref="W87">IFERROR(IF(INDEX('Coverage Indicators - Section D'!H$45:H$226,MATCH('Print View'!$A87&amp;'Print View'!$U$76,'Coverage Indicators - Section D'!$B$45:$B$226&amp;'Coverage Indicators - Section D'!$I$45:$I$226,0))&lt;&gt;0,INDEX('Coverage Indicators - Section D'!H$45:H$226,MATCH('Print View'!$A87&amp;'Print View'!$U$76,'Coverage Indicators - Section D'!$B$45:$B$226&amp;'Coverage Indicators - Section D'!$I$45:$I$226,0)),""),"")</f>
        <v/>
      </c>
      <c r="X87" s="198"/>
      <c r="Y87" s="196"/>
      <c r="Z87" s="196"/>
      <c r="AA87" s="197"/>
      <c r="AB87" s="198"/>
      <c r="AC87" s="196"/>
      <c r="AD87" s="196"/>
      <c r="AE87" s="197"/>
      <c r="AF87" s="198"/>
      <c r="AG87" s="196"/>
      <c r="AH87" s="205"/>
      <c r="AI87" s="197"/>
      <c r="AJ87" s="203" t="str">
        <f>IFERROR(IF(INDEX('Coverage Indicators - Section D'!W$10:W$41,MATCH('Print View'!$A87,'Coverage Indicators - Section D'!$A$10:$A$41,0))&lt;&gt;0,INDEX('Coverage Indicators - Section D'!W$10:W$41,MATCH('Print View'!$A87,'Coverage Indicators - Section D'!$A$10:$A$41,0)),""),"")</f>
        <v>Numérateur: Nombre de cas notifiés de tuberculose pharmacorésistante bactériologiquement confirmée (tuberculose résistante à la rifampicine et/ou tuberculose multirésistante)
Les cibles sont exprimées en cumulatif, et représentent 70% des cas estimés de TB-MR au Burundi: 147 en 2018, 157 en 2019 et 165 en 2020 (parmi un total estimé de 210, 224 et 235).
Ces estimations sont basées sur le rapport OMS 2015, paru en 2016: 3.2% cas estimés TB-MR parmi les nouveaux cas, et 14% parmi les cas de retraitement. 
Les cas présumés TB/MR sont respectivement soumis au GenXpert, culture et tests de sensibilité. 
Les principales activités financées par le FM pour contribuer aux cibles sont notamment le dépistage des cas TB/MR (acquisition des appareils GenXpert, et intrants et autres consommables y relatifs), la prise en charge médicale (contribution dans l'achat des médicaments de 2ème ligne en complément au budget du Gouvernement et appui à la prise en charge des effets secondaires des médicaments), psychosociale et nutritionnelle .
Le principal défi à relever est la faible notification des cas TB/MR. 
Pour faire face à ce défis, les stratégies à mettre en œuvre sont notamment:
(i) l’utilisation de l’appareil GenXpert pour les cas de retraitement, les patients positifs au contrôle du 3ème, 5ème,6ème et/ou du 8ème mois de traitement, les cas contacts des TB/MR, les coinfectés TB/VIH, les PVVIH, les enfants,  les prestataires de soins en contact des cas TB/MR,
(ii) la culture et le test de sensibilité uniquement si Xpert Rifampicine + et
(iii) le traitement de tous les cas TB/MR.</v>
      </c>
    </row>
    <row r="88" spans="1:36" s="204" customFormat="1" ht="346.5" x14ac:dyDescent="0.25">
      <c r="A88" s="220">
        <v>10</v>
      </c>
      <c r="B88" s="276" t="str">
        <f>IFERROR(IF(INDEX('Coverage Indicators - Section D'!B$10:B$41,MATCH('Print View'!$A88,'Coverage Indicators - Section D'!$A$10:$A$41,0))&lt;&gt;0,INDEX('Coverage Indicators - Section D'!B$10:B$41,MATCH('Print View'!$A88,'Coverage Indicators - Section D'!$A$10:$A$41,0)),""),"")</f>
        <v>Tuberculose multirésistante</v>
      </c>
      <c r="C88" s="276" t="str">
        <f>IFERROR(IF(INDEX('Coverage Indicators - Section D'!C$10:C$41,MATCH('Print View'!$A88,'Coverage Indicators - Section D'!$A$10:$A$41,0))&lt;&gt;0,INDEX('Coverage Indicators - Section D'!C$10:C$41,MATCH('Print View'!$A88,'Coverage Indicators - Section D'!$A$10:$A$41,0)),""),"")</f>
        <v>MDR TB-3(M): Nombre de cas de tuberculose résistante à la rifampicine et/ou tuberculose multirésistante qui ont commencé un traitement de deuxième intention</v>
      </c>
      <c r="D88" s="276" t="str">
        <f>IFERROR(IF(INDEX('Coverage Indicators - Section D'!D$10:D$41,MATCH('Print View'!$A88,'Coverage Indicators - Section D'!$A$10:$A$41,0))&lt;&gt;0,INDEX('Coverage Indicators - Section D'!D$10:D$41,MATCH('Print View'!$A88,'Coverage Indicators - Section D'!$A$10:$A$41,0)),""),"")</f>
        <v/>
      </c>
      <c r="E88" s="276">
        <f>IFERROR(IF(INDEX('Coverage Indicators - Section D'!E$10:E$41,MATCH('Print View'!$A88,'Coverage Indicators - Section D'!$A$10:$A$41,0))&lt;&gt;0,INDEX('Coverage Indicators - Section D'!E$10:E$41,MATCH('Print View'!$A88,'Coverage Indicators - Section D'!$A$10:$A$41,0)),""),"")</f>
        <v>80</v>
      </c>
      <c r="F88" s="276" t="str">
        <f>IFERROR(IF(INDEX('Coverage Indicators - Section D'!F$10:F$41,MATCH('Print View'!$A88,'Coverage Indicators - Section D'!$A$10:$A$41,0))&lt;&gt;0,INDEX('Coverage Indicators - Section D'!F$10:F$41,MATCH('Print View'!$A88,'Coverage Indicators - Section D'!$A$10:$A$41,0)),""),"")</f>
        <v/>
      </c>
      <c r="G88" s="276" t="str">
        <f>IFERROR(IF(INDEX('Coverage Indicators - Section D'!G$10:G$41,MATCH('Print View'!$A88,'Coverage Indicators - Section D'!$A$10:$A$41,0))&lt;&gt;0,INDEX('Coverage Indicators - Section D'!G$10:G$41,MATCH('Print View'!$A88,'Coverage Indicators - Section D'!$A$10:$A$41,0)),""),"")</f>
        <v/>
      </c>
      <c r="H88" s="276" t="str">
        <f>IFERROR(IF(INDEX('Coverage Indicators - Section D'!H$10:H$41,MATCH('Print View'!$A88,'Coverage Indicators - Section D'!$A$10:$A$41,0))&lt;&gt;0,INDEX('Coverage Indicators - Section D'!H$10:H$41,MATCH('Print View'!$A88,'Coverage Indicators - Section D'!$A$10:$A$41,0)),""),"")</f>
        <v>2016</v>
      </c>
      <c r="I88" s="276" t="str">
        <f>IFERROR(IF(INDEX('Coverage Indicators - Section D'!P$10:P$41,MATCH('Print View'!$A88,'Coverage Indicators - Section D'!$A$10:$A$41,0))&lt;&gt;0,INDEX('Coverage Indicators - Section D'!P$10:P$41,MATCH('Print View'!$A88,'Coverage Indicators - Section D'!$A$10:$A$41,0)),""),"")</f>
        <v>Rapport annuel du PNILT</v>
      </c>
      <c r="J88" s="276" t="str">
        <f>IFERROR(IF(INDEX('Coverage Indicators - Section D'!Q$10:Q$41,MATCH('Print View'!$A88,'Coverage Indicators - Section D'!$A$10:$A$41,0))&lt;&gt;0,INDEX('Coverage Indicators - Section D'!Q$10:Q$41,MATCH('Print View'!$A88,'Coverage Indicators - Section D'!$A$10:$A$41,0)),""),"")</f>
        <v>Schéma thérapeutique,Age,Sexe</v>
      </c>
      <c r="K88" s="276" t="str">
        <f>IFERROR(IF(INDEX('Coverage Indicators - Section D'!R$10:R$41,MATCH('Print View'!$A88,'Coverage Indicators - Section D'!$A$10:$A$41,0))&lt;&gt;0,INDEX('Coverage Indicators - Section D'!R$10:R$41,MATCH('Print View'!$A88,'Coverage Indicators - Section D'!$A$10:$A$41,0)),""),"")</f>
        <v/>
      </c>
      <c r="L88" s="276" t="str">
        <f>IFERROR(IF(INDEX('Coverage Indicators - Section D'!S$10:S$41,MATCH('Print View'!$A88,'Coverage Indicators - Section D'!$A$10:$A$41,0))&lt;&gt;0,INDEX('Coverage Indicators - Section D'!S$10:S$41,MATCH('Print View'!$A88,'Coverage Indicators - Section D'!$A$10:$A$41,0)),""),"")</f>
        <v/>
      </c>
      <c r="M88" s="276" t="str">
        <f>IFERROR(IF(INDEX('Coverage Indicators - Section D'!#REF!,MATCH('Print View'!$A88,'Coverage Indicators - Section D'!$A$10:$A$41,0))&lt;&gt;0,INDEX('Coverage Indicators - Section D'!#REF!,MATCH('Print View'!$A88,'Coverage Indicators - Section D'!$A$10:$A$41,0)),""),"")</f>
        <v/>
      </c>
      <c r="N88" s="276" t="str">
        <f>IFERROR(IF(INDEX('Coverage Indicators - Section D'!U$10:U$41,MATCH('Print View'!$A88,'Coverage Indicators - Section D'!$A$10:$A$41,0))&lt;&gt;0,INDEX('Coverage Indicators - Section D'!U$10:U$41,MATCH('Print View'!$A88,'Coverage Indicators - Section D'!$A$10:$A$41,0)),""),"")</f>
        <v>National</v>
      </c>
      <c r="O88" s="276" t="str">
        <f>IFERROR(IF(INDEX('Coverage Indicators - Section D'!V$10:V$41,MATCH('Print View'!$A88,'Coverage Indicators - Section D'!$A$10:$A$41,0))&lt;&gt;0,INDEX('Coverage Indicators - Section D'!V$10:V$41,MATCH('Print View'!$A88,'Coverage Indicators - Section D'!$A$10:$A$41,0)),""),"")</f>
        <v>N-Non-cumulative</v>
      </c>
      <c r="P88" s="277">
        <f t="array" ref="P88">IFERROR(IF(INDEX('Coverage Indicators - Section D'!E$45:E$226,MATCH('Print View'!$A88&amp;'Print View'!$Q$76,'Coverage Indicators - Section D'!$B$45:$B$226&amp;'Coverage Indicators - Section D'!$I$45:$I$226,0))&lt;&gt;0,INDEX('Coverage Indicators - Section D'!E$45:E$226,MATCH('Print View'!$A88&amp;'Print View'!$Q$76,'Coverage Indicators - Section D'!$B$45:$B$226&amp;'Coverage Indicators - Section D'!$I$45:$I$226,0)),""),"")</f>
        <v>73.5</v>
      </c>
      <c r="Q88" s="278" t="str">
        <f t="array" ref="Q88">IFERROR(IF(INDEX('Coverage Indicators - Section D'!F$45:F$226,MATCH('Print View'!$A88&amp;'Print View'!$Q$76,'Coverage Indicators - Section D'!$B$45:$B$226&amp;'Coverage Indicators - Section D'!$I$45:$I$226,0))&lt;&gt;0,INDEX('Coverage Indicators - Section D'!F$45:F$226,MATCH('Print View'!$A88&amp;'Print View'!$Q$76,'Coverage Indicators - Section D'!$B$45:$B$226&amp;'Coverage Indicators - Section D'!$I$45:$I$226,0)),""),"")</f>
        <v/>
      </c>
      <c r="R88" s="278" t="str">
        <f t="array" ref="R88">IFERROR(IF(INDEX('Coverage Indicators - Section D'!G$45:G$226,MATCH('Print View'!$A88&amp;'Print View'!$Q$76,'Coverage Indicators - Section D'!$B$45:$B$226&amp;'Coverage Indicators - Section D'!$I$45:$I$226,0))&lt;&gt;0,INDEX('Coverage Indicators - Section D'!G$45:G$226,MATCH('Print View'!$A88&amp;'Print View'!$Q$76,'Coverage Indicators - Section D'!$B$45:$B$226&amp;'Coverage Indicators - Section D'!$I$45:$I$226,0)),""),"")</f>
        <v/>
      </c>
      <c r="S88" s="279" t="str">
        <f t="array" ref="S88">IFERROR(IF(INDEX('Coverage Indicators - Section D'!H$45:H$226,MATCH('Print View'!$A88&amp;'Print View'!$Q$76,'Coverage Indicators - Section D'!$B$45:$B$226&amp;'Coverage Indicators - Section D'!$I$45:$I$226,0))&lt;&gt;0,INDEX('Coverage Indicators - Section D'!H$45:H$226,MATCH('Print View'!$A88&amp;'Print View'!$Q$76,'Coverage Indicators - Section D'!$B$45:$B$226&amp;'Coverage Indicators - Section D'!$I$45:$I$226,0)),""),"")</f>
        <v/>
      </c>
      <c r="T88" s="280">
        <f t="array" ref="T88">IFERROR(IF(INDEX('Coverage Indicators - Section D'!E$45:E$226,MATCH('Print View'!$A88&amp;'Print View'!$U$76,'Coverage Indicators - Section D'!$B$45:$B$226&amp;'Coverage Indicators - Section D'!$I$45:$I$226,0))&lt;&gt;0,INDEX('Coverage Indicators - Section D'!E$45:E$226,MATCH('Print View'!$A88&amp;'Print View'!$U$76,'Coverage Indicators - Section D'!$B$45:$B$226&amp;'Coverage Indicators - Section D'!$I$45:$I$226,0)),""),"")</f>
        <v>73.5</v>
      </c>
      <c r="U88" s="278" t="str">
        <f t="array" ref="U88">IFERROR(IF(INDEX('Coverage Indicators - Section D'!F$45:F$226,MATCH('Print View'!$A88&amp;'Print View'!$U$76,'Coverage Indicators - Section D'!$B$45:$B$226&amp;'Coverage Indicators - Section D'!$I$45:$I$226,0))&lt;&gt;0,INDEX('Coverage Indicators - Section D'!F$45:F$226,MATCH('Print View'!$A88&amp;'Print View'!$U$76,'Coverage Indicators - Section D'!$B$45:$B$226&amp;'Coverage Indicators - Section D'!$I$45:$I$226,0)),""),"")</f>
        <v/>
      </c>
      <c r="V88" s="278" t="str">
        <f t="array" ref="V88">IFERROR(IF(INDEX('Coverage Indicators - Section D'!G$45:G$226,MATCH('Print View'!$A88&amp;'Print View'!$U$76,'Coverage Indicators - Section D'!$B$45:$B$226&amp;'Coverage Indicators - Section D'!$I$45:$I$226,0))&lt;&gt;0,INDEX('Coverage Indicators - Section D'!G$45:G$226,MATCH('Print View'!$A88&amp;'Print View'!$U$76,'Coverage Indicators - Section D'!$B$45:$B$226&amp;'Coverage Indicators - Section D'!$I$45:$I$226,0)),""),"")</f>
        <v/>
      </c>
      <c r="W88" s="279" t="str">
        <f t="array" ref="W88">IFERROR(IF(INDEX('Coverage Indicators - Section D'!H$45:H$226,MATCH('Print View'!$A88&amp;'Print View'!$U$76,'Coverage Indicators - Section D'!$B$45:$B$226&amp;'Coverage Indicators - Section D'!$I$45:$I$226,0))&lt;&gt;0,INDEX('Coverage Indicators - Section D'!H$45:H$226,MATCH('Print View'!$A88&amp;'Print View'!$U$76,'Coverage Indicators - Section D'!$B$45:$B$226&amp;'Coverage Indicators - Section D'!$I$45:$I$226,0)),""),"")</f>
        <v/>
      </c>
      <c r="X88" s="281"/>
      <c r="Y88" s="282"/>
      <c r="Z88" s="282"/>
      <c r="AA88" s="283"/>
      <c r="AB88" s="281"/>
      <c r="AC88" s="282"/>
      <c r="AD88" s="282"/>
      <c r="AE88" s="283"/>
      <c r="AF88" s="281"/>
      <c r="AG88" s="282"/>
      <c r="AH88" s="284"/>
      <c r="AI88" s="283"/>
      <c r="AJ88" s="285" t="str">
        <f>IFERROR(IF(INDEX('Coverage Indicators - Section D'!W$10:W$41,MATCH('Print View'!$A88,'Coverage Indicators - Section D'!$A$10:$A$41,0))&lt;&gt;0,INDEX('Coverage Indicators - Section D'!W$10:W$41,MATCH('Print View'!$A88,'Coverage Indicators - Section D'!$A$10:$A$41,0)),""),"")</f>
        <v>Numérateur: Nombre de cas de tuberculose pharmacorésistante (tuberculose résistante à la rifampicine et/ou tuberculose multirésistante) enregistrés et ayant commencé un régime thérapeutique prescrit contre la tuberculose multirésistante au cours de la période de rapportage.
La source de données est le Registre TB/MR.
Tous les cas dépistés TB/MR sont généralement mis sous traitement.  Tous les patients TB/MR mis sous traitement bénéficient d'une prise en charge globale (médicale, psychosociale et nutritionnelle).    Le suivi médical des malades TB/MR se fait selon les Directives Nationales TB/MR.  Au Burundi, en dehors du soutien psychosocial et médical, tous les malades TB/MR bénéficient d'un soutien nutritionnel.  
Le schéma court de 9 mois validé par l'OMS,  est en vigueur au Burundi.
La valeur de base est de 80 cas TB-MR ayant reçu un appui nutritionnel (100%) en 2016. L'assistance alimentaire consiste à subvenir aux besoins nutritionnels des malades TB/MR en cours d'hospitalisation avant la négativation des crachats, généralement entre 4 et 5 mois.  En post hospitalisation, les patients TB/MR sont suivis en ambulatoire juqu'à la fin du traitement de 9 mois.  Cet appui nutritionnel vise une cible de 147 en 2018, 157 en 2019 et 165 en 2020.  
Les cibles seront mises à jour selon les cas détectés et mis sur traitement. 
Les besoins en médicaments TB-MR sont couverts 100% par le FM (voir tableaux des gaps programmatiques).</v>
      </c>
    </row>
    <row r="89" spans="1:36" s="204" customFormat="1" ht="204.75" x14ac:dyDescent="0.25">
      <c r="A89" s="220">
        <v>11</v>
      </c>
      <c r="B89" s="194" t="str">
        <f>IFERROR(IF(INDEX('Coverage Indicators - Section D'!B$10:B$41,MATCH('Print View'!$A89,'Coverage Indicators - Section D'!$A$10:$A$41,0))&lt;&gt;0,INDEX('Coverage Indicators - Section D'!B$10:B$41,MATCH('Print View'!$A89,'Coverage Indicators - Section D'!$A$10:$A$41,0)),""),"")</f>
        <v>Systèmes de santé résilients et pérennes : système de gestion de l'information sanitaire et suivi et évaluation</v>
      </c>
      <c r="C89" s="194" t="str">
        <f>IFERROR(IF(INDEX('Coverage Indicators - Section D'!C$10:C$41,MATCH('Print View'!$A89,'Coverage Indicators - Section D'!$A$10:$A$41,0))&lt;&gt;0,INDEX('Coverage Indicators - Section D'!C$10:C$41,MATCH('Print View'!$A89,'Coverage Indicators - Section D'!$A$10:$A$41,0)),""),"")</f>
        <v>M&amp;E-1: Pourcentage d’entités déclarantes présentant leurs rapports dans les délais selon les directives nationales</v>
      </c>
      <c r="D89" s="194" t="str">
        <f>IFERROR(IF(INDEX('Coverage Indicators - Section D'!D$10:D$41,MATCH('Print View'!$A89,'Coverage Indicators - Section D'!$A$10:$A$41,0))&lt;&gt;0,INDEX('Coverage Indicators - Section D'!D$10:D$41,MATCH('Print View'!$A89,'Coverage Indicators - Section D'!$A$10:$A$41,0)),""),"")</f>
        <v/>
      </c>
      <c r="E89" s="194">
        <f>IFERROR(IF(INDEX('Coverage Indicators - Section D'!E$10:E$41,MATCH('Print View'!$A89,'Coverage Indicators - Section D'!$A$10:$A$41,0))&lt;&gt;0,INDEX('Coverage Indicators - Section D'!E$10:E$41,MATCH('Print View'!$A89,'Coverage Indicators - Section D'!$A$10:$A$41,0)),""),"")</f>
        <v>170</v>
      </c>
      <c r="F89" s="194">
        <f>IFERROR(IF(INDEX('Coverage Indicators - Section D'!F$10:F$41,MATCH('Print View'!$A89,'Coverage Indicators - Section D'!$A$10:$A$41,0))&lt;&gt;0,INDEX('Coverage Indicators - Section D'!F$10:F$41,MATCH('Print View'!$A89,'Coverage Indicators - Section D'!$A$10:$A$41,0)),""),"")</f>
        <v>170</v>
      </c>
      <c r="G89" s="194">
        <f>IFERROR(IF(INDEX('Coverage Indicators - Section D'!G$10:G$41,MATCH('Print View'!$A89,'Coverage Indicators - Section D'!$A$10:$A$41,0))&lt;&gt;0,INDEX('Coverage Indicators - Section D'!G$10:G$41,MATCH('Print View'!$A89,'Coverage Indicators - Section D'!$A$10:$A$41,0)),""),"")</f>
        <v>100</v>
      </c>
      <c r="H89" s="194" t="str">
        <f>IFERROR(IF(INDEX('Coverage Indicators - Section D'!H$10:H$41,MATCH('Print View'!$A89,'Coverage Indicators - Section D'!$A$10:$A$41,0))&lt;&gt;0,INDEX('Coverage Indicators - Section D'!H$10:H$41,MATCH('Print View'!$A89,'Coverage Indicators - Section D'!$A$10:$A$41,0)),""),"")</f>
        <v>2016</v>
      </c>
      <c r="I89" s="194" t="str">
        <f>IFERROR(IF(INDEX('Coverage Indicators - Section D'!P$10:P$41,MATCH('Print View'!$A89,'Coverage Indicators - Section D'!$A$10:$A$41,0))&lt;&gt;0,INDEX('Coverage Indicators - Section D'!P$10:P$41,MATCH('Print View'!$A89,'Coverage Indicators - Section D'!$A$10:$A$41,0)),""),"")</f>
        <v>Rapport annuel du PNILT</v>
      </c>
      <c r="J89" s="194" t="str">
        <f>IFERROR(IF(INDEX('Coverage Indicators - Section D'!Q$10:Q$41,MATCH('Print View'!$A89,'Coverage Indicators - Section D'!$A$10:$A$41,0))&lt;&gt;0,INDEX('Coverage Indicators - Section D'!Q$10:Q$41,MATCH('Print View'!$A89,'Coverage Indicators - Section D'!$A$10:$A$41,0)),""),"")</f>
        <v/>
      </c>
      <c r="K89" s="194" t="str">
        <f>IFERROR(IF(INDEX('Coverage Indicators - Section D'!R$10:R$41,MATCH('Print View'!$A89,'Coverage Indicators - Section D'!$A$10:$A$41,0))&lt;&gt;0,INDEX('Coverage Indicators - Section D'!R$10:R$41,MATCH('Print View'!$A89,'Coverage Indicators - Section D'!$A$10:$A$41,0)),""),"")</f>
        <v/>
      </c>
      <c r="L89" s="194" t="str">
        <f>IFERROR(IF(INDEX('Coverage Indicators - Section D'!S$10:S$41,MATCH('Print View'!$A89,'Coverage Indicators - Section D'!$A$10:$A$41,0))&lt;&gt;0,INDEX('Coverage Indicators - Section D'!S$10:S$41,MATCH('Print View'!$A89,'Coverage Indicators - Section D'!$A$10:$A$41,0)),""),"")</f>
        <v/>
      </c>
      <c r="M89" s="194" t="str">
        <f>IFERROR(IF(INDEX('Coverage Indicators - Section D'!#REF!,MATCH('Print View'!$A89,'Coverage Indicators - Section D'!$A$10:$A$41,0))&lt;&gt;0,INDEX('Coverage Indicators - Section D'!#REF!,MATCH('Print View'!$A89,'Coverage Indicators - Section D'!$A$10:$A$41,0)),""),"")</f>
        <v/>
      </c>
      <c r="N89" s="194" t="str">
        <f>IFERROR(IF(INDEX('Coverage Indicators - Section D'!U$10:U$41,MATCH('Print View'!$A89,'Coverage Indicators - Section D'!$A$10:$A$41,0))&lt;&gt;0,INDEX('Coverage Indicators - Section D'!U$10:U$41,MATCH('Print View'!$A89,'Coverage Indicators - Section D'!$A$10:$A$41,0)),""),"")</f>
        <v>National</v>
      </c>
      <c r="O89" s="194" t="str">
        <f>IFERROR(IF(INDEX('Coverage Indicators - Section D'!V$10:V$41,MATCH('Print View'!$A89,'Coverage Indicators - Section D'!$A$10:$A$41,0))&lt;&gt;0,INDEX('Coverage Indicators - Section D'!V$10:V$41,MATCH('Print View'!$A89,'Coverage Indicators - Section D'!$A$10:$A$41,0)),""),"")</f>
        <v>N-Non-cumulative</v>
      </c>
      <c r="P89" s="213">
        <f t="array" ref="P89">IFERROR(IF(INDEX('Coverage Indicators - Section D'!E$45:E$226,MATCH('Print View'!$A89&amp;'Print View'!$Q$76,'Coverage Indicators - Section D'!$B$45:$B$226&amp;'Coverage Indicators - Section D'!$I$45:$I$226,0))&lt;&gt;0,INDEX('Coverage Indicators - Section D'!E$45:E$226,MATCH('Print View'!$A89&amp;'Print View'!$Q$76,'Coverage Indicators - Section D'!$B$45:$B$226&amp;'Coverage Indicators - Section D'!$I$45:$I$226,0)),""),"")</f>
        <v>170</v>
      </c>
      <c r="Q89" s="200">
        <f t="array" ref="Q89">IFERROR(IF(INDEX('Coverage Indicators - Section D'!F$45:F$226,MATCH('Print View'!$A89&amp;'Print View'!$Q$76,'Coverage Indicators - Section D'!$B$45:$B$226&amp;'Coverage Indicators - Section D'!$I$45:$I$226,0))&lt;&gt;0,INDEX('Coverage Indicators - Section D'!F$45:F$226,MATCH('Print View'!$A89&amp;'Print View'!$Q$76,'Coverage Indicators - Section D'!$B$45:$B$226&amp;'Coverage Indicators - Section D'!$I$45:$I$226,0)),""),"")</f>
        <v>170</v>
      </c>
      <c r="R89" s="200">
        <f t="array" ref="R89">IFERROR(IF(INDEX('Coverage Indicators - Section D'!G$45:G$226,MATCH('Print View'!$A89&amp;'Print View'!$Q$76,'Coverage Indicators - Section D'!$B$45:$B$226&amp;'Coverage Indicators - Section D'!$I$45:$I$226,0))&lt;&gt;0,INDEX('Coverage Indicators - Section D'!G$45:G$226,MATCH('Print View'!$A89&amp;'Print View'!$Q$76,'Coverage Indicators - Section D'!$B$45:$B$226&amp;'Coverage Indicators - Section D'!$I$45:$I$226,0)),""),"")</f>
        <v>100</v>
      </c>
      <c r="S89" s="202" t="str">
        <f t="array" ref="S89">IFERROR(IF(INDEX('Coverage Indicators - Section D'!H$45:H$226,MATCH('Print View'!$A89&amp;'Print View'!$Q$76,'Coverage Indicators - Section D'!$B$45:$B$226&amp;'Coverage Indicators - Section D'!$I$45:$I$226,0))&lt;&gt;0,INDEX('Coverage Indicators - Section D'!H$45:H$226,MATCH('Print View'!$A89&amp;'Print View'!$Q$76,'Coverage Indicators - Section D'!$B$45:$B$226&amp;'Coverage Indicators - Section D'!$I$45:$I$226,0)),""),"")</f>
        <v/>
      </c>
      <c r="T89" s="199">
        <f t="array" ref="T89">IFERROR(IF(INDEX('Coverage Indicators - Section D'!E$45:E$226,MATCH('Print View'!$A89&amp;'Print View'!$U$76,'Coverage Indicators - Section D'!$B$45:$B$226&amp;'Coverage Indicators - Section D'!$I$45:$I$226,0))&lt;&gt;0,INDEX('Coverage Indicators - Section D'!E$45:E$226,MATCH('Print View'!$A89&amp;'Print View'!$U$76,'Coverage Indicators - Section D'!$B$45:$B$226&amp;'Coverage Indicators - Section D'!$I$45:$I$226,0)),""),"")</f>
        <v>170</v>
      </c>
      <c r="U89" s="200">
        <f t="array" ref="U89">IFERROR(IF(INDEX('Coverage Indicators - Section D'!F$45:F$226,MATCH('Print View'!$A89&amp;'Print View'!$U$76,'Coverage Indicators - Section D'!$B$45:$B$226&amp;'Coverage Indicators - Section D'!$I$45:$I$226,0))&lt;&gt;0,INDEX('Coverage Indicators - Section D'!F$45:F$226,MATCH('Print View'!$A89&amp;'Print View'!$U$76,'Coverage Indicators - Section D'!$B$45:$B$226&amp;'Coverage Indicators - Section D'!$I$45:$I$226,0)),""),"")</f>
        <v>170</v>
      </c>
      <c r="V89" s="200">
        <f t="array" ref="V89">IFERROR(IF(INDEX('Coverage Indicators - Section D'!G$45:G$226,MATCH('Print View'!$A89&amp;'Print View'!$U$76,'Coverage Indicators - Section D'!$B$45:$B$226&amp;'Coverage Indicators - Section D'!$I$45:$I$226,0))&lt;&gt;0,INDEX('Coverage Indicators - Section D'!G$45:G$226,MATCH('Print View'!$A89&amp;'Print View'!$U$76,'Coverage Indicators - Section D'!$B$45:$B$226&amp;'Coverage Indicators - Section D'!$I$45:$I$226,0)),""),"")</f>
        <v>100</v>
      </c>
      <c r="W89" s="202" t="str">
        <f t="array" ref="W89">IFERROR(IF(INDEX('Coverage Indicators - Section D'!H$45:H$226,MATCH('Print View'!$A89&amp;'Print View'!$U$76,'Coverage Indicators - Section D'!$B$45:$B$226&amp;'Coverage Indicators - Section D'!$I$45:$I$226,0))&lt;&gt;0,INDEX('Coverage Indicators - Section D'!H$45:H$226,MATCH('Print View'!$A89&amp;'Print View'!$U$76,'Coverage Indicators - Section D'!$B$45:$B$226&amp;'Coverage Indicators - Section D'!$I$45:$I$226,0)),""),"")</f>
        <v/>
      </c>
      <c r="X89" s="198"/>
      <c r="Y89" s="196"/>
      <c r="Z89" s="196"/>
      <c r="AA89" s="197"/>
      <c r="AB89" s="198"/>
      <c r="AC89" s="196"/>
      <c r="AD89" s="196"/>
      <c r="AE89" s="197"/>
      <c r="AF89" s="198"/>
      <c r="AG89" s="196"/>
      <c r="AH89" s="205"/>
      <c r="AI89" s="197"/>
      <c r="AJ89" s="203" t="str">
        <f>IFERROR(IF(INDEX('Coverage Indicators - Section D'!W$10:W$41,MATCH('Print View'!$A89,'Coverage Indicators - Section D'!$A$10:$A$41,0))&lt;&gt;0,INDEX('Coverage Indicators - Section D'!W$10:W$41,MATCH('Print View'!$A89,'Coverage Indicators - Section D'!$A$10:$A$41,0)),""),"")</f>
        <v>Numérateur : Nombre de CDT présentant leurs rapports dans les délais selon les directives nationales
Dénominateur : Tous les 170 CDT
Le nombre de CDT qui rapporte est de 170. Dans les  Directives Nationales, les CT (CDS) rapportent auprès des CDT de leur aire d'attraction. Ces derniers sont les seuls appelés à compiler les données à transmettre à l'échelon supérieur selon la pyramide sanitaire.  
Au cours du premier semestre 2017, sur 2320 TPB+ rapportés, 219 nouveaux patients ont été référés par 487 CDS, soit une contribution de 9%. 
La complétude des rapports des CDTs sera notée lors des PUDRs.  Le nombre de formations sanitaires (non CDT) rapportant aux CDT (parmi le nombre total for formation sanitaires ayant choisi de mener le diagnostic et traitement dans le contexte de la décentralisation des services) sera également rapporté dans le commentaire.</v>
      </c>
    </row>
    <row r="90" spans="1:36" s="204" customFormat="1" ht="409.5" x14ac:dyDescent="0.25">
      <c r="A90" s="220">
        <v>12</v>
      </c>
      <c r="B90" s="276" t="str">
        <f>IFERROR(IF(INDEX('Coverage Indicators - Section D'!B$10:B$41,MATCH('Print View'!$A90,'Coverage Indicators - Section D'!$A$10:$A$41,0))&lt;&gt;0,INDEX('Coverage Indicators - Section D'!B$10:B$41,MATCH('Print View'!$A90,'Coverage Indicators - Section D'!$A$10:$A$41,0)),""),"")</f>
        <v>Traitement, prise en charge et soutien</v>
      </c>
      <c r="C90" s="276" t="str">
        <f>IFERROR(IF(INDEX('Coverage Indicators - Section D'!C$10:C$41,MATCH('Print View'!$A90,'Coverage Indicators - Section D'!$A$10:$A$41,0))&lt;&gt;0,INDEX('Coverage Indicators - Section D'!C$10:C$41,MATCH('Print View'!$A90,'Coverage Indicators - Section D'!$A$10:$A$41,0)),""),"")</f>
        <v>TCS-1(M): Pourcentage de personnes vivant avec le VIH bénéficiant actuellement d'un traitement antirétroviral</v>
      </c>
      <c r="D90" s="276" t="str">
        <f>IFERROR(IF(INDEX('Coverage Indicators - Section D'!D$10:D$41,MATCH('Print View'!$A90,'Coverage Indicators - Section D'!$A$10:$A$41,0))&lt;&gt;0,INDEX('Coverage Indicators - Section D'!D$10:D$41,MATCH('Print View'!$A90,'Coverage Indicators - Section D'!$A$10:$A$41,0)),""),"")</f>
        <v/>
      </c>
      <c r="E90" s="276">
        <f>IFERROR(IF(INDEX('Coverage Indicators - Section D'!E$10:E$41,MATCH('Print View'!$A90,'Coverage Indicators - Section D'!$A$10:$A$41,0))&lt;&gt;0,INDEX('Coverage Indicators - Section D'!E$10:E$41,MATCH('Print View'!$A90,'Coverage Indicators - Section D'!$A$10:$A$41,0)),""),"")</f>
        <v>57121</v>
      </c>
      <c r="F90" s="276">
        <f>IFERROR(IF(INDEX('Coverage Indicators - Section D'!F$10:F$41,MATCH('Print View'!$A90,'Coverage Indicators - Section D'!$A$10:$A$41,0))&lt;&gt;0,INDEX('Coverage Indicators - Section D'!F$10:F$41,MATCH('Print View'!$A90,'Coverage Indicators - Section D'!$A$10:$A$41,0)),""),"")</f>
        <v>82664</v>
      </c>
      <c r="G90" s="276">
        <f>IFERROR(IF(INDEX('Coverage Indicators - Section D'!G$10:G$41,MATCH('Print View'!$A90,'Coverage Indicators - Section D'!$A$10:$A$41,0))&lt;&gt;0,INDEX('Coverage Indicators - Section D'!G$10:G$41,MATCH('Print View'!$A90,'Coverage Indicators - Section D'!$A$10:$A$41,0)),""),"")</f>
        <v>69.100212910093873</v>
      </c>
      <c r="H90" s="276" t="str">
        <f>IFERROR(IF(INDEX('Coverage Indicators - Section D'!H$10:H$41,MATCH('Print View'!$A90,'Coverage Indicators - Section D'!$A$10:$A$41,0))&lt;&gt;0,INDEX('Coverage Indicators - Section D'!H$10:H$41,MATCH('Print View'!$A90,'Coverage Indicators - Section D'!$A$10:$A$41,0)),""),"")</f>
        <v>2017</v>
      </c>
      <c r="I90" s="276" t="str">
        <f>IFERROR(IF(INDEX('Coverage Indicators - Section D'!P$10:P$41,MATCH('Print View'!$A90,'Coverage Indicators - Section D'!$A$10:$A$41,0))&lt;&gt;0,INDEX('Coverage Indicators - Section D'!P$10:P$41,MATCH('Print View'!$A90,'Coverage Indicators - Section D'!$A$10:$A$41,0)),""),"")</f>
        <v xml:space="preserve">Données du programme PNLS/IST, Sem 1 </v>
      </c>
      <c r="J90" s="276" t="str">
        <f>IFERROR(IF(INDEX('Coverage Indicators - Section D'!Q$10:Q$41,MATCH('Print View'!$A90,'Coverage Indicators - Section D'!$A$10:$A$41,0))&lt;&gt;0,INDEX('Coverage Indicators - Section D'!Q$10:Q$41,MATCH('Print View'!$A90,'Coverage Indicators - Section D'!$A$10:$A$41,0)),""),"")</f>
        <v>Age | Sexe,Age,Groupe à risque cible,Sexe</v>
      </c>
      <c r="K90" s="276" t="str">
        <f>IFERROR(IF(INDEX('Coverage Indicators - Section D'!R$10:R$41,MATCH('Print View'!$A90,'Coverage Indicators - Section D'!$A$10:$A$41,0))&lt;&gt;0,INDEX('Coverage Indicators - Section D'!R$10:R$41,MATCH('Print View'!$A90,'Coverage Indicators - Section D'!$A$10:$A$41,0)),""),"")</f>
        <v/>
      </c>
      <c r="L90" s="276" t="str">
        <f>IFERROR(IF(INDEX('Coverage Indicators - Section D'!S$10:S$41,MATCH('Print View'!$A90,'Coverage Indicators - Section D'!$A$10:$A$41,0))&lt;&gt;0,INDEX('Coverage Indicators - Section D'!S$10:S$41,MATCH('Print View'!$A90,'Coverage Indicators - Section D'!$A$10:$A$41,0)),""),"")</f>
        <v/>
      </c>
      <c r="M90" s="276" t="str">
        <f>IFERROR(IF(INDEX('Coverage Indicators - Section D'!#REF!,MATCH('Print View'!$A90,'Coverage Indicators - Section D'!$A$10:$A$41,0))&lt;&gt;0,INDEX('Coverage Indicators - Section D'!#REF!,MATCH('Print View'!$A90,'Coverage Indicators - Section D'!$A$10:$A$41,0)),""),"")</f>
        <v/>
      </c>
      <c r="N90" s="276" t="str">
        <f>IFERROR(IF(INDEX('Coverage Indicators - Section D'!U$10:U$41,MATCH('Print View'!$A90,'Coverage Indicators - Section D'!$A$10:$A$41,0))&lt;&gt;0,INDEX('Coverage Indicators - Section D'!U$10:U$41,MATCH('Print View'!$A90,'Coverage Indicators - Section D'!$A$10:$A$41,0)),""),"")</f>
        <v>National</v>
      </c>
      <c r="O90" s="276" t="str">
        <f>IFERROR(IF(INDEX('Coverage Indicators - Section D'!V$10:V$41,MATCH('Print View'!$A90,'Coverage Indicators - Section D'!$A$10:$A$41,0))&lt;&gt;0,INDEX('Coverage Indicators - Section D'!V$10:V$41,MATCH('Print View'!$A90,'Coverage Indicators - Section D'!$A$10:$A$41,0)),""),"")</f>
        <v>N-Non -cumulative (other)</v>
      </c>
      <c r="P90" s="277">
        <f t="array" ref="P90">IFERROR(IF(INDEX('Coverage Indicators - Section D'!E$45:E$226,MATCH('Print View'!$A90&amp;'Print View'!$Q$76,'Coverage Indicators - Section D'!$B$45:$B$226&amp;'Coverage Indicators - Section D'!$I$45:$I$226,0))&lt;&gt;0,INDEX('Coverage Indicators - Section D'!E$45:E$226,MATCH('Print View'!$A90&amp;'Print View'!$Q$76,'Coverage Indicators - Section D'!$B$45:$B$226&amp;'Coverage Indicators - Section D'!$I$45:$I$226,0)),""),"")</f>
        <v>60685</v>
      </c>
      <c r="Q90" s="278">
        <f t="array" ref="Q90">IFERROR(IF(INDEX('Coverage Indicators - Section D'!F$45:F$226,MATCH('Print View'!$A90&amp;'Print View'!$Q$76,'Coverage Indicators - Section D'!$B$45:$B$226&amp;'Coverage Indicators - Section D'!$I$45:$I$226,0))&lt;&gt;0,INDEX('Coverage Indicators - Section D'!F$45:F$226,MATCH('Print View'!$A90&amp;'Print View'!$Q$76,'Coverage Indicators - Section D'!$B$45:$B$226&amp;'Coverage Indicators - Section D'!$I$45:$I$226,0)),""),"")</f>
        <v>82045</v>
      </c>
      <c r="R90" s="278">
        <f t="array" ref="R90">IFERROR(IF(INDEX('Coverage Indicators - Section D'!G$45:G$226,MATCH('Print View'!$A90&amp;'Print View'!$Q$76,'Coverage Indicators - Section D'!$B$45:$B$226&amp;'Coverage Indicators - Section D'!$I$45:$I$226,0))&lt;&gt;0,INDEX('Coverage Indicators - Section D'!G$45:G$226,MATCH('Print View'!$A90&amp;'Print View'!$Q$76,'Coverage Indicators - Section D'!$B$45:$B$226&amp;'Coverage Indicators - Section D'!$I$45:$I$226,0)),""),"")</f>
        <v>73.965506734109326</v>
      </c>
      <c r="S90" s="279" t="str">
        <f t="array" ref="S90">IFERROR(IF(INDEX('Coverage Indicators - Section D'!H$45:H$226,MATCH('Print View'!$A90&amp;'Print View'!$Q$76,'Coverage Indicators - Section D'!$B$45:$B$226&amp;'Coverage Indicators - Section D'!$I$45:$I$226,0))&lt;&gt;0,INDEX('Coverage Indicators - Section D'!H$45:H$226,MATCH('Print View'!$A90&amp;'Print View'!$Q$76,'Coverage Indicators - Section D'!$B$45:$B$226&amp;'Coverage Indicators - Section D'!$I$45:$I$226,0)),""),"")</f>
        <v/>
      </c>
      <c r="T90" s="280">
        <f t="array" ref="T90">IFERROR(IF(INDEX('Coverage Indicators - Section D'!E$45:E$226,MATCH('Print View'!$A90&amp;'Print View'!$U$76,'Coverage Indicators - Section D'!$B$45:$B$226&amp;'Coverage Indicators - Section D'!$I$45:$I$226,0))&lt;&gt;0,INDEX('Coverage Indicators - Section D'!E$45:E$226,MATCH('Print View'!$A90&amp;'Print View'!$U$76,'Coverage Indicators - Section D'!$B$45:$B$226&amp;'Coverage Indicators - Section D'!$I$45:$I$226,0)),""),"")</f>
        <v>60685</v>
      </c>
      <c r="U90" s="278">
        <f t="array" ref="U90">IFERROR(IF(INDEX('Coverage Indicators - Section D'!F$45:F$226,MATCH('Print View'!$A90&amp;'Print View'!$U$76,'Coverage Indicators - Section D'!$B$45:$B$226&amp;'Coverage Indicators - Section D'!$I$45:$I$226,0))&lt;&gt;0,INDEX('Coverage Indicators - Section D'!F$45:F$226,MATCH('Print View'!$A90&amp;'Print View'!$U$76,'Coverage Indicators - Section D'!$B$45:$B$226&amp;'Coverage Indicators - Section D'!$I$45:$I$226,0)),""),"")</f>
        <v>82045</v>
      </c>
      <c r="V90" s="278">
        <f t="array" ref="V90">IFERROR(IF(INDEX('Coverage Indicators - Section D'!G$45:G$226,MATCH('Print View'!$A90&amp;'Print View'!$U$76,'Coverage Indicators - Section D'!$B$45:$B$226&amp;'Coverage Indicators - Section D'!$I$45:$I$226,0))&lt;&gt;0,INDEX('Coverage Indicators - Section D'!G$45:G$226,MATCH('Print View'!$A90&amp;'Print View'!$U$76,'Coverage Indicators - Section D'!$B$45:$B$226&amp;'Coverage Indicators - Section D'!$I$45:$I$226,0)),""),"")</f>
        <v>73.965506734109326</v>
      </c>
      <c r="W90" s="279" t="str">
        <f t="array" ref="W90">IFERROR(IF(INDEX('Coverage Indicators - Section D'!H$45:H$226,MATCH('Print View'!$A90&amp;'Print View'!$U$76,'Coverage Indicators - Section D'!$B$45:$B$226&amp;'Coverage Indicators - Section D'!$I$45:$I$226,0))&lt;&gt;0,INDEX('Coverage Indicators - Section D'!H$45:H$226,MATCH('Print View'!$A90&amp;'Print View'!$U$76,'Coverage Indicators - Section D'!$B$45:$B$226&amp;'Coverage Indicators - Section D'!$I$45:$I$226,0)),""),"")</f>
        <v/>
      </c>
      <c r="X90" s="281"/>
      <c r="Y90" s="282"/>
      <c r="Z90" s="282"/>
      <c r="AA90" s="283"/>
      <c r="AB90" s="281"/>
      <c r="AC90" s="282"/>
      <c r="AD90" s="282"/>
      <c r="AE90" s="283"/>
      <c r="AF90" s="281"/>
      <c r="AG90" s="282"/>
      <c r="AH90" s="284"/>
      <c r="AI90" s="283"/>
      <c r="AJ90" s="285" t="str">
        <f>IFERROR(IF(INDEX('Coverage Indicators - Section D'!W$10:W$41,MATCH('Print View'!$A90,'Coverage Indicators - Section D'!$A$10:$A$41,0))&lt;&gt;0,INDEX('Coverage Indicators - Section D'!W$10:W$41,MATCH('Print View'!$A90,'Coverage Indicators - Section D'!$A$10:$A$41,0)),""),"")</f>
        <v xml:space="preserve">Numérateur: Nombre d'adultes et d'enfants  qui reçoivent actuellement un traitement antirétroviral conformément au protocole de traitement approuvé au niveau national (ou aux normes de l'OMS) à la fin de la période de rapportage
Dénominateur: Nombre estimé de tous les adultes et enfants  vivant avec le VIH, les femmes enceintes séropositives, les enfants séropositifs, les coinfectés VIH/TB, MSM séropositifs et PS séropositives. 
Les chiffres sont fournis par le Spectrum 2016, avec une légère tendance à la baisse dans les estimations des PvVIH (basé sur la modélisation). Les PVVIH adultes âgés de 15 ans et plus : 75307 en 2018, 75449 en 2019  et 75523 en 2020 ; les enfants âgés de 0 à 14 ans : 6738 en 2018, 6084 en 2019 et 5494 en 2020.
Les données de base en juin 2017 sont 69,1% (57121/82 664) soit 71,5% (53760/75204) chez les  adultes et 45,1% chez les enfants (3361/7460).
En vue d’atteindre les objectifs mondiaux auxquels le pays a souscrit, les cibles nationales visent à atteindre les couvertures suivantes:
 Pour les enfants : 60% (4043/6738) en 2018, 70%(4259/6084) en 2019 et  75 %(4121/5494) en 2020
 Pour les adultes : 75 % (56480/75307) en 2018, 80% (60359/75449) en 2019  et 85 % (64195/75523) en 2020
Cependant, les cibles financées, selon les contributions du gouvernement, les partenaires et le FM, sont à 60,685 patients en 2018, 2019 et 2020.  Pour atteindre les cibles nationales, les contributions financières du gouvernement pour les inclusions additionnelles en 2018, 2019 et 2020 seront primordiales.
Les principales interventions prévues dans le cadre de cette subvention sont : la décentralisation du traitement ARV au niveau de toutes les provinces, l'adoption et la mise à l'échelle de l'initiative test and treat, la délégation des tâches, le lien entre les services de dépistage et de prise en charge ainsi que le renforcement de capacité des acteurs de prise en charge. A cela s’ajoutera des interventions communautaires telles le  renforcement des groupes de soutien, l'appui nutritionnel aux adultes et aux enfants, la recherche des perdus de vue permettant d'améliorer la rétention des personnes vivant avec le VIH sous traitement avec une forte participation des médiateurs de santé.  Pour la prise en charge pédiatrique, des supervisions par des mentors ainsi que le  renforcement du dépistage familial  et le soutien psychosocial des enfants et leurs parents sont prévus.
Les médiateurs de santé (MS) (351, financés par le FM) contribuent aussi à l'atteinte des résultats.  Ce sont la plupart des PVVIH affectés dans les formations sanitaires et sont des relais entre les FOSA et les bénéficiaires. Il est prévu que chaque MS fasse l’accompagnement soutenu de 100 PVVIH soit au total 35 100 PVVIH suivies chaque année (à rapporter en commentaire lors des PU) .  En plus de ceci d’autres PVVIH bénéficieront de soutiens ponctuels.   Les interventions des MS permettront de renforcer les séances d'observance au traitement, l'accompagnement psycho-social des enfants et adolescents vivants avec le VIH au niveau des sites de PEC et de PTME afin d'accroître le taux de couverture chez l'enfant et de rétention sous-traitement ARV pour atteindre les trois 90.
Les cibles parmi les adultes sont 60,685 patients (dont 4,360 enfants).  Les contributions sont chaque année: 55,500 couverts par le FM (dont 3500 enfants), 3085 (4%) par le gouvernement (2825 adultes, et 260 enfants), 1500 par PEPFAR (2%) (ARVs pour femmes enceintes), et 600 par UNICEF (enfants).  La contribution annuelle du Gouvernement est de 4% entre 2018 et 2020 soit 2788 (Loi des finances 2017 en supposant que cette contribution restera constante).  Les cibles nationales sont d'atteindre 64k et 68k patients TAR en 2019 et 2020, avec une augmentation de la contribution du gouvernement (8k et 12k patients en 2019 et 2020) et/ou une demande à travers le PAAR.  Le PNLS travaillere en étroite collaboration avec le gouvernement pour assurer la sécurisation des fonds pour la contribution aux ARVs, tel qu'indiqué dans le tableau de gaps programmatiques (4,487 patients TAR en 2018, 8,366 en 2019, et 12,201 en 2020).
Les cibles financées pour la couverture en charge virale sont 50%, 55% et 60% en 2018, 2019 et 2020 (cibles nationales 60%, 75%, 90% - incluses dans le PAAR).  Les tests de CD4 seront diminués avec l'augmentation de couverture en charge virale - un document opérationnel est à partager avec le FM, notamment pour indiquer quelle stratégie sera adopée pour les CD4 parmi les patients où la charge virale n'est pas disponible.
Il est estimé environ 3,000 patients pré-TAR par année (avec environ 6,000 patients pré-TAR estimés à juin 2017).  Si le pays passe au "test and treat", il est demandé que le PNLS expliquer comment ces patients seront financés.
Un audit de la file active est en cours (Q4 2017), et les résultats seront utilisés pour mettre à jour la valeur de base et les cibles si nécessaires.  Il sera important pour le pays de menu un plaidoyer continu auprès du gouvernement et des partenaires pour assurer le financement de la file active en alignement avec les cibles nationales.
Concernant la charge virale: la donnée de référence est 38% de couverture (21,735/57,121) (S1 2017).  Les cibles mentionnées ici 60% (36314/60523) en 2018, 75% (48464/64618) en 2019 et 90% (61484/68315) en 2020 sont celles du PSN 2018-2022.  Celles-ci ne seront que partiellement financées (50%, 55% et 60% de couverture de la file active TAR en 2018, 2019 et 2020), avec le soutien du FM, le principal contributeur.
Les interventions prévues dans le cadre de cette subvention sont : l'élargissement des plateformes pour la réalisation de la CV avec les 6 nouveaux appareils , la mise à contribution des GeneXperts achetés par le programme TB (apres pre qualification de l'OMS) [pour le moment il y a 7 appareils GeneXpert , dans le cadre de la subvention en cours, on vient de faire la réception de 10 appareils et 7 autres sont en cours de commande], le renforcement de capacité des biologistes, le renforcement du  système d'acheminement des prélévements et de rendu des résultats des CV aux sites de prise en charge , la contractualisation avec le privé pour assurer la maintenance préventive et curative des appareils de CV.
Les besoins pour la charge virale sont couverts par le FM, mais ne couvrent qu'une partie des cibles nationales.  Les gaps non couverts seront demandés dans le PAAR et le reste sera mobilisé auprès d’OPPERA et autres partenaires techniques et financiers (PTF).
Concernant l'appui nutritionnel: L'allocation prend en compte 50% des besoins parmi les personnes éligibles (patients TAR avec malnutrition aigue sévère, patients TAR avec malnutrition aigue modérée, femmes enceintes en PTME, et nourrissons de femmes séropositives en PTME), et 50% des besoins sont dans la demande PAAR.  Le suivi de cette mesure se fera à travers les rapports trimestriels qui seront produits par le PAM et transmis à la CRB (et le FM tous les 6 mois), mais aussi à travers des missions de supervision semestrielles au niveau des sites de prise en charge qui seront organisées par la CRB que ce soit par son personnel du niveau intermédiaire (RT) que ce soit celui du niveau central.
</v>
      </c>
    </row>
    <row r="91" spans="1:36" s="204" customFormat="1" ht="23.25" x14ac:dyDescent="0.25">
      <c r="A91" s="219">
        <v>13</v>
      </c>
      <c r="B91" s="194" t="str">
        <f>IFERROR(IF(INDEX('Coverage Indicators - Section D'!B$10:B$41,MATCH('Print View'!$A91,'Coverage Indicators - Section D'!$A$10:$A$41,0))&lt;&gt;0,INDEX('Coverage Indicators - Section D'!B$10:B$41,MATCH('Print View'!$A91,'Coverage Indicators - Section D'!$A$10:$A$41,0)),""),"")</f>
        <v/>
      </c>
      <c r="C91" s="194" t="str">
        <f>IFERROR(IF(INDEX('Coverage Indicators - Section D'!C$10:C$41,MATCH('Print View'!$A91,'Coverage Indicators - Section D'!$A$10:$A$41,0))&lt;&gt;0,INDEX('Coverage Indicators - Section D'!C$10:C$41,MATCH('Print View'!$A91,'Coverage Indicators - Section D'!$A$10:$A$41,0)),""),"")</f>
        <v/>
      </c>
      <c r="D91" s="194" t="str">
        <f>IFERROR(IF(INDEX('Coverage Indicators - Section D'!D$10:D$41,MATCH('Print View'!$A91,'Coverage Indicators - Section D'!$A$10:$A$41,0))&lt;&gt;0,INDEX('Coverage Indicators - Section D'!D$10:D$41,MATCH('Print View'!$A91,'Coverage Indicators - Section D'!$A$10:$A$41,0)),""),"")</f>
        <v/>
      </c>
      <c r="E91" s="194" t="str">
        <f>IFERROR(IF(INDEX('Coverage Indicators - Section D'!E$10:E$41,MATCH('Print View'!$A91,'Coverage Indicators - Section D'!$A$10:$A$41,0))&lt;&gt;0,INDEX('Coverage Indicators - Section D'!E$10:E$41,MATCH('Print View'!$A91,'Coverage Indicators - Section D'!$A$10:$A$41,0)),""),"")</f>
        <v/>
      </c>
      <c r="F91" s="194" t="str">
        <f>IFERROR(IF(INDEX('Coverage Indicators - Section D'!F$10:F$41,MATCH('Print View'!$A91,'Coverage Indicators - Section D'!$A$10:$A$41,0))&lt;&gt;0,INDEX('Coverage Indicators - Section D'!F$10:F$41,MATCH('Print View'!$A91,'Coverage Indicators - Section D'!$A$10:$A$41,0)),""),"")</f>
        <v/>
      </c>
      <c r="G91" s="194" t="str">
        <f>IFERROR(IF(INDEX('Coverage Indicators - Section D'!G$10:G$41,MATCH('Print View'!$A91,'Coverage Indicators - Section D'!$A$10:$A$41,0))&lt;&gt;0,INDEX('Coverage Indicators - Section D'!G$10:G$41,MATCH('Print View'!$A91,'Coverage Indicators - Section D'!$A$10:$A$41,0)),""),"")</f>
        <v/>
      </c>
      <c r="H91" s="194" t="str">
        <f>IFERROR(IF(INDEX('Coverage Indicators - Section D'!H$10:H$41,MATCH('Print View'!$A91,'Coverage Indicators - Section D'!$A$10:$A$41,0))&lt;&gt;0,INDEX('Coverage Indicators - Section D'!H$10:H$41,MATCH('Print View'!$A91,'Coverage Indicators - Section D'!$A$10:$A$41,0)),""),"")</f>
        <v/>
      </c>
      <c r="I91" s="194" t="str">
        <f>IFERROR(IF(INDEX('Coverage Indicators - Section D'!P$10:P$41,MATCH('Print View'!$A91,'Coverage Indicators - Section D'!$A$10:$A$41,0))&lt;&gt;0,INDEX('Coverage Indicators - Section D'!P$10:P$41,MATCH('Print View'!$A91,'Coverage Indicators - Section D'!$A$10:$A$41,0)),""),"")</f>
        <v/>
      </c>
      <c r="J91" s="194" t="str">
        <f>IFERROR(IF(INDEX('Coverage Indicators - Section D'!Q$10:Q$41,MATCH('Print View'!$A91,'Coverage Indicators - Section D'!$A$10:$A$41,0))&lt;&gt;0,INDEX('Coverage Indicators - Section D'!Q$10:Q$41,MATCH('Print View'!$A91,'Coverage Indicators - Section D'!$A$10:$A$41,0)),""),"")</f>
        <v/>
      </c>
      <c r="K91" s="194" t="str">
        <f>IFERROR(IF(INDEX('Coverage Indicators - Section D'!R$10:R$41,MATCH('Print View'!$A91,'Coverage Indicators - Section D'!$A$10:$A$41,0))&lt;&gt;0,INDEX('Coverage Indicators - Section D'!R$10:R$41,MATCH('Print View'!$A91,'Coverage Indicators - Section D'!$A$10:$A$41,0)),""),"")</f>
        <v/>
      </c>
      <c r="L91" s="194" t="str">
        <f>IFERROR(IF(INDEX('Coverage Indicators - Section D'!S$10:S$41,MATCH('Print View'!$A91,'Coverage Indicators - Section D'!$A$10:$A$41,0))&lt;&gt;0,INDEX('Coverage Indicators - Section D'!S$10:S$41,MATCH('Print View'!$A91,'Coverage Indicators - Section D'!$A$10:$A$41,0)),""),"")</f>
        <v/>
      </c>
      <c r="M91" s="194" t="str">
        <f>IFERROR(IF(INDEX('Coverage Indicators - Section D'!#REF!,MATCH('Print View'!$A91,'Coverage Indicators - Section D'!$A$10:$A$41,0))&lt;&gt;0,INDEX('Coverage Indicators - Section D'!#REF!,MATCH('Print View'!$A91,'Coverage Indicators - Section D'!$A$10:$A$41,0)),""),"")</f>
        <v/>
      </c>
      <c r="N91" s="194" t="str">
        <f>IFERROR(IF(INDEX('Coverage Indicators - Section D'!U$10:U$41,MATCH('Print View'!$A91,'Coverage Indicators - Section D'!$A$10:$A$41,0))&lt;&gt;0,INDEX('Coverage Indicators - Section D'!U$10:U$41,MATCH('Print View'!$A91,'Coverage Indicators - Section D'!$A$10:$A$41,0)),""),"")</f>
        <v/>
      </c>
      <c r="O91" s="194" t="str">
        <f>IFERROR(IF(INDEX('Coverage Indicators - Section D'!V$10:V$41,MATCH('Print View'!$A91,'Coverage Indicators - Section D'!$A$10:$A$41,0))&lt;&gt;0,INDEX('Coverage Indicators - Section D'!V$10:V$41,MATCH('Print View'!$A91,'Coverage Indicators - Section D'!$A$10:$A$41,0)),""),"")</f>
        <v/>
      </c>
      <c r="P91" s="213" t="str">
        <f t="array" ref="P91">IFERROR(IF(INDEX('Coverage Indicators - Section D'!E$45:E$226,MATCH('Print View'!$A91&amp;'Print View'!$Q$76,'Coverage Indicators - Section D'!$B$45:$B$226&amp;'Coverage Indicators - Section D'!$I$45:$I$226,0))&lt;&gt;0,INDEX('Coverage Indicators - Section D'!E$45:E$226,MATCH('Print View'!$A91&amp;'Print View'!$Q$76,'Coverage Indicators - Section D'!$B$45:$B$226&amp;'Coverage Indicators - Section D'!$I$45:$I$226,0)),""),"")</f>
        <v/>
      </c>
      <c r="Q91" s="200" t="str">
        <f t="array" ref="Q91">IFERROR(IF(INDEX('Coverage Indicators - Section D'!F$45:F$226,MATCH('Print View'!$A91&amp;'Print View'!$Q$76,'Coverage Indicators - Section D'!$B$45:$B$226&amp;'Coverage Indicators - Section D'!$I$45:$I$226,0))&lt;&gt;0,INDEX('Coverage Indicators - Section D'!F$45:F$226,MATCH('Print View'!$A91&amp;'Print View'!$Q$76,'Coverage Indicators - Section D'!$B$45:$B$226&amp;'Coverage Indicators - Section D'!$I$45:$I$226,0)),""),"")</f>
        <v/>
      </c>
      <c r="R91" s="200" t="str">
        <f t="array" ref="R91">IFERROR(IF(INDEX('Coverage Indicators - Section D'!G$45:G$226,MATCH('Print View'!$A91&amp;'Print View'!$Q$76,'Coverage Indicators - Section D'!$B$45:$B$226&amp;'Coverage Indicators - Section D'!$I$45:$I$226,0))&lt;&gt;0,INDEX('Coverage Indicators - Section D'!G$45:G$226,MATCH('Print View'!$A91&amp;'Print View'!$Q$76,'Coverage Indicators - Section D'!$B$45:$B$226&amp;'Coverage Indicators - Section D'!$I$45:$I$226,0)),""),"")</f>
        <v/>
      </c>
      <c r="S91" s="202" t="str">
        <f t="array" ref="S91">IFERROR(IF(INDEX('Coverage Indicators - Section D'!H$45:H$226,MATCH('Print View'!$A91&amp;'Print View'!$Q$76,'Coverage Indicators - Section D'!$B$45:$B$226&amp;'Coverage Indicators - Section D'!$I$45:$I$226,0))&lt;&gt;0,INDEX('Coverage Indicators - Section D'!H$45:H$226,MATCH('Print View'!$A91&amp;'Print View'!$Q$76,'Coverage Indicators - Section D'!$B$45:$B$226&amp;'Coverage Indicators - Section D'!$I$45:$I$226,0)),""),"")</f>
        <v/>
      </c>
      <c r="T91" s="199" t="str">
        <f t="array" ref="T91">IFERROR(IF(INDEX('Coverage Indicators - Section D'!E$45:E$226,MATCH('Print View'!$A91&amp;'Print View'!$U$76,'Coverage Indicators - Section D'!$B$45:$B$226&amp;'Coverage Indicators - Section D'!$I$45:$I$226,0))&lt;&gt;0,INDEX('Coverage Indicators - Section D'!E$45:E$226,MATCH('Print View'!$A91&amp;'Print View'!$U$76,'Coverage Indicators - Section D'!$B$45:$B$226&amp;'Coverage Indicators - Section D'!$I$45:$I$226,0)),""),"")</f>
        <v/>
      </c>
      <c r="U91" s="200" t="str">
        <f t="array" ref="U91">IFERROR(IF(INDEX('Coverage Indicators - Section D'!F$45:F$226,MATCH('Print View'!$A91&amp;'Print View'!$U$76,'Coverage Indicators - Section D'!$B$45:$B$226&amp;'Coverage Indicators - Section D'!$I$45:$I$226,0))&lt;&gt;0,INDEX('Coverage Indicators - Section D'!F$45:F$226,MATCH('Print View'!$A91&amp;'Print View'!$U$76,'Coverage Indicators - Section D'!$B$45:$B$226&amp;'Coverage Indicators - Section D'!$I$45:$I$226,0)),""),"")</f>
        <v/>
      </c>
      <c r="V91" s="200" t="str">
        <f t="array" ref="V91">IFERROR(IF(INDEX('Coverage Indicators - Section D'!G$45:G$226,MATCH('Print View'!$A91&amp;'Print View'!$U$76,'Coverage Indicators - Section D'!$B$45:$B$226&amp;'Coverage Indicators - Section D'!$I$45:$I$226,0))&lt;&gt;0,INDEX('Coverage Indicators - Section D'!G$45:G$226,MATCH('Print View'!$A91&amp;'Print View'!$U$76,'Coverage Indicators - Section D'!$B$45:$B$226&amp;'Coverage Indicators - Section D'!$I$45:$I$226,0)),""),"")</f>
        <v/>
      </c>
      <c r="W91" s="202" t="str">
        <f t="array" ref="W91">IFERROR(IF(INDEX('Coverage Indicators - Section D'!H$45:H$226,MATCH('Print View'!$A91&amp;'Print View'!$U$76,'Coverage Indicators - Section D'!$B$45:$B$226&amp;'Coverage Indicators - Section D'!$I$45:$I$226,0))&lt;&gt;0,INDEX('Coverage Indicators - Section D'!H$45:H$226,MATCH('Print View'!$A91&amp;'Print View'!$U$76,'Coverage Indicators - Section D'!$B$45:$B$226&amp;'Coverage Indicators - Section D'!$I$45:$I$226,0)),""),"")</f>
        <v/>
      </c>
      <c r="X91" s="198"/>
      <c r="Y91" s="196"/>
      <c r="Z91" s="196"/>
      <c r="AA91" s="197"/>
      <c r="AB91" s="198"/>
      <c r="AC91" s="196"/>
      <c r="AD91" s="196"/>
      <c r="AE91" s="197"/>
      <c r="AF91" s="198"/>
      <c r="AG91" s="196"/>
      <c r="AH91" s="205"/>
      <c r="AI91" s="197"/>
      <c r="AJ91" s="203" t="str">
        <f>IFERROR(IF(INDEX('Coverage Indicators - Section D'!W$10:W$41,MATCH('Print View'!$A91,'Coverage Indicators - Section D'!$A$10:$A$41,0))&lt;&gt;0,INDEX('Coverage Indicators - Section D'!W$10:W$41,MATCH('Print View'!$A91,'Coverage Indicators - Section D'!$A$10:$A$41,0)),""),"")</f>
        <v/>
      </c>
    </row>
    <row r="92" spans="1:36" s="204" customFormat="1" ht="362.25" x14ac:dyDescent="0.25">
      <c r="A92" s="220">
        <v>14</v>
      </c>
      <c r="B92" s="276" t="str">
        <f>IFERROR(IF(INDEX('Coverage Indicators - Section D'!B$10:B$41,MATCH('Print View'!$A92,'Coverage Indicators - Section D'!$A$10:$A$41,0))&lt;&gt;0,INDEX('Coverage Indicators - Section D'!B$10:B$41,MATCH('Print View'!$A92,'Coverage Indicators - Section D'!$A$10:$A$41,0)),""),"")</f>
        <v>Traitement, prise en charge et soutien</v>
      </c>
      <c r="C92" s="276" t="str">
        <f>IFERROR(IF(INDEX('Coverage Indicators - Section D'!C$10:C$41,MATCH('Print View'!$A92,'Coverage Indicators - Section D'!$A$10:$A$41,0))&lt;&gt;0,INDEX('Coverage Indicators - Section D'!C$10:C$41,MATCH('Print View'!$A92,'Coverage Indicators - Section D'!$A$10:$A$41,0)),""),"")</f>
        <v>TCS-1(M): Pourcentage de personnes vivant avec le VIH bénéficiant actuellement d'un traitement antirétroviral</v>
      </c>
      <c r="D92" s="276" t="str">
        <f>IFERROR(IF(INDEX('Coverage Indicators - Section D'!D$10:D$41,MATCH('Print View'!$A92,'Coverage Indicators - Section D'!$A$10:$A$41,0))&lt;&gt;0,INDEX('Coverage Indicators - Section D'!D$10:D$41,MATCH('Print View'!$A92,'Coverage Indicators - Section D'!$A$10:$A$41,0)),""),"")</f>
        <v/>
      </c>
      <c r="E92" s="276">
        <f>IFERROR(IF(INDEX('Coverage Indicators - Section D'!E$10:E$41,MATCH('Print View'!$A92,'Coverage Indicators - Section D'!$A$10:$A$41,0))&lt;&gt;0,INDEX('Coverage Indicators - Section D'!E$10:E$41,MATCH('Print View'!$A92,'Coverage Indicators - Section D'!$A$10:$A$41,0)),""),"")</f>
        <v>211</v>
      </c>
      <c r="F92" s="276">
        <f>IFERROR(IF(INDEX('Coverage Indicators - Section D'!F$10:F$41,MATCH('Print View'!$A92,'Coverage Indicators - Section D'!$A$10:$A$41,0))&lt;&gt;0,INDEX('Coverage Indicators - Section D'!F$10:F$41,MATCH('Print View'!$A92,'Coverage Indicators - Section D'!$A$10:$A$41,0)),""),"")</f>
        <v>678</v>
      </c>
      <c r="G92" s="276">
        <f>IFERROR(IF(INDEX('Coverage Indicators - Section D'!G$10:G$41,MATCH('Print View'!$A92,'Coverage Indicators - Section D'!$A$10:$A$41,0))&lt;&gt;0,INDEX('Coverage Indicators - Section D'!G$10:G$41,MATCH('Print View'!$A92,'Coverage Indicators - Section D'!$A$10:$A$41,0)),""),"")</f>
        <v>31.12094395280236</v>
      </c>
      <c r="H92" s="276" t="str">
        <f>IFERROR(IF(INDEX('Coverage Indicators - Section D'!H$10:H$41,MATCH('Print View'!$A92,'Coverage Indicators - Section D'!$A$10:$A$41,0))&lt;&gt;0,INDEX('Coverage Indicators - Section D'!H$10:H$41,MATCH('Print View'!$A92,'Coverage Indicators - Section D'!$A$10:$A$41,0)),""),"")</f>
        <v>2017</v>
      </c>
      <c r="I92" s="276" t="str">
        <f>IFERROR(IF(INDEX('Coverage Indicators - Section D'!P$10:P$41,MATCH('Print View'!$A92,'Coverage Indicators - Section D'!$A$10:$A$41,0))&lt;&gt;0,INDEX('Coverage Indicators - Section D'!P$10:P$41,MATCH('Print View'!$A92,'Coverage Indicators - Section D'!$A$10:$A$41,0)),""),"")</f>
        <v xml:space="preserve">Données du programme PNLS/IST, Sem 1 </v>
      </c>
      <c r="J92" s="276" t="str">
        <f>IFERROR(IF(INDEX('Coverage Indicators - Section D'!Q$10:Q$41,MATCH('Print View'!$A92,'Coverage Indicators - Section D'!$A$10:$A$41,0))&lt;&gt;0,INDEX('Coverage Indicators - Section D'!Q$10:Q$41,MATCH('Print View'!$A92,'Coverage Indicators - Section D'!$A$10:$A$41,0)),""),"")</f>
        <v>Age | Sexe,Age,Groupe à risque cible,Sexe</v>
      </c>
      <c r="K92" s="276" t="str">
        <f>IFERROR(IF(INDEX('Coverage Indicators - Section D'!R$10:R$41,MATCH('Print View'!$A92,'Coverage Indicators - Section D'!$A$10:$A$41,0))&lt;&gt;0,INDEX('Coverage Indicators - Section D'!R$10:R$41,MATCH('Print View'!$A92,'Coverage Indicators - Section D'!$A$10:$A$41,0)),""),"")</f>
        <v/>
      </c>
      <c r="L92" s="276" t="str">
        <f>IFERROR(IF(INDEX('Coverage Indicators - Section D'!S$10:S$41,MATCH('Print View'!$A92,'Coverage Indicators - Section D'!$A$10:$A$41,0))&lt;&gt;0,INDEX('Coverage Indicators - Section D'!S$10:S$41,MATCH('Print View'!$A92,'Coverage Indicators - Section D'!$A$10:$A$41,0)),""),"")</f>
        <v/>
      </c>
      <c r="M92" s="276" t="str">
        <f>IFERROR(IF(INDEX('Coverage Indicators - Section D'!#REF!,MATCH('Print View'!$A92,'Coverage Indicators - Section D'!$A$10:$A$41,0))&lt;&gt;0,INDEX('Coverage Indicators - Section D'!#REF!,MATCH('Print View'!$A92,'Coverage Indicators - Section D'!$A$10:$A$41,0)),""),"")</f>
        <v/>
      </c>
      <c r="N92" s="276" t="str">
        <f>IFERROR(IF(INDEX('Coverage Indicators - Section D'!U$10:U$41,MATCH('Print View'!$A92,'Coverage Indicators - Section D'!$A$10:$A$41,0))&lt;&gt;0,INDEX('Coverage Indicators - Section D'!U$10:U$41,MATCH('Print View'!$A92,'Coverage Indicators - Section D'!$A$10:$A$41,0)),""),"")</f>
        <v>National</v>
      </c>
      <c r="O92" s="276" t="str">
        <f>IFERROR(IF(INDEX('Coverage Indicators - Section D'!V$10:V$41,MATCH('Print View'!$A92,'Coverage Indicators - Section D'!$A$10:$A$41,0))&lt;&gt;0,INDEX('Coverage Indicators - Section D'!V$10:V$41,MATCH('Print View'!$A92,'Coverage Indicators - Section D'!$A$10:$A$41,0)),""),"")</f>
        <v>N-Non-cumulative</v>
      </c>
      <c r="P92" s="277">
        <f t="array" ref="P92">IFERROR(IF(INDEX('Coverage Indicators - Section D'!E$45:E$226,MATCH('Print View'!$A92&amp;'Print View'!$Q$76,'Coverage Indicators - Section D'!$B$45:$B$226&amp;'Coverage Indicators - Section D'!$I$45:$I$226,0))&lt;&gt;0,INDEX('Coverage Indicators - Section D'!E$45:E$226,MATCH('Print View'!$A92&amp;'Print View'!$Q$76,'Coverage Indicators - Section D'!$B$45:$B$226&amp;'Coverage Indicators - Section D'!$I$45:$I$226,0)),""),"")</f>
        <v>33.9</v>
      </c>
      <c r="Q92" s="278">
        <f t="array" ref="Q92">IFERROR(IF(INDEX('Coverage Indicators - Section D'!F$45:F$226,MATCH('Print View'!$A92&amp;'Print View'!$Q$76,'Coverage Indicators - Section D'!$B$45:$B$226&amp;'Coverage Indicators - Section D'!$I$45:$I$226,0))&lt;&gt;0,INDEX('Coverage Indicators - Section D'!F$45:F$226,MATCH('Print View'!$A92&amp;'Print View'!$Q$76,'Coverage Indicators - Section D'!$B$45:$B$226&amp;'Coverage Indicators - Section D'!$I$45:$I$226,0)),""),"")</f>
        <v>678</v>
      </c>
      <c r="R92" s="278">
        <f t="array" ref="R92">IFERROR(IF(INDEX('Coverage Indicators - Section D'!G$45:G$226,MATCH('Print View'!$A92&amp;'Print View'!$Q$76,'Coverage Indicators - Section D'!$B$45:$B$226&amp;'Coverage Indicators - Section D'!$I$45:$I$226,0))&lt;&gt;0,INDEX('Coverage Indicators - Section D'!G$45:G$226,MATCH('Print View'!$A92&amp;'Print View'!$Q$76,'Coverage Indicators - Section D'!$B$45:$B$226&amp;'Coverage Indicators - Section D'!$I$45:$I$226,0)),""),"")</f>
        <v>5</v>
      </c>
      <c r="S92" s="279" t="str">
        <f t="array" ref="S92">IFERROR(IF(INDEX('Coverage Indicators - Section D'!H$45:H$226,MATCH('Print View'!$A92&amp;'Print View'!$Q$76,'Coverage Indicators - Section D'!$B$45:$B$226&amp;'Coverage Indicators - Section D'!$I$45:$I$226,0))&lt;&gt;0,INDEX('Coverage Indicators - Section D'!H$45:H$226,MATCH('Print View'!$A92&amp;'Print View'!$Q$76,'Coverage Indicators - Section D'!$B$45:$B$226&amp;'Coverage Indicators - Section D'!$I$45:$I$226,0)),""),"")</f>
        <v/>
      </c>
      <c r="T92" s="280">
        <f t="array" ref="T92">IFERROR(IF(INDEX('Coverage Indicators - Section D'!E$45:E$226,MATCH('Print View'!$A92&amp;'Print View'!$U$76,'Coverage Indicators - Section D'!$B$45:$B$226&amp;'Coverage Indicators - Section D'!$I$45:$I$226,0))&lt;&gt;0,INDEX('Coverage Indicators - Section D'!E$45:E$226,MATCH('Print View'!$A92&amp;'Print View'!$U$76,'Coverage Indicators - Section D'!$B$45:$B$226&amp;'Coverage Indicators - Section D'!$I$45:$I$226,0)),""),"")</f>
        <v>33.9</v>
      </c>
      <c r="U92" s="278">
        <f t="array" ref="U92">IFERROR(IF(INDEX('Coverage Indicators - Section D'!F$45:F$226,MATCH('Print View'!$A92&amp;'Print View'!$U$76,'Coverage Indicators - Section D'!$B$45:$B$226&amp;'Coverage Indicators - Section D'!$I$45:$I$226,0))&lt;&gt;0,INDEX('Coverage Indicators - Section D'!F$45:F$226,MATCH('Print View'!$A92&amp;'Print View'!$U$76,'Coverage Indicators - Section D'!$B$45:$B$226&amp;'Coverage Indicators - Section D'!$I$45:$I$226,0)),""),"")</f>
        <v>678</v>
      </c>
      <c r="V92" s="278">
        <f t="array" ref="V92">IFERROR(IF(INDEX('Coverage Indicators - Section D'!G$45:G$226,MATCH('Print View'!$A92&amp;'Print View'!$U$76,'Coverage Indicators - Section D'!$B$45:$B$226&amp;'Coverage Indicators - Section D'!$I$45:$I$226,0))&lt;&gt;0,INDEX('Coverage Indicators - Section D'!G$45:G$226,MATCH('Print View'!$A92&amp;'Print View'!$U$76,'Coverage Indicators - Section D'!$B$45:$B$226&amp;'Coverage Indicators - Section D'!$I$45:$I$226,0)),""),"")</f>
        <v>5</v>
      </c>
      <c r="W92" s="279" t="str">
        <f t="array" ref="W92">IFERROR(IF(INDEX('Coverage Indicators - Section D'!H$45:H$226,MATCH('Print View'!$A92&amp;'Print View'!$U$76,'Coverage Indicators - Section D'!$B$45:$B$226&amp;'Coverage Indicators - Section D'!$I$45:$I$226,0))&lt;&gt;0,INDEX('Coverage Indicators - Section D'!H$45:H$226,MATCH('Print View'!$A92&amp;'Print View'!$U$76,'Coverage Indicators - Section D'!$B$45:$B$226&amp;'Coverage Indicators - Section D'!$I$45:$I$226,0)),""),"")</f>
        <v/>
      </c>
      <c r="X92" s="281"/>
      <c r="Y92" s="282"/>
      <c r="Z92" s="282"/>
      <c r="AA92" s="283"/>
      <c r="AB92" s="281"/>
      <c r="AC92" s="282"/>
      <c r="AD92" s="282"/>
      <c r="AE92" s="283"/>
      <c r="AF92" s="281"/>
      <c r="AG92" s="282"/>
      <c r="AH92" s="284"/>
      <c r="AI92" s="283"/>
      <c r="AJ92" s="285" t="str">
        <f>IFERROR(IF(INDEX('Coverage Indicators - Section D'!W$10:W$41,MATCH('Print View'!$A92,'Coverage Indicators - Section D'!$A$10:$A$41,0))&lt;&gt;0,INDEX('Coverage Indicators - Section D'!W$10:W$41,MATCH('Print View'!$A92,'Coverage Indicators - Section D'!$A$10:$A$41,0)),""),"")</f>
        <v xml:space="preserve">Numérateur: Nombre d'établissements de santé dispensant des thérapies antirétrovirales avec une rupture de stock pour au moins l'un des médicaments antirétroviraux requis durant deux semaines au cours de la période de rapportage.
Dénominateur: Nombre total de structures de soins offrant le traitement ARV, comprenant les hôpitaux, sites associatifs, privés.
Selon les données du programme PNLS/IST de S1 2017,  68,9% (467/678) a été calculée sur la base du nombre d'établissements n'ayant pas connu de rupture d'ARV sur le nombre total de sites ARV.  Le nombre avec des ruptures est donc l'inverse.
L'ambition de 2018 à 2020 est d'atteindre 0% de ruptures, et les cibles réalistes indiquées dans le cadre de performance de la subvention sont indiquées à 5%.
Le monitoring de cet indicateur portera sur tous les sites ARV.  Le dénominateur sera mis à jour avec la valeur réelle à chaque période de rapportage.
Les principales interventions prévues sont: l'appui à la CAMEBU pour l'augmentation des aires de stockage des médicaments, la mise en place d'un système d' alerte pour éviter les ruptures de stock, la formation des acteurs responsables de la quantification des produits, la rationalisation des protocoles de traitements, la constitution d'un stock de sécurité de 4 mois au niveau central, et l'appui à la logistique pour le transport des médicaments au niveau décentralisé, l'appui à la mise en place d'un plan de sécurisation des produits au niveau de la CAMEBU et la mise à disposition de 3 experts GAS à la CAMEBU 
Le financement sera assuré par le FM, le Gouvernement, USAID à travers QUEMONIX et les autres PTFs </v>
      </c>
    </row>
    <row r="93" spans="1:36" s="204" customFormat="1" ht="393.75" x14ac:dyDescent="0.25">
      <c r="A93" s="220">
        <v>15</v>
      </c>
      <c r="B93" s="194" t="str">
        <f>IFERROR(IF(INDEX('Coverage Indicators - Section D'!B$10:B$41,MATCH('Print View'!$A93,'Coverage Indicators - Section D'!$A$10:$A$41,0))&lt;&gt;0,INDEX('Coverage Indicators - Section D'!B$10:B$41,MATCH('Print View'!$A93,'Coverage Indicators - Section D'!$A$10:$A$41,0)),""),"")</f>
        <v>Prévention de la transmission de la mère à l'enfant (PTME)</v>
      </c>
      <c r="C93" s="194" t="str">
        <f>IFERROR(IF(INDEX('Coverage Indicators - Section D'!C$10:C$41,MATCH('Print View'!$A93,'Coverage Indicators - Section D'!$A$10:$A$41,0))&lt;&gt;0,INDEX('Coverage Indicators - Section D'!C$10:C$41,MATCH('Print View'!$A93,'Coverage Indicators - Section D'!$A$10:$A$41,0)),""),"")</f>
        <v>PMTCT-1: Pourcentage de femmes enceintes qui connaissent leur statut sérologique à l'égard du VIH</v>
      </c>
      <c r="D93" s="194" t="str">
        <f>IFERROR(IF(INDEX('Coverage Indicators - Section D'!D$10:D$41,MATCH('Print View'!$A93,'Coverage Indicators - Section D'!$A$10:$A$41,0))&lt;&gt;0,INDEX('Coverage Indicators - Section D'!D$10:D$41,MATCH('Print View'!$A93,'Coverage Indicators - Section D'!$A$10:$A$41,0)),""),"")</f>
        <v/>
      </c>
      <c r="E93" s="194">
        <f>IFERROR(IF(INDEX('Coverage Indicators - Section D'!E$10:E$41,MATCH('Print View'!$A93,'Coverage Indicators - Section D'!$A$10:$A$41,0))&lt;&gt;0,INDEX('Coverage Indicators - Section D'!E$10:E$41,MATCH('Print View'!$A93,'Coverage Indicators - Section D'!$A$10:$A$41,0)),""),"")</f>
        <v>171057</v>
      </c>
      <c r="F93" s="194">
        <f>IFERROR(IF(INDEX('Coverage Indicators - Section D'!F$10:F$41,MATCH('Print View'!$A93,'Coverage Indicators - Section D'!$A$10:$A$41,0))&lt;&gt;0,INDEX('Coverage Indicators - Section D'!F$10:F$41,MATCH('Print View'!$A93,'Coverage Indicators - Section D'!$A$10:$A$41,0)),""),"")</f>
        <v>260024</v>
      </c>
      <c r="G93" s="194">
        <f>IFERROR(IF(INDEX('Coverage Indicators - Section D'!G$10:G$41,MATCH('Print View'!$A93,'Coverage Indicators - Section D'!$A$10:$A$41,0))&lt;&gt;0,INDEX('Coverage Indicators - Section D'!G$10:G$41,MATCH('Print View'!$A93,'Coverage Indicators - Section D'!$A$10:$A$41,0)),""),"")</f>
        <v>65.785081377103651</v>
      </c>
      <c r="H93" s="194" t="str">
        <f>IFERROR(IF(INDEX('Coverage Indicators - Section D'!H$10:H$41,MATCH('Print View'!$A93,'Coverage Indicators - Section D'!$A$10:$A$41,0))&lt;&gt;0,INDEX('Coverage Indicators - Section D'!H$10:H$41,MATCH('Print View'!$A93,'Coverage Indicators - Section D'!$A$10:$A$41,0)),""),"")</f>
        <v>2017</v>
      </c>
      <c r="I93" s="194" t="str">
        <f>IFERROR(IF(INDEX('Coverage Indicators - Section D'!P$10:P$41,MATCH('Print View'!$A93,'Coverage Indicators - Section D'!$A$10:$A$41,0))&lt;&gt;0,INDEX('Coverage Indicators - Section D'!P$10:P$41,MATCH('Print View'!$A93,'Coverage Indicators - Section D'!$A$10:$A$41,0)),""),"")</f>
        <v xml:space="preserve">Données du programme PNLS/IST, Sem 1 </v>
      </c>
      <c r="J93" s="194" t="str">
        <f>IFERROR(IF(INDEX('Coverage Indicators - Section D'!Q$10:Q$41,MATCH('Print View'!$A93,'Coverage Indicators - Section D'!$A$10:$A$41,0))&lt;&gt;0,INDEX('Coverage Indicators - Section D'!Q$10:Q$41,MATCH('Print View'!$A93,'Coverage Indicators - Section D'!$A$10:$A$41,0)),""),"")</f>
        <v/>
      </c>
      <c r="K93" s="194" t="str">
        <f>IFERROR(IF(INDEX('Coverage Indicators - Section D'!R$10:R$41,MATCH('Print View'!$A93,'Coverage Indicators - Section D'!$A$10:$A$41,0))&lt;&gt;0,INDEX('Coverage Indicators - Section D'!R$10:R$41,MATCH('Print View'!$A93,'Coverage Indicators - Section D'!$A$10:$A$41,0)),""),"")</f>
        <v/>
      </c>
      <c r="L93" s="194" t="str">
        <f>IFERROR(IF(INDEX('Coverage Indicators - Section D'!S$10:S$41,MATCH('Print View'!$A93,'Coverage Indicators - Section D'!$A$10:$A$41,0))&lt;&gt;0,INDEX('Coverage Indicators - Section D'!S$10:S$41,MATCH('Print View'!$A93,'Coverage Indicators - Section D'!$A$10:$A$41,0)),""),"")</f>
        <v/>
      </c>
      <c r="M93" s="194" t="str">
        <f>IFERROR(IF(INDEX('Coverage Indicators - Section D'!#REF!,MATCH('Print View'!$A93,'Coverage Indicators - Section D'!$A$10:$A$41,0))&lt;&gt;0,INDEX('Coverage Indicators - Section D'!#REF!,MATCH('Print View'!$A93,'Coverage Indicators - Section D'!$A$10:$A$41,0)),""),"")</f>
        <v/>
      </c>
      <c r="N93" s="194" t="str">
        <f>IFERROR(IF(INDEX('Coverage Indicators - Section D'!U$10:U$41,MATCH('Print View'!$A93,'Coverage Indicators - Section D'!$A$10:$A$41,0))&lt;&gt;0,INDEX('Coverage Indicators - Section D'!U$10:U$41,MATCH('Print View'!$A93,'Coverage Indicators - Section D'!$A$10:$A$41,0)),""),"")</f>
        <v>National</v>
      </c>
      <c r="O93" s="194" t="str">
        <f>IFERROR(IF(INDEX('Coverage Indicators - Section D'!V$10:V$41,MATCH('Print View'!$A93,'Coverage Indicators - Section D'!$A$10:$A$41,0))&lt;&gt;0,INDEX('Coverage Indicators - Section D'!V$10:V$41,MATCH('Print View'!$A93,'Coverage Indicators - Section D'!$A$10:$A$41,0)),""),"")</f>
        <v>Y- Cumulative annually</v>
      </c>
      <c r="P93" s="213">
        <f t="array" ref="P93">IFERROR(IF(INDEX('Coverage Indicators - Section D'!E$45:E$226,MATCH('Print View'!$A93&amp;'Print View'!$Q$76,'Coverage Indicators - Section D'!$B$45:$B$226&amp;'Coverage Indicators - Section D'!$I$45:$I$226,0))&lt;&gt;0,INDEX('Coverage Indicators - Section D'!E$45:E$226,MATCH('Print View'!$A93&amp;'Print View'!$Q$76,'Coverage Indicators - Section D'!$B$45:$B$226&amp;'Coverage Indicators - Section D'!$I$45:$I$226,0)),""),"")</f>
        <v>213843.20000000001</v>
      </c>
      <c r="Q93" s="200">
        <f t="array" ref="Q93">IFERROR(IF(INDEX('Coverage Indicators - Section D'!F$45:F$226,MATCH('Print View'!$A93&amp;'Print View'!$Q$76,'Coverage Indicators - Section D'!$B$45:$B$226&amp;'Coverage Indicators - Section D'!$I$45:$I$226,0))&lt;&gt;0,INDEX('Coverage Indicators - Section D'!F$45:F$226,MATCH('Print View'!$A93&amp;'Print View'!$Q$76,'Coverage Indicators - Section D'!$B$45:$B$226&amp;'Coverage Indicators - Section D'!$I$45:$I$226,0)),""),"")</f>
        <v>267304</v>
      </c>
      <c r="R93" s="200">
        <f t="array" ref="R93">IFERROR(IF(INDEX('Coverage Indicators - Section D'!G$45:G$226,MATCH('Print View'!$A93&amp;'Print View'!$Q$76,'Coverage Indicators - Section D'!$B$45:$B$226&amp;'Coverage Indicators - Section D'!$I$45:$I$226,0))&lt;&gt;0,INDEX('Coverage Indicators - Section D'!G$45:G$226,MATCH('Print View'!$A93&amp;'Print View'!$Q$76,'Coverage Indicators - Section D'!$B$45:$B$226&amp;'Coverage Indicators - Section D'!$I$45:$I$226,0)),""),"")</f>
        <v>80</v>
      </c>
      <c r="S93" s="202" t="str">
        <f t="array" ref="S93">IFERROR(IF(INDEX('Coverage Indicators - Section D'!H$45:H$226,MATCH('Print View'!$A93&amp;'Print View'!$Q$76,'Coverage Indicators - Section D'!$B$45:$B$226&amp;'Coverage Indicators - Section D'!$I$45:$I$226,0))&lt;&gt;0,INDEX('Coverage Indicators - Section D'!H$45:H$226,MATCH('Print View'!$A93&amp;'Print View'!$Q$76,'Coverage Indicators - Section D'!$B$45:$B$226&amp;'Coverage Indicators - Section D'!$I$45:$I$226,0)),""),"")</f>
        <v/>
      </c>
      <c r="T93" s="199">
        <f t="array" ref="T93">IFERROR(IF(INDEX('Coverage Indicators - Section D'!E$45:E$226,MATCH('Print View'!$A93&amp;'Print View'!$U$76,'Coverage Indicators - Section D'!$B$45:$B$226&amp;'Coverage Indicators - Section D'!$I$45:$I$226,0))&lt;&gt;0,INDEX('Coverage Indicators - Section D'!E$45:E$226,MATCH('Print View'!$A93&amp;'Print View'!$U$76,'Coverage Indicators - Section D'!$B$45:$B$226&amp;'Coverage Indicators - Section D'!$I$45:$I$226,0)),""),"")</f>
        <v>213843.20000000001</v>
      </c>
      <c r="U93" s="200">
        <f t="array" ref="U93">IFERROR(IF(INDEX('Coverage Indicators - Section D'!F$45:F$226,MATCH('Print View'!$A93&amp;'Print View'!$U$76,'Coverage Indicators - Section D'!$B$45:$B$226&amp;'Coverage Indicators - Section D'!$I$45:$I$226,0))&lt;&gt;0,INDEX('Coverage Indicators - Section D'!F$45:F$226,MATCH('Print View'!$A93&amp;'Print View'!$U$76,'Coverage Indicators - Section D'!$B$45:$B$226&amp;'Coverage Indicators - Section D'!$I$45:$I$226,0)),""),"")</f>
        <v>267304</v>
      </c>
      <c r="V93" s="200">
        <f t="array" ref="V93">IFERROR(IF(INDEX('Coverage Indicators - Section D'!G$45:G$226,MATCH('Print View'!$A93&amp;'Print View'!$U$76,'Coverage Indicators - Section D'!$B$45:$B$226&amp;'Coverage Indicators - Section D'!$I$45:$I$226,0))&lt;&gt;0,INDEX('Coverage Indicators - Section D'!G$45:G$226,MATCH('Print View'!$A93&amp;'Print View'!$U$76,'Coverage Indicators - Section D'!$B$45:$B$226&amp;'Coverage Indicators - Section D'!$I$45:$I$226,0)),""),"")</f>
        <v>80</v>
      </c>
      <c r="W93" s="202" t="str">
        <f t="array" ref="W93">IFERROR(IF(INDEX('Coverage Indicators - Section D'!H$45:H$226,MATCH('Print View'!$A93&amp;'Print View'!$U$76,'Coverage Indicators - Section D'!$B$45:$B$226&amp;'Coverage Indicators - Section D'!$I$45:$I$226,0))&lt;&gt;0,INDEX('Coverage Indicators - Section D'!H$45:H$226,MATCH('Print View'!$A93&amp;'Print View'!$U$76,'Coverage Indicators - Section D'!$B$45:$B$226&amp;'Coverage Indicators - Section D'!$I$45:$I$226,0)),""),"")</f>
        <v/>
      </c>
      <c r="X93" s="198"/>
      <c r="Y93" s="196"/>
      <c r="Z93" s="196"/>
      <c r="AA93" s="197"/>
      <c r="AB93" s="198"/>
      <c r="AC93" s="196"/>
      <c r="AD93" s="196"/>
      <c r="AE93" s="197"/>
      <c r="AF93" s="198"/>
      <c r="AG93" s="196"/>
      <c r="AH93" s="205"/>
      <c r="AI93" s="197"/>
      <c r="AJ93" s="203" t="str">
        <f>IFERROR(IF(INDEX('Coverage Indicators - Section D'!W$10:W$41,MATCH('Print View'!$A93,'Coverage Indicators - Section D'!$A$10:$A$41,0))&lt;&gt;0,INDEX('Coverage Indicators - Section D'!W$10:W$41,MATCH('Print View'!$A93,'Coverage Indicators - Section D'!$A$10:$A$41,0)),""),"")</f>
        <v>Numérateur: Nombre de femmes enceintes venues en CPN1, dépistées et qui ont récupéré les résultats.
Dénominateur: Nombre estimé de femmes enceintes dans les 12 derniers mois (Nombre de Grossesses attendues par année = PT x 0,05) 
La donnée de base qui est de 65,8% (171057/ 260 024) provient des données dur programme PNLS/IST de juin 2017 et concernent le premier semestre 2017.
Les taux de couverture du test VIH chez les Femmes enceintes qui sont de 90% (468042/520047) en 2018, 95% (507878/534608) en 2019 et 96%(527594/549577) en 2020 sont ceux retenus dans le PSN 2018-2022.  Cependant, sur la base d'une progression plus réaliste à partir de la valeur de base, une progression de 80%, 90% et 95% a été retenue dans le cadre des cibles prévues pour financement.  Le numérateur de ces cibles est également compris dans l'indicateur portant sur le test VIH pour la  population générale (HTS-1).
Les principales interventions prévues sont: la disponibilité des tests de dépistage au niveau de tous les sites PTME, la systématisation du dépistage VIH chez toutes les femmes reçues en CPN, l'intégration du dépistage de la syphilis,  la mise en place des interventions communautaires avec les médiateurs et ASC (agents de santé communautaire) dans le domaine de la sensibilisation pour le test et le suivi des femmes enceintes séropositives, la promotion du dépistage du couple. Les activités de plaidoyer et de sensibilisation avec la Première Dame viendront renforcer la demande et l'offre de service PTME. 
Les contributions pour les tests de dépistage VIH sont: PEPFAR 416-432k kits, et env. 91-115k tests sur financement FM.  Les tests demandés par le pays sont DUO (syphillis/VIH) - à discuter avec PEPFAR dont les achats prévus en 2018 n'avaient pas prévu de DUO.  De plus, le pays est demandé de partager les directives nationales en lien avec l'utilisation du test DUO.  Les cibles du cadre de performance sont celles financées, en alignement avec les documents GAS (80%, 90% et 95%).</v>
      </c>
    </row>
    <row r="94" spans="1:36" s="204" customFormat="1" ht="409.5" x14ac:dyDescent="0.25">
      <c r="A94" s="220">
        <v>16</v>
      </c>
      <c r="B94" s="276" t="str">
        <f>IFERROR(IF(INDEX('Coverage Indicators - Section D'!B$10:B$41,MATCH('Print View'!$A94,'Coverage Indicators - Section D'!$A$10:$A$41,0))&lt;&gt;0,INDEX('Coverage Indicators - Section D'!B$10:B$41,MATCH('Print View'!$A94,'Coverage Indicators - Section D'!$A$10:$A$41,0)),""),"")</f>
        <v>Prévention de la transmission de la mère à l'enfant (PTME)</v>
      </c>
      <c r="C94" s="276" t="str">
        <f>IFERROR(IF(INDEX('Coverage Indicators - Section D'!C$10:C$41,MATCH('Print View'!$A94,'Coverage Indicators - Section D'!$A$10:$A$41,0))&lt;&gt;0,INDEX('Coverage Indicators - Section D'!C$10:C$41,MATCH('Print View'!$A94,'Coverage Indicators - Section D'!$A$10:$A$41,0)),""),"")</f>
        <v>PMTCT-2.1: Pourcentage de femmes enceintes séropositives au VIH ayant reçu des antirétroviraux durant leur grossesse</v>
      </c>
      <c r="D94" s="276" t="str">
        <f>IFERROR(IF(INDEX('Coverage Indicators - Section D'!D$10:D$41,MATCH('Print View'!$A94,'Coverage Indicators - Section D'!$A$10:$A$41,0))&lt;&gt;0,INDEX('Coverage Indicators - Section D'!D$10:D$41,MATCH('Print View'!$A94,'Coverage Indicators - Section D'!$A$10:$A$41,0)),""),"")</f>
        <v/>
      </c>
      <c r="E94" s="276">
        <f>IFERROR(IF(INDEX('Coverage Indicators - Section D'!E$10:E$41,MATCH('Print View'!$A94,'Coverage Indicators - Section D'!$A$10:$A$41,0))&lt;&gt;0,INDEX('Coverage Indicators - Section D'!E$10:E$41,MATCH('Print View'!$A94,'Coverage Indicators - Section D'!$A$10:$A$41,0)),""),"")</f>
        <v>2215</v>
      </c>
      <c r="F94" s="276">
        <f>IFERROR(IF(INDEX('Coverage Indicators - Section D'!F$10:F$41,MATCH('Print View'!$A94,'Coverage Indicators - Section D'!$A$10:$A$41,0))&lt;&gt;0,INDEX('Coverage Indicators - Section D'!F$10:F$41,MATCH('Print View'!$A94,'Coverage Indicators - Section D'!$A$10:$A$41,0)),""),"")</f>
        <v>2600</v>
      </c>
      <c r="G94" s="276">
        <f>IFERROR(IF(INDEX('Coverage Indicators - Section D'!G$10:G$41,MATCH('Print View'!$A94,'Coverage Indicators - Section D'!$A$10:$A$41,0))&lt;&gt;0,INDEX('Coverage Indicators - Section D'!G$10:G$41,MATCH('Print View'!$A94,'Coverage Indicators - Section D'!$A$10:$A$41,0)),""),"")</f>
        <v>85.192307692307693</v>
      </c>
      <c r="H94" s="276" t="str">
        <f>IFERROR(IF(INDEX('Coverage Indicators - Section D'!H$10:H$41,MATCH('Print View'!$A94,'Coverage Indicators - Section D'!$A$10:$A$41,0))&lt;&gt;0,INDEX('Coverage Indicators - Section D'!H$10:H$41,MATCH('Print View'!$A94,'Coverage Indicators - Section D'!$A$10:$A$41,0)),""),"")</f>
        <v>2017</v>
      </c>
      <c r="I94" s="276" t="str">
        <f>IFERROR(IF(INDEX('Coverage Indicators - Section D'!P$10:P$41,MATCH('Print View'!$A94,'Coverage Indicators - Section D'!$A$10:$A$41,0))&lt;&gt;0,INDEX('Coverage Indicators - Section D'!P$10:P$41,MATCH('Print View'!$A94,'Coverage Indicators - Section D'!$A$10:$A$41,0)),""),"")</f>
        <v xml:space="preserve">Données du programme PNLS/IST, Sem 1 </v>
      </c>
      <c r="J94" s="276" t="str">
        <f>IFERROR(IF(INDEX('Coverage Indicators - Section D'!Q$10:Q$41,MATCH('Print View'!$A94,'Coverage Indicators - Section D'!$A$10:$A$41,0))&lt;&gt;0,INDEX('Coverage Indicators - Section D'!Q$10:Q$41,MATCH('Print View'!$A94,'Coverage Indicators - Section D'!$A$10:$A$41,0)),""),"")</f>
        <v/>
      </c>
      <c r="K94" s="276" t="str">
        <f>IFERROR(IF(INDEX('Coverage Indicators - Section D'!R$10:R$41,MATCH('Print View'!$A94,'Coverage Indicators - Section D'!$A$10:$A$41,0))&lt;&gt;0,INDEX('Coverage Indicators - Section D'!R$10:R$41,MATCH('Print View'!$A94,'Coverage Indicators - Section D'!$A$10:$A$41,0)),""),"")</f>
        <v/>
      </c>
      <c r="L94" s="276" t="str">
        <f>IFERROR(IF(INDEX('Coverage Indicators - Section D'!S$10:S$41,MATCH('Print View'!$A94,'Coverage Indicators - Section D'!$A$10:$A$41,0))&lt;&gt;0,INDEX('Coverage Indicators - Section D'!S$10:S$41,MATCH('Print View'!$A94,'Coverage Indicators - Section D'!$A$10:$A$41,0)),""),"")</f>
        <v/>
      </c>
      <c r="M94" s="276" t="str">
        <f>IFERROR(IF(INDEX('Coverage Indicators - Section D'!#REF!,MATCH('Print View'!$A94,'Coverage Indicators - Section D'!$A$10:$A$41,0))&lt;&gt;0,INDEX('Coverage Indicators - Section D'!#REF!,MATCH('Print View'!$A94,'Coverage Indicators - Section D'!$A$10:$A$41,0)),""),"")</f>
        <v/>
      </c>
      <c r="N94" s="276" t="str">
        <f>IFERROR(IF(INDEX('Coverage Indicators - Section D'!U$10:U$41,MATCH('Print View'!$A94,'Coverage Indicators - Section D'!$A$10:$A$41,0))&lt;&gt;0,INDEX('Coverage Indicators - Section D'!U$10:U$41,MATCH('Print View'!$A94,'Coverage Indicators - Section D'!$A$10:$A$41,0)),""),"")</f>
        <v>National</v>
      </c>
      <c r="O94" s="276" t="str">
        <f>IFERROR(IF(INDEX('Coverage Indicators - Section D'!V$10:V$41,MATCH('Print View'!$A94,'Coverage Indicators - Section D'!$A$10:$A$41,0))&lt;&gt;0,INDEX('Coverage Indicators - Section D'!V$10:V$41,MATCH('Print View'!$A94,'Coverage Indicators - Section D'!$A$10:$A$41,0)),""),"")</f>
        <v>Y- Cumulative annually</v>
      </c>
      <c r="P94" s="277">
        <f t="array" ref="P94">IFERROR(IF(INDEX('Coverage Indicators - Section D'!E$45:E$226,MATCH('Print View'!$A94&amp;'Print View'!$Q$76,'Coverage Indicators - Section D'!$B$45:$B$226&amp;'Coverage Indicators - Section D'!$I$45:$I$226,0))&lt;&gt;0,INDEX('Coverage Indicators - Section D'!E$45:E$226,MATCH('Print View'!$A94&amp;'Print View'!$Q$76,'Coverage Indicators - Section D'!$B$45:$B$226&amp;'Coverage Indicators - Section D'!$I$45:$I$226,0)),""),"")</f>
        <v>2666.1749999999997</v>
      </c>
      <c r="Q94" s="278">
        <f t="array" ref="Q94">IFERROR(IF(INDEX('Coverage Indicators - Section D'!F$45:F$226,MATCH('Print View'!$A94&amp;'Print View'!$Q$76,'Coverage Indicators - Section D'!$B$45:$B$226&amp;'Coverage Indicators - Section D'!$I$45:$I$226,0))&lt;&gt;0,INDEX('Coverage Indicators - Section D'!F$45:F$226,MATCH('Print View'!$A94&amp;'Print View'!$Q$76,'Coverage Indicators - Section D'!$B$45:$B$226&amp;'Coverage Indicators - Section D'!$I$45:$I$226,0)),""),"")</f>
        <v>2806.5</v>
      </c>
      <c r="R94" s="278">
        <f t="array" ref="R94">IFERROR(IF(INDEX('Coverage Indicators - Section D'!G$45:G$226,MATCH('Print View'!$A94&amp;'Print View'!$Q$76,'Coverage Indicators - Section D'!$B$45:$B$226&amp;'Coverage Indicators - Section D'!$I$45:$I$226,0))&lt;&gt;0,INDEX('Coverage Indicators - Section D'!G$45:G$226,MATCH('Print View'!$A94&amp;'Print View'!$Q$76,'Coverage Indicators - Section D'!$B$45:$B$226&amp;'Coverage Indicators - Section D'!$I$45:$I$226,0)),""),"")</f>
        <v>95</v>
      </c>
      <c r="S94" s="279" t="str">
        <f t="array" ref="S94">IFERROR(IF(INDEX('Coverage Indicators - Section D'!H$45:H$226,MATCH('Print View'!$A94&amp;'Print View'!$Q$76,'Coverage Indicators - Section D'!$B$45:$B$226&amp;'Coverage Indicators - Section D'!$I$45:$I$226,0))&lt;&gt;0,INDEX('Coverage Indicators - Section D'!H$45:H$226,MATCH('Print View'!$A94&amp;'Print View'!$Q$76,'Coverage Indicators - Section D'!$B$45:$B$226&amp;'Coverage Indicators - Section D'!$I$45:$I$226,0)),""),"")</f>
        <v/>
      </c>
      <c r="T94" s="280">
        <f t="array" ref="T94">IFERROR(IF(INDEX('Coverage Indicators - Section D'!E$45:E$226,MATCH('Print View'!$A94&amp;'Print View'!$U$76,'Coverage Indicators - Section D'!$B$45:$B$226&amp;'Coverage Indicators - Section D'!$I$45:$I$226,0))&lt;&gt;0,INDEX('Coverage Indicators - Section D'!E$45:E$226,MATCH('Print View'!$A94&amp;'Print View'!$U$76,'Coverage Indicators - Section D'!$B$45:$B$226&amp;'Coverage Indicators - Section D'!$I$45:$I$226,0)),""),"")</f>
        <v>2666.1749999999997</v>
      </c>
      <c r="U94" s="278">
        <f t="array" ref="U94">IFERROR(IF(INDEX('Coverage Indicators - Section D'!F$45:F$226,MATCH('Print View'!$A94&amp;'Print View'!$U$76,'Coverage Indicators - Section D'!$B$45:$B$226&amp;'Coverage Indicators - Section D'!$I$45:$I$226,0))&lt;&gt;0,INDEX('Coverage Indicators - Section D'!F$45:F$226,MATCH('Print View'!$A94&amp;'Print View'!$U$76,'Coverage Indicators - Section D'!$B$45:$B$226&amp;'Coverage Indicators - Section D'!$I$45:$I$226,0)),""),"")</f>
        <v>2806.5</v>
      </c>
      <c r="V94" s="278">
        <f t="array" ref="V94">IFERROR(IF(INDEX('Coverage Indicators - Section D'!G$45:G$226,MATCH('Print View'!$A94&amp;'Print View'!$U$76,'Coverage Indicators - Section D'!$B$45:$B$226&amp;'Coverage Indicators - Section D'!$I$45:$I$226,0))&lt;&gt;0,INDEX('Coverage Indicators - Section D'!G$45:G$226,MATCH('Print View'!$A94&amp;'Print View'!$U$76,'Coverage Indicators - Section D'!$B$45:$B$226&amp;'Coverage Indicators - Section D'!$I$45:$I$226,0)),""),"")</f>
        <v>95</v>
      </c>
      <c r="W94" s="279" t="str">
        <f t="array" ref="W94">IFERROR(IF(INDEX('Coverage Indicators - Section D'!H$45:H$226,MATCH('Print View'!$A94&amp;'Print View'!$U$76,'Coverage Indicators - Section D'!$B$45:$B$226&amp;'Coverage Indicators - Section D'!$I$45:$I$226,0))&lt;&gt;0,INDEX('Coverage Indicators - Section D'!H$45:H$226,MATCH('Print View'!$A94&amp;'Print View'!$U$76,'Coverage Indicators - Section D'!$B$45:$B$226&amp;'Coverage Indicators - Section D'!$I$45:$I$226,0)),""),"")</f>
        <v/>
      </c>
      <c r="X94" s="281"/>
      <c r="Y94" s="282"/>
      <c r="Z94" s="282"/>
      <c r="AA94" s="283"/>
      <c r="AB94" s="281"/>
      <c r="AC94" s="282"/>
      <c r="AD94" s="282"/>
      <c r="AE94" s="283"/>
      <c r="AF94" s="281"/>
      <c r="AG94" s="282"/>
      <c r="AH94" s="284"/>
      <c r="AI94" s="283"/>
      <c r="AJ94" s="285" t="str">
        <f>IFERROR(IF(INDEX('Coverage Indicators - Section D'!W$10:W$41,MATCH('Print View'!$A94,'Coverage Indicators - Section D'!$A$10:$A$41,0))&lt;&gt;0,INDEX('Coverage Indicators - Section D'!W$10:W$41,MATCH('Print View'!$A94,'Coverage Indicators - Section D'!$A$10:$A$41,0)),""),"")</f>
        <v xml:space="preserve">Numérateur: Nombre de femmes enceintes séropositives au VIH ayant reçu un traitement antirétroviral au cours des 12 derniers mois afin de réduire le risque de transmission de la mère à l'enfant pendant la grossesse et l'accouchement 
Dénominateur: Nombre attendu de femmes enceintes  séropositives attendues durant l’année.
Le dénominateur  portant sur le nombre de Femmes enceintes séropositives attendues devant bénéficier des ARV  a été calculé en multipliant le Nombre de Grossesse attendues par le taux de prévalence du VIH chez les Femmes enceintes qui est de 1,05%.
La donnée de base qui est de 85,1% (2215/2600) provient des données du programme PNLS/IST de juin 2017 et concerne le premier semestre 2017.
Au cours de la même période (janvier à juin 2017), parmi les femmes sous ARV, 1169 étaient déjà sous ARV et 1046 sont de nouveaux cas.
Etant donné que le Burundi est parmi les 21 pays prioritaires pour l'initiative Super FastTrack, une couverture ART de 95% (5333/5613) en 2018, 96% (5540/5771) en 2019, 97% (5754/5932) en 2020 (cibles du PSN 2018-2022) permettra d'accélérer la cadence vers l'élimination de la TME.
Les interventions prévues dans cette subvention sont : le passage à l'échelle de l'option B+ dans tous les sites PTME au niveau des 18 provinces, la délégation des tâches, le renforcement de l'approvisionnement en ARV des structures PTME, le monitorage des goulots pour la demande et l'offre des services PTME.
Dans le domaine communautaire, l'appui nutritionnel pour les femmes séropositives, la recherche des perdues des vues et des abandons, la paire éducation par les femmes séropositives (mamans mentors) seront renforcés.
La contribution de PEPFAR pour les activités liées à la prise en charge des mères et enfants (TARV -PTME) couvre 1469 mères par an pendant deux ans.  La source est le Plan PEPFAR COP 2017, page 28. On suppose que les mêmes contributions vont être maintenues pour les années 2019 et 2020 selon le Compte Rendu Paysage Financier: CR de la réunion entre les Partenaires Techniques et Financiers - PNLS 30 Juin 2017, ci-joint.  Le reste des cibles est couvert par le FM.
</v>
      </c>
    </row>
    <row r="95" spans="1:36" s="204" customFormat="1" ht="409.5" x14ac:dyDescent="0.25">
      <c r="A95" s="219">
        <v>17</v>
      </c>
      <c r="B95" s="194" t="str">
        <f>IFERROR(IF(INDEX('Coverage Indicators - Section D'!B$10:B$41,MATCH('Print View'!$A95,'Coverage Indicators - Section D'!$A$10:$A$41,0))&lt;&gt;0,INDEX('Coverage Indicators - Section D'!B$10:B$41,MATCH('Print View'!$A95,'Coverage Indicators - Section D'!$A$10:$A$41,0)),""),"")</f>
        <v>Prévention de la transmission de la mère à l'enfant (PTME)</v>
      </c>
      <c r="C95" s="194" t="str">
        <f>IFERROR(IF(INDEX('Coverage Indicators - Section D'!C$10:C$41,MATCH('Print View'!$A95,'Coverage Indicators - Section D'!$A$10:$A$41,0))&lt;&gt;0,INDEX('Coverage Indicators - Section D'!C$10:C$41,MATCH('Print View'!$A95,'Coverage Indicators - Section D'!$A$10:$A$41,0)),""),"")</f>
        <v>PMTCT-3.1: Pourcentage de nourrissons exposés au VIH ayant bénéficié d'un dépistage du VIH dans les 2 mois qui ont suivi leur naissance</v>
      </c>
      <c r="D95" s="194" t="str">
        <f>IFERROR(IF(INDEX('Coverage Indicators - Section D'!D$10:D$41,MATCH('Print View'!$A95,'Coverage Indicators - Section D'!$A$10:$A$41,0))&lt;&gt;0,INDEX('Coverage Indicators - Section D'!D$10:D$41,MATCH('Print View'!$A95,'Coverage Indicators - Section D'!$A$10:$A$41,0)),""),"")</f>
        <v/>
      </c>
      <c r="E95" s="194">
        <f>IFERROR(IF(INDEX('Coverage Indicators - Section D'!E$10:E$41,MATCH('Print View'!$A95,'Coverage Indicators - Section D'!$A$10:$A$41,0))&lt;&gt;0,INDEX('Coverage Indicators - Section D'!E$10:E$41,MATCH('Print View'!$A95,'Coverage Indicators - Section D'!$A$10:$A$41,0)),""),"")</f>
        <v>704</v>
      </c>
      <c r="F95" s="194">
        <f>IFERROR(IF(INDEX('Coverage Indicators - Section D'!F$10:F$41,MATCH('Print View'!$A95,'Coverage Indicators - Section D'!$A$10:$A$41,0))&lt;&gt;0,INDEX('Coverage Indicators - Section D'!F$10:F$41,MATCH('Print View'!$A95,'Coverage Indicators - Section D'!$A$10:$A$41,0)),""),"")</f>
        <v>2600</v>
      </c>
      <c r="G95" s="194">
        <f>IFERROR(IF(INDEX('Coverage Indicators - Section D'!G$10:G$41,MATCH('Print View'!$A95,'Coverage Indicators - Section D'!$A$10:$A$41,0))&lt;&gt;0,INDEX('Coverage Indicators - Section D'!G$10:G$41,MATCH('Print View'!$A95,'Coverage Indicators - Section D'!$A$10:$A$41,0)),""),"")</f>
        <v>27.076923076923077</v>
      </c>
      <c r="H95" s="194" t="str">
        <f>IFERROR(IF(INDEX('Coverage Indicators - Section D'!H$10:H$41,MATCH('Print View'!$A95,'Coverage Indicators - Section D'!$A$10:$A$41,0))&lt;&gt;0,INDEX('Coverage Indicators - Section D'!H$10:H$41,MATCH('Print View'!$A95,'Coverage Indicators - Section D'!$A$10:$A$41,0)),""),"")</f>
        <v>2017</v>
      </c>
      <c r="I95" s="194" t="str">
        <f>IFERROR(IF(INDEX('Coverage Indicators - Section D'!P$10:P$41,MATCH('Print View'!$A95,'Coverage Indicators - Section D'!$A$10:$A$41,0))&lt;&gt;0,INDEX('Coverage Indicators - Section D'!P$10:P$41,MATCH('Print View'!$A95,'Coverage Indicators - Section D'!$A$10:$A$41,0)),""),"")</f>
        <v xml:space="preserve">Données du programme PNLS/IST, Sem 1 </v>
      </c>
      <c r="J95" s="194" t="str">
        <f>IFERROR(IF(INDEX('Coverage Indicators - Section D'!Q$10:Q$41,MATCH('Print View'!$A95,'Coverage Indicators - Section D'!$A$10:$A$41,0))&lt;&gt;0,INDEX('Coverage Indicators - Section D'!Q$10:Q$41,MATCH('Print View'!$A95,'Coverage Indicators - Section D'!$A$10:$A$41,0)),""),"")</f>
        <v/>
      </c>
      <c r="K95" s="194" t="str">
        <f>IFERROR(IF(INDEX('Coverage Indicators - Section D'!R$10:R$41,MATCH('Print View'!$A95,'Coverage Indicators - Section D'!$A$10:$A$41,0))&lt;&gt;0,INDEX('Coverage Indicators - Section D'!R$10:R$41,MATCH('Print View'!$A95,'Coverage Indicators - Section D'!$A$10:$A$41,0)),""),"")</f>
        <v/>
      </c>
      <c r="L95" s="194" t="str">
        <f>IFERROR(IF(INDEX('Coverage Indicators - Section D'!S$10:S$41,MATCH('Print View'!$A95,'Coverage Indicators - Section D'!$A$10:$A$41,0))&lt;&gt;0,INDEX('Coverage Indicators - Section D'!S$10:S$41,MATCH('Print View'!$A95,'Coverage Indicators - Section D'!$A$10:$A$41,0)),""),"")</f>
        <v/>
      </c>
      <c r="M95" s="194" t="str">
        <f>IFERROR(IF(INDEX('Coverage Indicators - Section D'!#REF!,MATCH('Print View'!$A95,'Coverage Indicators - Section D'!$A$10:$A$41,0))&lt;&gt;0,INDEX('Coverage Indicators - Section D'!#REF!,MATCH('Print View'!$A95,'Coverage Indicators - Section D'!$A$10:$A$41,0)),""),"")</f>
        <v/>
      </c>
      <c r="N95" s="194" t="str">
        <f>IFERROR(IF(INDEX('Coverage Indicators - Section D'!U$10:U$41,MATCH('Print View'!$A95,'Coverage Indicators - Section D'!$A$10:$A$41,0))&lt;&gt;0,INDEX('Coverage Indicators - Section D'!U$10:U$41,MATCH('Print View'!$A95,'Coverage Indicators - Section D'!$A$10:$A$41,0)),""),"")</f>
        <v>National</v>
      </c>
      <c r="O95" s="194" t="str">
        <f>IFERROR(IF(INDEX('Coverage Indicators - Section D'!V$10:V$41,MATCH('Print View'!$A95,'Coverage Indicators - Section D'!$A$10:$A$41,0))&lt;&gt;0,INDEX('Coverage Indicators - Section D'!V$10:V$41,MATCH('Print View'!$A95,'Coverage Indicators - Section D'!$A$10:$A$41,0)),""),"")</f>
        <v>Y- Cumulative annually</v>
      </c>
      <c r="P95" s="213">
        <f t="array" ref="P95">IFERROR(IF(INDEX('Coverage Indicators - Section D'!E$45:E$226,MATCH('Print View'!$A95&amp;'Print View'!$Q$76,'Coverage Indicators - Section D'!$B$45:$B$226&amp;'Coverage Indicators - Section D'!$I$45:$I$226,0))&lt;&gt;0,INDEX('Coverage Indicators - Section D'!E$45:E$226,MATCH('Print View'!$A95&amp;'Print View'!$Q$76,'Coverage Indicators - Section D'!$B$45:$B$226&amp;'Coverage Indicators - Section D'!$I$45:$I$226,0)),""),"")</f>
        <v>2021</v>
      </c>
      <c r="Q95" s="200">
        <f t="array" ref="Q95">IFERROR(IF(INDEX('Coverage Indicators - Section D'!F$45:F$226,MATCH('Print View'!$A95&amp;'Print View'!$Q$76,'Coverage Indicators - Section D'!$B$45:$B$226&amp;'Coverage Indicators - Section D'!$I$45:$I$226,0))&lt;&gt;0,INDEX('Coverage Indicators - Section D'!F$45:F$226,MATCH('Print View'!$A95&amp;'Print View'!$Q$76,'Coverage Indicators - Section D'!$B$45:$B$226&amp;'Coverage Indicators - Section D'!$I$45:$I$226,0)),""),"")</f>
        <v>2806.5</v>
      </c>
      <c r="R95" s="200">
        <f t="array" ref="R95">IFERROR(IF(INDEX('Coverage Indicators - Section D'!G$45:G$226,MATCH('Print View'!$A95&amp;'Print View'!$Q$76,'Coverage Indicators - Section D'!$B$45:$B$226&amp;'Coverage Indicators - Section D'!$I$45:$I$226,0))&lt;&gt;0,INDEX('Coverage Indicators - Section D'!G$45:G$226,MATCH('Print View'!$A95&amp;'Print View'!$Q$76,'Coverage Indicators - Section D'!$B$45:$B$226&amp;'Coverage Indicators - Section D'!$I$45:$I$226,0)),""),"")</f>
        <v>72.011402102262593</v>
      </c>
      <c r="S95" s="202" t="str">
        <f t="array" ref="S95">IFERROR(IF(INDEX('Coverage Indicators - Section D'!H$45:H$226,MATCH('Print View'!$A95&amp;'Print View'!$Q$76,'Coverage Indicators - Section D'!$B$45:$B$226&amp;'Coverage Indicators - Section D'!$I$45:$I$226,0))&lt;&gt;0,INDEX('Coverage Indicators - Section D'!H$45:H$226,MATCH('Print View'!$A95&amp;'Print View'!$Q$76,'Coverage Indicators - Section D'!$B$45:$B$226&amp;'Coverage Indicators - Section D'!$I$45:$I$226,0)),""),"")</f>
        <v/>
      </c>
      <c r="T95" s="199">
        <f t="array" ref="T95">IFERROR(IF(INDEX('Coverage Indicators - Section D'!E$45:E$226,MATCH('Print View'!$A95&amp;'Print View'!$U$76,'Coverage Indicators - Section D'!$B$45:$B$226&amp;'Coverage Indicators - Section D'!$I$45:$I$226,0))&lt;&gt;0,INDEX('Coverage Indicators - Section D'!E$45:E$226,MATCH('Print View'!$A95&amp;'Print View'!$U$76,'Coverage Indicators - Section D'!$B$45:$B$226&amp;'Coverage Indicators - Section D'!$I$45:$I$226,0)),""),"")</f>
        <v>2021</v>
      </c>
      <c r="U95" s="200">
        <f t="array" ref="U95">IFERROR(IF(INDEX('Coverage Indicators - Section D'!F$45:F$226,MATCH('Print View'!$A95&amp;'Print View'!$U$76,'Coverage Indicators - Section D'!$B$45:$B$226&amp;'Coverage Indicators - Section D'!$I$45:$I$226,0))&lt;&gt;0,INDEX('Coverage Indicators - Section D'!F$45:F$226,MATCH('Print View'!$A95&amp;'Print View'!$U$76,'Coverage Indicators - Section D'!$B$45:$B$226&amp;'Coverage Indicators - Section D'!$I$45:$I$226,0)),""),"")</f>
        <v>2806.5</v>
      </c>
      <c r="V95" s="200">
        <f t="array" ref="V95">IFERROR(IF(INDEX('Coverage Indicators - Section D'!G$45:G$226,MATCH('Print View'!$A95&amp;'Print View'!$U$76,'Coverage Indicators - Section D'!$B$45:$B$226&amp;'Coverage Indicators - Section D'!$I$45:$I$226,0))&lt;&gt;0,INDEX('Coverage Indicators - Section D'!G$45:G$226,MATCH('Print View'!$A95&amp;'Print View'!$U$76,'Coverage Indicators - Section D'!$B$45:$B$226&amp;'Coverage Indicators - Section D'!$I$45:$I$226,0)),""),"")</f>
        <v>72.011402102262593</v>
      </c>
      <c r="W95" s="202" t="str">
        <f t="array" ref="W95">IFERROR(IF(INDEX('Coverage Indicators - Section D'!H$45:H$226,MATCH('Print View'!$A95&amp;'Print View'!$U$76,'Coverage Indicators - Section D'!$B$45:$B$226&amp;'Coverage Indicators - Section D'!$I$45:$I$226,0))&lt;&gt;0,INDEX('Coverage Indicators - Section D'!H$45:H$226,MATCH('Print View'!$A95&amp;'Print View'!$U$76,'Coverage Indicators - Section D'!$B$45:$B$226&amp;'Coverage Indicators - Section D'!$I$45:$I$226,0)),""),"")</f>
        <v/>
      </c>
      <c r="X95" s="198"/>
      <c r="Y95" s="196"/>
      <c r="Z95" s="196"/>
      <c r="AA95" s="197"/>
      <c r="AB95" s="198"/>
      <c r="AC95" s="196"/>
      <c r="AD95" s="196"/>
      <c r="AE95" s="197"/>
      <c r="AF95" s="198"/>
      <c r="AG95" s="196"/>
      <c r="AH95" s="205"/>
      <c r="AI95" s="197"/>
      <c r="AJ95" s="203" t="str">
        <f>IFERROR(IF(INDEX('Coverage Indicators - Section D'!W$10:W$41,MATCH('Print View'!$A95,'Coverage Indicators - Section D'!$A$10:$A$41,0))&lt;&gt;0,INDEX('Coverage Indicators - Section D'!W$10:W$41,MATCH('Print View'!$A95,'Coverage Indicators - Section D'!$A$10:$A$41,0)),""),"")</f>
        <v>Numérateur: Nombre de nourrissons ayant bénéficié d'un dépistage du VIH dans les deux mois après leur naissance, au cours de la période de rapportage 
Dénominateur: Nombre de femmes enceintes séropositives au VIH ayant accouché au cours des 12 derniers mois 
La donnée de base qui est de 27,1% (704/2600) provient des données du programme PNLS/IST de juin 2017 et concerne le premier semestre 2017.
Les cibles de 72 % (4042/5613) en 2018, 75% (4328/5771) en 2019 à 80 %(4746/5932) en 2020 sont celles du PSN 2018-2022 pour assurer un diagnostic précoce optimal chez les enfants nés de mères séropositives du fait que le Burundi fait partie de 21 pays cibles prioritaires pour l'élimination de la Transmission du VIH de la mère a l'enfant.
Selon le Spectrum 2016, le taux de transmission du VIH de la mère à l’enfant est de 3,96% en 2018, 3,71% en 2019 et 3,41% en 2020. Le nombre des enfants qui vont bénéficier du PCR après 2 mois (PCR positif) est obtenu en multipliant le nombre des enfants nés de mères séropositives par les taux respectifs de transmission du VIH de la mère à l’enfant soit 222 en 2018, 214 en 2019 et 202 en 2020.
Il existe actuellement 2 appareils Abbot (Ngozi, INSP) avec une prévision de 3 appareils Roche qui vont faire en même temps la Charge Virale et le PCR.
Les interventions prévues sont les suivantes: le renforcement du dispositif pour la réalisation du diagnostic précoce du VIH chez les enfants nés de mère séropositives, le renforcement du mécanisme de transport des échantillons et du rendu rapide des résultats  entre les institutions et les prestataires, le renforcement des capacités du personnel des laboratoires responsables du diagnostic précoce, la formation des prestataires sur le prélèvement par papier buvard, l’approvisionnement correct en intrants pour la réalisation du diagnostic précoce, le renforcement du dispositif de médiateurs de sante et les ASC pour le suivi du couple mère-enfant. 
Nous venons de terminer l'évaluation du plan e-TME 2012-2016 avec l'appui de l'UNICEF et du FM. Le plan e-TME 2018-2022 sera finalisé d'ici la fin 2017.
Selon les documents GAS, les besoins sont couverts: 1425 par "autres partenaires", et 3000-3500 par le FM.  Le reste fait partie de la demande PAAR.</v>
      </c>
    </row>
    <row r="96" spans="1:36" s="204" customFormat="1" ht="362.25" x14ac:dyDescent="0.25">
      <c r="A96" s="220">
        <v>18</v>
      </c>
      <c r="B96" s="276" t="str">
        <f>IFERROR(IF(INDEX('Coverage Indicators - Section D'!B$10:B$41,MATCH('Print View'!$A96,'Coverage Indicators - Section D'!$A$10:$A$41,0))&lt;&gt;0,INDEX('Coverage Indicators - Section D'!B$10:B$41,MATCH('Print View'!$A96,'Coverage Indicators - Section D'!$A$10:$A$41,0)),""),"")</f>
        <v>Tuberculose/VIH</v>
      </c>
      <c r="C96" s="276" t="str">
        <f>IFERROR(IF(INDEX('Coverage Indicators - Section D'!C$10:C$41,MATCH('Print View'!$A96,'Coverage Indicators - Section D'!$A$10:$A$41,0))&lt;&gt;0,INDEX('Coverage Indicators - Section D'!C$10:C$41,MATCH('Print View'!$A96,'Coverage Indicators - Section D'!$A$10:$A$41,0)),""),"")</f>
        <v>TB/HIV-3.1: Pourcentage de personnes vivant avec le VIH pris en charge  (y compris soins PTME) chez qui les signes de la tuberculose ont été recherchés au sein des structures de soins ou traitement du VIH</v>
      </c>
      <c r="D96" s="276" t="str">
        <f>IFERROR(IF(INDEX('Coverage Indicators - Section D'!D$10:D$41,MATCH('Print View'!$A96,'Coverage Indicators - Section D'!$A$10:$A$41,0))&lt;&gt;0,INDEX('Coverage Indicators - Section D'!D$10:D$41,MATCH('Print View'!$A96,'Coverage Indicators - Section D'!$A$10:$A$41,0)),""),"")</f>
        <v/>
      </c>
      <c r="E96" s="276">
        <f>IFERROR(IF(INDEX('Coverage Indicators - Section D'!E$10:E$41,MATCH('Print View'!$A96,'Coverage Indicators - Section D'!$A$10:$A$41,0))&lt;&gt;0,INDEX('Coverage Indicators - Section D'!E$10:E$41,MATCH('Print View'!$A96,'Coverage Indicators - Section D'!$A$10:$A$41,0)),""),"")</f>
        <v>27472</v>
      </c>
      <c r="F96" s="276">
        <f>IFERROR(IF(INDEX('Coverage Indicators - Section D'!F$10:F$41,MATCH('Print View'!$A96,'Coverage Indicators - Section D'!$A$10:$A$41,0))&lt;&gt;0,INDEX('Coverage Indicators - Section D'!F$10:F$41,MATCH('Print View'!$A96,'Coverage Indicators - Section D'!$A$10:$A$41,0)),""),"")</f>
        <v>61538</v>
      </c>
      <c r="G96" s="276">
        <f>IFERROR(IF(INDEX('Coverage Indicators - Section D'!G$10:G$41,MATCH('Print View'!$A96,'Coverage Indicators - Section D'!$A$10:$A$41,0))&lt;&gt;0,INDEX('Coverage Indicators - Section D'!G$10:G$41,MATCH('Print View'!$A96,'Coverage Indicators - Section D'!$A$10:$A$41,0)),""),"")</f>
        <v>44.642334817511134</v>
      </c>
      <c r="H96" s="276" t="str">
        <f>IFERROR(IF(INDEX('Coverage Indicators - Section D'!H$10:H$41,MATCH('Print View'!$A96,'Coverage Indicators - Section D'!$A$10:$A$41,0))&lt;&gt;0,INDEX('Coverage Indicators - Section D'!H$10:H$41,MATCH('Print View'!$A96,'Coverage Indicators - Section D'!$A$10:$A$41,0)),""),"")</f>
        <v>2016</v>
      </c>
      <c r="I96" s="276" t="str">
        <f>IFERROR(IF(INDEX('Coverage Indicators - Section D'!P$10:P$41,MATCH('Print View'!$A96,'Coverage Indicators - Section D'!$A$10:$A$41,0))&lt;&gt;0,INDEX('Coverage Indicators - Section D'!P$10:P$41,MATCH('Print View'!$A96,'Coverage Indicators - Section D'!$A$10:$A$41,0)),""),"")</f>
        <v>Rapport annuel PNLS/IST</v>
      </c>
      <c r="J96" s="276" t="str">
        <f>IFERROR(IF(INDEX('Coverage Indicators - Section D'!Q$10:Q$41,MATCH('Print View'!$A96,'Coverage Indicators - Section D'!$A$10:$A$41,0))&lt;&gt;0,INDEX('Coverage Indicators - Section D'!Q$10:Q$41,MATCH('Print View'!$A96,'Coverage Indicators - Section D'!$A$10:$A$41,0)),""),"")</f>
        <v/>
      </c>
      <c r="K96" s="276" t="str">
        <f>IFERROR(IF(INDEX('Coverage Indicators - Section D'!R$10:R$41,MATCH('Print View'!$A96,'Coverage Indicators - Section D'!$A$10:$A$41,0))&lt;&gt;0,INDEX('Coverage Indicators - Section D'!R$10:R$41,MATCH('Print View'!$A96,'Coverage Indicators - Section D'!$A$10:$A$41,0)),""),"")</f>
        <v/>
      </c>
      <c r="L96" s="276" t="str">
        <f>IFERROR(IF(INDEX('Coverage Indicators - Section D'!S$10:S$41,MATCH('Print View'!$A96,'Coverage Indicators - Section D'!$A$10:$A$41,0))&lt;&gt;0,INDEX('Coverage Indicators - Section D'!S$10:S$41,MATCH('Print View'!$A96,'Coverage Indicators - Section D'!$A$10:$A$41,0)),""),"")</f>
        <v/>
      </c>
      <c r="M96" s="276" t="str">
        <f>IFERROR(IF(INDEX('Coverage Indicators - Section D'!#REF!,MATCH('Print View'!$A96,'Coverage Indicators - Section D'!$A$10:$A$41,0))&lt;&gt;0,INDEX('Coverage Indicators - Section D'!#REF!,MATCH('Print View'!$A96,'Coverage Indicators - Section D'!$A$10:$A$41,0)),""),"")</f>
        <v/>
      </c>
      <c r="N96" s="276" t="str">
        <f>IFERROR(IF(INDEX('Coverage Indicators - Section D'!U$10:U$41,MATCH('Print View'!$A96,'Coverage Indicators - Section D'!$A$10:$A$41,0))&lt;&gt;0,INDEX('Coverage Indicators - Section D'!U$10:U$41,MATCH('Print View'!$A96,'Coverage Indicators - Section D'!$A$10:$A$41,0)),""),"")</f>
        <v>National</v>
      </c>
      <c r="O96" s="276" t="str">
        <f>IFERROR(IF(INDEX('Coverage Indicators - Section D'!V$10:V$41,MATCH('Print View'!$A96,'Coverage Indicators - Section D'!$A$10:$A$41,0))&lt;&gt;0,INDEX('Coverage Indicators - Section D'!V$10:V$41,MATCH('Print View'!$A96,'Coverage Indicators - Section D'!$A$10:$A$41,0)),""),"")</f>
        <v>N-Non-cumulative</v>
      </c>
      <c r="P96" s="277">
        <f t="array" ref="P96">IFERROR(IF(INDEX('Coverage Indicators - Section D'!E$45:E$226,MATCH('Print View'!$A96&amp;'Print View'!$Q$76,'Coverage Indicators - Section D'!$B$45:$B$226&amp;'Coverage Indicators - Section D'!$I$45:$I$226,0))&lt;&gt;0,INDEX('Coverage Indicators - Section D'!E$45:E$226,MATCH('Print View'!$A96&amp;'Print View'!$Q$76,'Coverage Indicators - Section D'!$B$45:$B$226&amp;'Coverage Indicators - Section D'!$I$45:$I$226,0)),""),"")</f>
        <v>38211</v>
      </c>
      <c r="Q96" s="278">
        <f t="array" ref="Q96">IFERROR(IF(INDEX('Coverage Indicators - Section D'!F$45:F$226,MATCH('Print View'!$A96&amp;'Print View'!$Q$76,'Coverage Indicators - Section D'!$B$45:$B$226&amp;'Coverage Indicators - Section D'!$I$45:$I$226,0))&lt;&gt;0,INDEX('Coverage Indicators - Section D'!F$45:F$226,MATCH('Print View'!$A96&amp;'Print View'!$Q$76,'Coverage Indicators - Section D'!$B$45:$B$226&amp;'Coverage Indicators - Section D'!$I$45:$I$226,0)),""),"")</f>
        <v>63685</v>
      </c>
      <c r="R96" s="278">
        <f t="array" ref="R96">IFERROR(IF(INDEX('Coverage Indicators - Section D'!G$45:G$226,MATCH('Print View'!$A96&amp;'Print View'!$Q$76,'Coverage Indicators - Section D'!$B$45:$B$226&amp;'Coverage Indicators - Section D'!$I$45:$I$226,0))&lt;&gt;0,INDEX('Coverage Indicators - Section D'!G$45:G$226,MATCH('Print View'!$A96&amp;'Print View'!$Q$76,'Coverage Indicators - Section D'!$B$45:$B$226&amp;'Coverage Indicators - Section D'!$I$45:$I$226,0)),""),"")</f>
        <v>60</v>
      </c>
      <c r="S96" s="279" t="str">
        <f t="array" ref="S96">IFERROR(IF(INDEX('Coverage Indicators - Section D'!H$45:H$226,MATCH('Print View'!$A96&amp;'Print View'!$Q$76,'Coverage Indicators - Section D'!$B$45:$B$226&amp;'Coverage Indicators - Section D'!$I$45:$I$226,0))&lt;&gt;0,INDEX('Coverage Indicators - Section D'!H$45:H$226,MATCH('Print View'!$A96&amp;'Print View'!$Q$76,'Coverage Indicators - Section D'!$B$45:$B$226&amp;'Coverage Indicators - Section D'!$I$45:$I$226,0)),""),"")</f>
        <v/>
      </c>
      <c r="T96" s="280">
        <f t="array" ref="T96">IFERROR(IF(INDEX('Coverage Indicators - Section D'!E$45:E$226,MATCH('Print View'!$A96&amp;'Print View'!$U$76,'Coverage Indicators - Section D'!$B$45:$B$226&amp;'Coverage Indicators - Section D'!$I$45:$I$226,0))&lt;&gt;0,INDEX('Coverage Indicators - Section D'!E$45:E$226,MATCH('Print View'!$A96&amp;'Print View'!$U$76,'Coverage Indicators - Section D'!$B$45:$B$226&amp;'Coverage Indicators - Section D'!$I$45:$I$226,0)),""),"")</f>
        <v>38211</v>
      </c>
      <c r="U96" s="278">
        <f t="array" ref="U96">IFERROR(IF(INDEX('Coverage Indicators - Section D'!F$45:F$226,MATCH('Print View'!$A96&amp;'Print View'!$U$76,'Coverage Indicators - Section D'!$B$45:$B$226&amp;'Coverage Indicators - Section D'!$I$45:$I$226,0))&lt;&gt;0,INDEX('Coverage Indicators - Section D'!F$45:F$226,MATCH('Print View'!$A96&amp;'Print View'!$U$76,'Coverage Indicators - Section D'!$B$45:$B$226&amp;'Coverage Indicators - Section D'!$I$45:$I$226,0)),""),"")</f>
        <v>63685</v>
      </c>
      <c r="V96" s="278">
        <f t="array" ref="V96">IFERROR(IF(INDEX('Coverage Indicators - Section D'!G$45:G$226,MATCH('Print View'!$A96&amp;'Print View'!$U$76,'Coverage Indicators - Section D'!$B$45:$B$226&amp;'Coverage Indicators - Section D'!$I$45:$I$226,0))&lt;&gt;0,INDEX('Coverage Indicators - Section D'!G$45:G$226,MATCH('Print View'!$A96&amp;'Print View'!$U$76,'Coverage Indicators - Section D'!$B$45:$B$226&amp;'Coverage Indicators - Section D'!$I$45:$I$226,0)),""),"")</f>
        <v>60</v>
      </c>
      <c r="W96" s="279" t="str">
        <f t="array" ref="W96">IFERROR(IF(INDEX('Coverage Indicators - Section D'!H$45:H$226,MATCH('Print View'!$A96&amp;'Print View'!$U$76,'Coverage Indicators - Section D'!$B$45:$B$226&amp;'Coverage Indicators - Section D'!$I$45:$I$226,0))&lt;&gt;0,INDEX('Coverage Indicators - Section D'!H$45:H$226,MATCH('Print View'!$A96&amp;'Print View'!$U$76,'Coverage Indicators - Section D'!$B$45:$B$226&amp;'Coverage Indicators - Section D'!$I$45:$I$226,0)),""),"")</f>
        <v/>
      </c>
      <c r="X96" s="281"/>
      <c r="Y96" s="282"/>
      <c r="Z96" s="282"/>
      <c r="AA96" s="283"/>
      <c r="AB96" s="281"/>
      <c r="AC96" s="282"/>
      <c r="AD96" s="282"/>
      <c r="AE96" s="283"/>
      <c r="AF96" s="281"/>
      <c r="AG96" s="282"/>
      <c r="AH96" s="284"/>
      <c r="AI96" s="283"/>
      <c r="AJ96" s="285" t="str">
        <f>IFERROR(IF(INDEX('Coverage Indicators - Section D'!W$10:W$41,MATCH('Print View'!$A96,'Coverage Indicators - Section D'!$A$10:$A$41,0))&lt;&gt;0,INDEX('Coverage Indicators - Section D'!W$10:W$41,MATCH('Print View'!$A96,'Coverage Indicators - Section D'!$A$10:$A$41,0)),""),"")</f>
        <v xml:space="preserve">Numérateur: Nombre d'adultes et d'enfants pris en charge pour le VIH qui ont été testés pour la tuberculose et dont le résultat a été enregistré au cours de leur dernière visite.
Dénominateur: Nombre total d'adultes et d'enfants  pris en charge pour le VIH au cours de la période de rapportage.
La donnée de base (27472/61538=44,6%%) a été calculée sur la base du nombre de  PVVIH qui ont bénéficié du screening de la TB durant l'année 2016 sur la file active  de PVVIH de l'an 2016.
Les données pour 2017 nécessitent une visite sur terrain pour vérification et validation ; c’est pourquoi celles de 2016 ont été retenues.
Les cibles de 60% en 2018 (37905/63175), 70% en 2019 (47236/67480), 80% en 2020 (57428/71785) sont celles du PSN 2018-2022.  Les dénominateurs ont été corrigés pour s'aligner avec la file active financée (environ 63,685 patients chaque année: 60,685 patients TAR, et environ 3,000 patients TAR).  Ce sont des estimations, et les dénominateurs seront mis à jour sur la base des valeurs réelles, et la performance sera mesurée par rapport à la cible en pourcentage.
Le screening TB est systématique chez toutes les PVVIH suivies dans les structures de soins, les prestataires ont été formés sur la gestion de la coïnfection TB-VIH autant du côté du PNLS que du côté du PNILT. Les supervisions formatives conjointes entre le PNLS et le PNILT qui seront mises en œuvre dans le cadre de cette présente subvention permettront de renforcer la mise en œuvre en pratique des apprentissages (screening de la TB et la mise sous INH  pour les PVVIH séronégatives). La coordination et la validation conjointe des données TB/VIH seront renforcées dans le cadre de cette subvention.
</v>
      </c>
    </row>
    <row r="97" spans="1:36" s="204" customFormat="1" ht="409.5" x14ac:dyDescent="0.25">
      <c r="A97" s="220">
        <v>19</v>
      </c>
      <c r="B97" s="194" t="str">
        <f>IFERROR(IF(INDEX('Coverage Indicators - Section D'!B$10:B$41,MATCH('Print View'!$A97,'Coverage Indicators - Section D'!$A$10:$A$41,0))&lt;&gt;0,INDEX('Coverage Indicators - Section D'!B$10:B$41,MATCH('Print View'!$A97,'Coverage Indicators - Section D'!$A$10:$A$41,0)),""),"")</f>
        <v>Tuberculose/VIH</v>
      </c>
      <c r="C97" s="194" t="str">
        <f>IFERROR(IF(INDEX('Coverage Indicators - Section D'!C$10:C$41,MATCH('Print View'!$A97,'Coverage Indicators - Section D'!$A$10:$A$41,0))&lt;&gt;0,INDEX('Coverage Indicators - Section D'!C$10:C$41,MATCH('Print View'!$A97,'Coverage Indicators - Section D'!$A$10:$A$41,0)),""),"")</f>
        <v>TB/HIV-4.1: Pourcentage de personnes vivant avec le VIH nouvellement enrollées dans les soins du VIH qui ont commencé le traitement préventif de la TB</v>
      </c>
      <c r="D97" s="194" t="str">
        <f>IFERROR(IF(INDEX('Coverage Indicators - Section D'!D$10:D$41,MATCH('Print View'!$A97,'Coverage Indicators - Section D'!$A$10:$A$41,0))&lt;&gt;0,INDEX('Coverage Indicators - Section D'!D$10:D$41,MATCH('Print View'!$A97,'Coverage Indicators - Section D'!$A$10:$A$41,0)),""),"")</f>
        <v/>
      </c>
      <c r="E97" s="194">
        <f>IFERROR(IF(INDEX('Coverage Indicators - Section D'!E$10:E$41,MATCH('Print View'!$A97,'Coverage Indicators - Section D'!$A$10:$A$41,0))&lt;&gt;0,INDEX('Coverage Indicators - Section D'!E$10:E$41,MATCH('Print View'!$A97,'Coverage Indicators - Section D'!$A$10:$A$41,0)),""),"")</f>
        <v>198</v>
      </c>
      <c r="F97" s="194">
        <f>IFERROR(IF(INDEX('Coverage Indicators - Section D'!F$10:F$41,MATCH('Print View'!$A97,'Coverage Indicators - Section D'!$A$10:$A$41,0))&lt;&gt;0,INDEX('Coverage Indicators - Section D'!F$10:F$41,MATCH('Print View'!$A97,'Coverage Indicators - Section D'!$A$10:$A$41,0)),""),"")</f>
        <v>6166</v>
      </c>
      <c r="G97" s="194">
        <f>IFERROR(IF(INDEX('Coverage Indicators - Section D'!G$10:G$41,MATCH('Print View'!$A97,'Coverage Indicators - Section D'!$A$10:$A$41,0))&lt;&gt;0,INDEX('Coverage Indicators - Section D'!G$10:G$41,MATCH('Print View'!$A97,'Coverage Indicators - Section D'!$A$10:$A$41,0)),""),"")</f>
        <v>3.2111579630230294</v>
      </c>
      <c r="H97" s="194" t="str">
        <f>IFERROR(IF(INDEX('Coverage Indicators - Section D'!H$10:H$41,MATCH('Print View'!$A97,'Coverage Indicators - Section D'!$A$10:$A$41,0))&lt;&gt;0,INDEX('Coverage Indicators - Section D'!H$10:H$41,MATCH('Print View'!$A97,'Coverage Indicators - Section D'!$A$10:$A$41,0)),""),"")</f>
        <v>2017</v>
      </c>
      <c r="I97" s="194" t="str">
        <f>IFERROR(IF(INDEX('Coverage Indicators - Section D'!P$10:P$41,MATCH('Print View'!$A97,'Coverage Indicators - Section D'!$A$10:$A$41,0))&lt;&gt;0,INDEX('Coverage Indicators - Section D'!P$10:P$41,MATCH('Print View'!$A97,'Coverage Indicators - Section D'!$A$10:$A$41,0)),""),"")</f>
        <v xml:space="preserve">Données du programme PNLS/IST Sem 1 </v>
      </c>
      <c r="J97" s="194" t="str">
        <f>IFERROR(IF(INDEX('Coverage Indicators - Section D'!Q$10:Q$41,MATCH('Print View'!$A97,'Coverage Indicators - Section D'!$A$10:$A$41,0))&lt;&gt;0,INDEX('Coverage Indicators - Section D'!Q$10:Q$41,MATCH('Print View'!$A97,'Coverage Indicators - Section D'!$A$10:$A$41,0)),""),"")</f>
        <v/>
      </c>
      <c r="K97" s="194" t="str">
        <f>IFERROR(IF(INDEX('Coverage Indicators - Section D'!R$10:R$41,MATCH('Print View'!$A97,'Coverage Indicators - Section D'!$A$10:$A$41,0))&lt;&gt;0,INDEX('Coverage Indicators - Section D'!R$10:R$41,MATCH('Print View'!$A97,'Coverage Indicators - Section D'!$A$10:$A$41,0)),""),"")</f>
        <v/>
      </c>
      <c r="L97" s="194" t="str">
        <f>IFERROR(IF(INDEX('Coverage Indicators - Section D'!S$10:S$41,MATCH('Print View'!$A97,'Coverage Indicators - Section D'!$A$10:$A$41,0))&lt;&gt;0,INDEX('Coverage Indicators - Section D'!S$10:S$41,MATCH('Print View'!$A97,'Coverage Indicators - Section D'!$A$10:$A$41,0)),""),"")</f>
        <v/>
      </c>
      <c r="M97" s="194" t="str">
        <f>IFERROR(IF(INDEX('Coverage Indicators - Section D'!#REF!,MATCH('Print View'!$A97,'Coverage Indicators - Section D'!$A$10:$A$41,0))&lt;&gt;0,INDEX('Coverage Indicators - Section D'!#REF!,MATCH('Print View'!$A97,'Coverage Indicators - Section D'!$A$10:$A$41,0)),""),"")</f>
        <v/>
      </c>
      <c r="N97" s="194" t="str">
        <f>IFERROR(IF(INDEX('Coverage Indicators - Section D'!U$10:U$41,MATCH('Print View'!$A97,'Coverage Indicators - Section D'!$A$10:$A$41,0))&lt;&gt;0,INDEX('Coverage Indicators - Section D'!U$10:U$41,MATCH('Print View'!$A97,'Coverage Indicators - Section D'!$A$10:$A$41,0)),""),"")</f>
        <v>National</v>
      </c>
      <c r="O97" s="194" t="str">
        <f>IFERROR(IF(INDEX('Coverage Indicators - Section D'!V$10:V$41,MATCH('Print View'!$A97,'Coverage Indicators - Section D'!$A$10:$A$41,0))&lt;&gt;0,INDEX('Coverage Indicators - Section D'!V$10:V$41,MATCH('Print View'!$A97,'Coverage Indicators - Section D'!$A$10:$A$41,0)),""),"")</f>
        <v>N-Non-cumulative</v>
      </c>
      <c r="P97" s="213">
        <f t="array" ref="P97">IFERROR(IF(INDEX('Coverage Indicators - Section D'!E$45:E$226,MATCH('Print View'!$A97&amp;'Print View'!$Q$76,'Coverage Indicators - Section D'!$B$45:$B$226&amp;'Coverage Indicators - Section D'!$I$45:$I$226,0))&lt;&gt;0,INDEX('Coverage Indicators - Section D'!E$45:E$226,MATCH('Print View'!$A97&amp;'Print View'!$Q$76,'Coverage Indicators - Section D'!$B$45:$B$226&amp;'Coverage Indicators - Section D'!$I$45:$I$226,0)),""),"")</f>
        <v>646.09999999999991</v>
      </c>
      <c r="Q97" s="200">
        <f t="array" ref="Q97">IFERROR(IF(INDEX('Coverage Indicators - Section D'!F$45:F$226,MATCH('Print View'!$A97&amp;'Print View'!$Q$76,'Coverage Indicators - Section D'!$B$45:$B$226&amp;'Coverage Indicators - Section D'!$I$45:$I$226,0))&lt;&gt;0,INDEX('Coverage Indicators - Section D'!F$45:F$226,MATCH('Print View'!$A97&amp;'Print View'!$Q$76,'Coverage Indicators - Section D'!$B$45:$B$226&amp;'Coverage Indicators - Section D'!$I$45:$I$226,0)),""),"")</f>
        <v>1846</v>
      </c>
      <c r="R97" s="200">
        <f t="array" ref="R97">IFERROR(IF(INDEX('Coverage Indicators - Section D'!G$45:G$226,MATCH('Print View'!$A97&amp;'Print View'!$Q$76,'Coverage Indicators - Section D'!$B$45:$B$226&amp;'Coverage Indicators - Section D'!$I$45:$I$226,0))&lt;&gt;0,INDEX('Coverage Indicators - Section D'!G$45:G$226,MATCH('Print View'!$A97&amp;'Print View'!$Q$76,'Coverage Indicators - Section D'!$B$45:$B$226&amp;'Coverage Indicators - Section D'!$I$45:$I$226,0)),""),"")</f>
        <v>35</v>
      </c>
      <c r="S97" s="202" t="str">
        <f t="array" ref="S97">IFERROR(IF(INDEX('Coverage Indicators - Section D'!H$45:H$226,MATCH('Print View'!$A97&amp;'Print View'!$Q$76,'Coverage Indicators - Section D'!$B$45:$B$226&amp;'Coverage Indicators - Section D'!$I$45:$I$226,0))&lt;&gt;0,INDEX('Coverage Indicators - Section D'!H$45:H$226,MATCH('Print View'!$A97&amp;'Print View'!$Q$76,'Coverage Indicators - Section D'!$B$45:$B$226&amp;'Coverage Indicators - Section D'!$I$45:$I$226,0)),""),"")</f>
        <v/>
      </c>
      <c r="T97" s="199">
        <f t="array" ref="T97">IFERROR(IF(INDEX('Coverage Indicators - Section D'!E$45:E$226,MATCH('Print View'!$A97&amp;'Print View'!$U$76,'Coverage Indicators - Section D'!$B$45:$B$226&amp;'Coverage Indicators - Section D'!$I$45:$I$226,0))&lt;&gt;0,INDEX('Coverage Indicators - Section D'!E$45:E$226,MATCH('Print View'!$A97&amp;'Print View'!$U$76,'Coverage Indicators - Section D'!$B$45:$B$226&amp;'Coverage Indicators - Section D'!$I$45:$I$226,0)),""),"")</f>
        <v>646.09999999999991</v>
      </c>
      <c r="U97" s="200">
        <f t="array" ref="U97">IFERROR(IF(INDEX('Coverage Indicators - Section D'!F$45:F$226,MATCH('Print View'!$A97&amp;'Print View'!$U$76,'Coverage Indicators - Section D'!$B$45:$B$226&amp;'Coverage Indicators - Section D'!$I$45:$I$226,0))&lt;&gt;0,INDEX('Coverage Indicators - Section D'!F$45:F$226,MATCH('Print View'!$A97&amp;'Print View'!$U$76,'Coverage Indicators - Section D'!$B$45:$B$226&amp;'Coverage Indicators - Section D'!$I$45:$I$226,0)),""),"")</f>
        <v>1846</v>
      </c>
      <c r="V97" s="200">
        <f t="array" ref="V97">IFERROR(IF(INDEX('Coverage Indicators - Section D'!G$45:G$226,MATCH('Print View'!$A97&amp;'Print View'!$U$76,'Coverage Indicators - Section D'!$B$45:$B$226&amp;'Coverage Indicators - Section D'!$I$45:$I$226,0))&lt;&gt;0,INDEX('Coverage Indicators - Section D'!G$45:G$226,MATCH('Print View'!$A97&amp;'Print View'!$U$76,'Coverage Indicators - Section D'!$B$45:$B$226&amp;'Coverage Indicators - Section D'!$I$45:$I$226,0)),""),"")</f>
        <v>35</v>
      </c>
      <c r="W97" s="202" t="str">
        <f t="array" ref="W97">IFERROR(IF(INDEX('Coverage Indicators - Section D'!H$45:H$226,MATCH('Print View'!$A97&amp;'Print View'!$U$76,'Coverage Indicators - Section D'!$B$45:$B$226&amp;'Coverage Indicators - Section D'!$I$45:$I$226,0))&lt;&gt;0,INDEX('Coverage Indicators - Section D'!H$45:H$226,MATCH('Print View'!$A97&amp;'Print View'!$U$76,'Coverage Indicators - Section D'!$B$45:$B$226&amp;'Coverage Indicators - Section D'!$I$45:$I$226,0)),""),"")</f>
        <v/>
      </c>
      <c r="X97" s="198"/>
      <c r="Y97" s="196"/>
      <c r="Z97" s="196"/>
      <c r="AA97" s="197"/>
      <c r="AB97" s="198"/>
      <c r="AC97" s="196"/>
      <c r="AD97" s="196"/>
      <c r="AE97" s="197"/>
      <c r="AF97" s="198"/>
      <c r="AG97" s="196"/>
      <c r="AH97" s="205"/>
      <c r="AI97" s="197"/>
      <c r="AJ97" s="203" t="str">
        <f>IFERROR(IF(INDEX('Coverage Indicators - Section D'!W$10:W$41,MATCH('Print View'!$A97,'Coverage Indicators - Section D'!$A$10:$A$41,0))&lt;&gt;0,INDEX('Coverage Indicators - Section D'!W$10:W$41,MATCH('Print View'!$A97,'Coverage Indicators - Section D'!$A$10:$A$41,0)),""),"")</f>
        <v>Numérateur: Nombre d'adultes et d'enfants nouvellement pris en charge pour le VIH, c.-à-d. enrôlés aux soins (pré-TAR et TAR) et qui ont également démarré (ayant reçu au moins une dose) de la prophylaxie à l'isoniazide au cours de la période de rapportage
Dénominateur: Nombre total d'adultes et d'enfants nouvellement pris en charge pour le VIH au cours de la période de rapportage
La donnée de base de 3,2% (198/6166) est celle fournie par les données du programme PNLS/IST du premier semestre 2017.
Pour les années 2018-2020, la taille estimée de la file active (TAR et pré-TAR) est 63,175, 67,480 et 71,785, sur base d'une augmentation moyenne historique comparable à 2011-2015.  Le nombre de personnes éligibles pour l'INH (moins 0.19% estimé tuberculeux parmi les PvVIH) est de: 63,055, 67,352 et 71,649.  Ces chiffres incluent une estimation d'env. 3,000 patients pré-TAR.  Ces estimations sont au-dessus des estimations de la file active financée (env. 63,685 chaque année: 60,685 TAR et 3,000 pré-TAR).  Pour cet indicateur, les nouvelles inclusions estimées ont été maintenues, mais celles-ci dépendront de la matérialisation des contribution du gouvernement pour toute inclusion additionnelle dans la file active.
Les quantifications sont basées sur le nombre de PvVIH total enrôlés dans les soins éligibles pour l'INH.  Pour l'indicateur, le dénominateur se réfère au nombre de PvVIH nouvellement enrôlé, sur base de la moyenne annuelle d'augmentation de la période 2011-2015 (3692) (réalisable financièrement, si le PAAR est obtenu pour le financement de la file active TAR, et/ou si les contributions du gouvernement sont matérialisées).  Durant le rapportage, le nombre de PvVIH au total sur INH sera indiqué en commentaire.
Durant la mise en œuvre de cette subvention 2018-2020 , le Burundi a opté pour le passage à l'échelle de cette stratégie dans tout le pays , ce qui permettra  d'atteindre des taux de couverture a l'INH parmi les nouveaux patients VIH dont le screening TB est négatif de 70% (2584/3692) en 2018, 75% (2769/3692) en 2019 et  80% (2953/3692) en 2020 .  Etant donné la performance passée (2016-2017) sur la mise à échelle de l'INH, avec des sous-performances, les cibles ont été budgétisées de moitié.  Les cibles du cadre de performance, en alignement avec le GAS, sont donc de 35%, 38% et 40%.  Les dénominateurs sont basés sur des estimations, et seront mise à jour lors du rapportage.  La performance sera mesurée par rapport à la cible en pourcentage.
Les différents acteurs concernés ont déjà été formés sur la stratégie dans le cadre de la gestion de la coïnfection TB/VIH. Les supervisions formatives conjointes entre le PNLS et le PNILT qui seront mises en œuvre dans le cadre de cette présente subvention permettront de renforcer la mise en œuvre en pratique des apprentissages (screening de la TB et la mise sous INH  pour les PVVIH screenés négatifs pour la TB.  La coordination et la validation conjointe des données TB/VIH seront renforcées dans le cadre de cette subvention.
L'INH va être fourni par le PNILT sur financement du FM.</v>
      </c>
    </row>
    <row r="98" spans="1:36" s="204" customFormat="1" ht="362.25" x14ac:dyDescent="0.25">
      <c r="A98" s="220">
        <v>20</v>
      </c>
      <c r="B98" s="276" t="str">
        <f>IFERROR(IF(INDEX('Coverage Indicators - Section D'!B$10:B$41,MATCH('Print View'!$A98,'Coverage Indicators - Section D'!$A$10:$A$41,0))&lt;&gt;0,INDEX('Coverage Indicators - Section D'!B$10:B$41,MATCH('Print View'!$A98,'Coverage Indicators - Section D'!$A$10:$A$41,0)),""),"")</f>
        <v>Services de dépistage du VIH</v>
      </c>
      <c r="C98" s="276" t="str">
        <f>IFERROR(IF(INDEX('Coverage Indicators - Section D'!C$10:C$41,MATCH('Print View'!$A98,'Coverage Indicators - Section D'!$A$10:$A$41,0))&lt;&gt;0,INDEX('Coverage Indicators - Section D'!C$10:C$41,MATCH('Print View'!$A98,'Coverage Indicators - Section D'!$A$10:$A$41,0)),""),"")</f>
        <v>HTS-1: Nombre de personnes dépistées pour le VIH et ayant reçu leurs résultats durant la période de rapportage</v>
      </c>
      <c r="D98" s="276" t="str">
        <f>IFERROR(IF(INDEX('Coverage Indicators - Section D'!D$10:D$41,MATCH('Print View'!$A98,'Coverage Indicators - Section D'!$A$10:$A$41,0))&lt;&gt;0,INDEX('Coverage Indicators - Section D'!D$10:D$41,MATCH('Print View'!$A98,'Coverage Indicators - Section D'!$A$10:$A$41,0)),""),"")</f>
        <v/>
      </c>
      <c r="E98" s="276">
        <f>IFERROR(IF(INDEX('Coverage Indicators - Section D'!E$10:E$41,MATCH('Print View'!$A98,'Coverage Indicators - Section D'!$A$10:$A$41,0))&lt;&gt;0,INDEX('Coverage Indicators - Section D'!E$10:E$41,MATCH('Print View'!$A98,'Coverage Indicators - Section D'!$A$10:$A$41,0)),""),"")</f>
        <v>704199</v>
      </c>
      <c r="F98" s="276" t="str">
        <f>IFERROR(IF(INDEX('Coverage Indicators - Section D'!F$10:F$41,MATCH('Print View'!$A98,'Coverage Indicators - Section D'!$A$10:$A$41,0))&lt;&gt;0,INDEX('Coverage Indicators - Section D'!F$10:F$41,MATCH('Print View'!$A98,'Coverage Indicators - Section D'!$A$10:$A$41,0)),""),"")</f>
        <v/>
      </c>
      <c r="G98" s="276" t="str">
        <f>IFERROR(IF(INDEX('Coverage Indicators - Section D'!G$10:G$41,MATCH('Print View'!$A98,'Coverage Indicators - Section D'!$A$10:$A$41,0))&lt;&gt;0,INDEX('Coverage Indicators - Section D'!G$10:G$41,MATCH('Print View'!$A98,'Coverage Indicators - Section D'!$A$10:$A$41,0)),""),"")</f>
        <v/>
      </c>
      <c r="H98" s="276" t="str">
        <f>IFERROR(IF(INDEX('Coverage Indicators - Section D'!H$10:H$41,MATCH('Print View'!$A98,'Coverage Indicators - Section D'!$A$10:$A$41,0))&lt;&gt;0,INDEX('Coverage Indicators - Section D'!H$10:H$41,MATCH('Print View'!$A98,'Coverage Indicators - Section D'!$A$10:$A$41,0)),""),"")</f>
        <v>2017</v>
      </c>
      <c r="I98" s="276" t="str">
        <f>IFERROR(IF(INDEX('Coverage Indicators - Section D'!P$10:P$41,MATCH('Print View'!$A98,'Coverage Indicators - Section D'!$A$10:$A$41,0))&lt;&gt;0,INDEX('Coverage Indicators - Section D'!P$10:P$41,MATCH('Print View'!$A98,'Coverage Indicators - Section D'!$A$10:$A$41,0)),""),"")</f>
        <v xml:space="preserve">Données du programme
PNLS/IST Sem 1 </v>
      </c>
      <c r="J98" s="276" t="str">
        <f>IFERROR(IF(INDEX('Coverage Indicators - Section D'!Q$10:Q$41,MATCH('Print View'!$A98,'Coverage Indicators - Section D'!$A$10:$A$41,0))&lt;&gt;0,INDEX('Coverage Indicators - Section D'!Q$10:Q$41,MATCH('Print View'!$A98,'Coverage Indicators - Section D'!$A$10:$A$41,0)),""),"")</f>
        <v>Résultat du test VIH,Sexe</v>
      </c>
      <c r="K98" s="276" t="str">
        <f>IFERROR(IF(INDEX('Coverage Indicators - Section D'!R$10:R$41,MATCH('Print View'!$A98,'Coverage Indicators - Section D'!$A$10:$A$41,0))&lt;&gt;0,INDEX('Coverage Indicators - Section D'!R$10:R$41,MATCH('Print View'!$A98,'Coverage Indicators - Section D'!$A$10:$A$41,0)),""),"")</f>
        <v/>
      </c>
      <c r="L98" s="276" t="str">
        <f>IFERROR(IF(INDEX('Coverage Indicators - Section D'!S$10:S$41,MATCH('Print View'!$A98,'Coverage Indicators - Section D'!$A$10:$A$41,0))&lt;&gt;0,INDEX('Coverage Indicators - Section D'!S$10:S$41,MATCH('Print View'!$A98,'Coverage Indicators - Section D'!$A$10:$A$41,0)),""),"")</f>
        <v/>
      </c>
      <c r="M98" s="276" t="str">
        <f>IFERROR(IF(INDEX('Coverage Indicators - Section D'!#REF!,MATCH('Print View'!$A98,'Coverage Indicators - Section D'!$A$10:$A$41,0))&lt;&gt;0,INDEX('Coverage Indicators - Section D'!#REF!,MATCH('Print View'!$A98,'Coverage Indicators - Section D'!$A$10:$A$41,0)),""),"")</f>
        <v/>
      </c>
      <c r="N98" s="276" t="str">
        <f>IFERROR(IF(INDEX('Coverage Indicators - Section D'!U$10:U$41,MATCH('Print View'!$A98,'Coverage Indicators - Section D'!$A$10:$A$41,0))&lt;&gt;0,INDEX('Coverage Indicators - Section D'!U$10:U$41,MATCH('Print View'!$A98,'Coverage Indicators - Section D'!$A$10:$A$41,0)),""),"")</f>
        <v>National</v>
      </c>
      <c r="O98" s="276" t="str">
        <f>IFERROR(IF(INDEX('Coverage Indicators - Section D'!V$10:V$41,MATCH('Print View'!$A98,'Coverage Indicators - Section D'!$A$10:$A$41,0))&lt;&gt;0,INDEX('Coverage Indicators - Section D'!V$10:V$41,MATCH('Print View'!$A98,'Coverage Indicators - Section D'!$A$10:$A$41,0)),""),"")</f>
        <v>Y- Cumulative annually</v>
      </c>
      <c r="P98" s="277">
        <f t="array" ref="P98">IFERROR(IF(INDEX('Coverage Indicators - Section D'!E$45:E$226,MATCH('Print View'!$A98&amp;'Print View'!$Q$76,'Coverage Indicators - Section D'!$B$45:$B$226&amp;'Coverage Indicators - Section D'!$I$45:$I$226,0))&lt;&gt;0,INDEX('Coverage Indicators - Section D'!E$45:E$226,MATCH('Print View'!$A98&amp;'Print View'!$Q$76,'Coverage Indicators - Section D'!$B$45:$B$226&amp;'Coverage Indicators - Section D'!$I$45:$I$226,0)),""),"")</f>
        <v>537675</v>
      </c>
      <c r="Q98" s="278" t="str">
        <f t="array" ref="Q98">IFERROR(IF(INDEX('Coverage Indicators - Section D'!F$45:F$226,MATCH('Print View'!$A98&amp;'Print View'!$Q$76,'Coverage Indicators - Section D'!$B$45:$B$226&amp;'Coverage Indicators - Section D'!$I$45:$I$226,0))&lt;&gt;0,INDEX('Coverage Indicators - Section D'!F$45:F$226,MATCH('Print View'!$A98&amp;'Print View'!$Q$76,'Coverage Indicators - Section D'!$B$45:$B$226&amp;'Coverage Indicators - Section D'!$I$45:$I$226,0)),""),"")</f>
        <v/>
      </c>
      <c r="R98" s="278" t="str">
        <f t="array" ref="R98">IFERROR(IF(INDEX('Coverage Indicators - Section D'!G$45:G$226,MATCH('Print View'!$A98&amp;'Print View'!$Q$76,'Coverage Indicators - Section D'!$B$45:$B$226&amp;'Coverage Indicators - Section D'!$I$45:$I$226,0))&lt;&gt;0,INDEX('Coverage Indicators - Section D'!G$45:G$226,MATCH('Print View'!$A98&amp;'Print View'!$Q$76,'Coverage Indicators - Section D'!$B$45:$B$226&amp;'Coverage Indicators - Section D'!$I$45:$I$226,0)),""),"")</f>
        <v/>
      </c>
      <c r="S98" s="279" t="str">
        <f t="array" ref="S98">IFERROR(IF(INDEX('Coverage Indicators - Section D'!H$45:H$226,MATCH('Print View'!$A98&amp;'Print View'!$Q$76,'Coverage Indicators - Section D'!$B$45:$B$226&amp;'Coverage Indicators - Section D'!$I$45:$I$226,0))&lt;&gt;0,INDEX('Coverage Indicators - Section D'!H$45:H$226,MATCH('Print View'!$A98&amp;'Print View'!$Q$76,'Coverage Indicators - Section D'!$B$45:$B$226&amp;'Coverage Indicators - Section D'!$I$45:$I$226,0)),""),"")</f>
        <v/>
      </c>
      <c r="T98" s="280">
        <f t="array" ref="T98">IFERROR(IF(INDEX('Coverage Indicators - Section D'!E$45:E$226,MATCH('Print View'!$A98&amp;'Print View'!$U$76,'Coverage Indicators - Section D'!$B$45:$B$226&amp;'Coverage Indicators - Section D'!$I$45:$I$226,0))&lt;&gt;0,INDEX('Coverage Indicators - Section D'!E$45:E$226,MATCH('Print View'!$A98&amp;'Print View'!$U$76,'Coverage Indicators - Section D'!$B$45:$B$226&amp;'Coverage Indicators - Section D'!$I$45:$I$226,0)),""),"")</f>
        <v>537675</v>
      </c>
      <c r="U98" s="278" t="str">
        <f t="array" ref="U98">IFERROR(IF(INDEX('Coverage Indicators - Section D'!F$45:F$226,MATCH('Print View'!$A98&amp;'Print View'!$U$76,'Coverage Indicators - Section D'!$B$45:$B$226&amp;'Coverage Indicators - Section D'!$I$45:$I$226,0))&lt;&gt;0,INDEX('Coverage Indicators - Section D'!F$45:F$226,MATCH('Print View'!$A98&amp;'Print View'!$U$76,'Coverage Indicators - Section D'!$B$45:$B$226&amp;'Coverage Indicators - Section D'!$I$45:$I$226,0)),""),"")</f>
        <v/>
      </c>
      <c r="V98" s="278" t="str">
        <f t="array" ref="V98">IFERROR(IF(INDEX('Coverage Indicators - Section D'!G$45:G$226,MATCH('Print View'!$A98&amp;'Print View'!$U$76,'Coverage Indicators - Section D'!$B$45:$B$226&amp;'Coverage Indicators - Section D'!$I$45:$I$226,0))&lt;&gt;0,INDEX('Coverage Indicators - Section D'!G$45:G$226,MATCH('Print View'!$A98&amp;'Print View'!$U$76,'Coverage Indicators - Section D'!$B$45:$B$226&amp;'Coverage Indicators - Section D'!$I$45:$I$226,0)),""),"")</f>
        <v/>
      </c>
      <c r="W98" s="279" t="str">
        <f t="array" ref="W98">IFERROR(IF(INDEX('Coverage Indicators - Section D'!H$45:H$226,MATCH('Print View'!$A98&amp;'Print View'!$U$76,'Coverage Indicators - Section D'!$B$45:$B$226&amp;'Coverage Indicators - Section D'!$I$45:$I$226,0))&lt;&gt;0,INDEX('Coverage Indicators - Section D'!H$45:H$226,MATCH('Print View'!$A98&amp;'Print View'!$U$76,'Coverage Indicators - Section D'!$B$45:$B$226&amp;'Coverage Indicators - Section D'!$I$45:$I$226,0)),""),"")</f>
        <v/>
      </c>
      <c r="X98" s="281"/>
      <c r="Y98" s="282"/>
      <c r="Z98" s="282"/>
      <c r="AA98" s="283"/>
      <c r="AB98" s="281"/>
      <c r="AC98" s="282"/>
      <c r="AD98" s="282"/>
      <c r="AE98" s="283"/>
      <c r="AF98" s="281"/>
      <c r="AG98" s="282"/>
      <c r="AH98" s="284"/>
      <c r="AI98" s="283"/>
      <c r="AJ98" s="285" t="str">
        <f>IFERROR(IF(INDEX('Coverage Indicators - Section D'!W$10:W$41,MATCH('Print View'!$A98,'Coverage Indicators - Section D'!$A$10:$A$41,0))&lt;&gt;0,INDEX('Coverage Indicators - Section D'!W$10:W$41,MATCH('Print View'!$A98,'Coverage Indicators - Section D'!$A$10:$A$41,0)),""),"")</f>
        <v xml:space="preserve">Numérateur: Nombre de personnes qui ont été testées pour le VIH au cours de la période de rapportage et qui en connaissent le résultat
Les femmes enceintes, les HSH, les PS font partie du numérateur et du dénominateur.
La donnée de base de 12,3% (704199/ 5710115) est celle fournie par les données du programme (PNLS/IST) du premier semestre 2017.
Les cibles mentionnées qui sont 24 % (1408800/5869998) en 2018, 26% (1568933/6034358) en 2019 et 28% (1736930/6203320) en 2020 sont celles du PSN 2018-2022.
Les interventions prévues sont: le renforcement du dépistage ciblé en stratégie fixe et mobile avec une priorité accordés aux femmes enceintes, aux populations clés ( PS, HSH, UDI) ,les autres groupes vulnérables ( populations mobiles etc. ) et les zones géographiques  à forte prévalence VIH dans le pays, l'amélioration dès la disponibilité des intrants de dépistage à tous les niveaux.
La contribution du FM est de 222k-255k tests chaque année, et la contribution de PEPFAR est de 852k-868k tests chaque année (dont les tests pour les FE).  Les cibles nationales sont: 1,408,000, 1,568,933 et 1,736,930 en 2018, 2019 et 2020.  Il y a donc un gap de 333,450 tests en 2018, 471,206 tests and 2019 et 615,978 tests en 2020 (total de 1,420,634 tests) - ceci est demandé à travers le PAAR.
</v>
      </c>
    </row>
    <row r="99" spans="1:36" s="204" customFormat="1" ht="409.5" x14ac:dyDescent="0.25">
      <c r="A99" s="219">
        <v>21</v>
      </c>
      <c r="B99" s="194" t="str">
        <f>IFERROR(IF(INDEX('Coverage Indicators - Section D'!B$10:B$41,MATCH('Print View'!$A99,'Coverage Indicators - Section D'!$A$10:$A$41,0))&lt;&gt;0,INDEX('Coverage Indicators - Section D'!B$10:B$41,MATCH('Print View'!$A99,'Coverage Indicators - Section D'!$A$10:$A$41,0)),""),"")</f>
        <v>Programmes de prévention complets destinés aux hommes ayant des rapports sexuels avec des hommes (HSH)</v>
      </c>
      <c r="C99" s="194" t="str">
        <f>IFERROR(IF(INDEX('Coverage Indicators - Section D'!C$10:C$41,MATCH('Print View'!$A99,'Coverage Indicators - Section D'!$A$10:$A$41,0))&lt;&gt;0,INDEX('Coverage Indicators - Section D'!C$10:C$41,MATCH('Print View'!$A99,'Coverage Indicators - Section D'!$A$10:$A$41,0)),""),"")</f>
        <v>KP-1a(M): Pourcentage d'hommes ayant des rapports sexuels avec des hommes qui ont bénéficié de programmes de prévention du VIH (paquet de services définis)</v>
      </c>
      <c r="D99" s="194" t="str">
        <f>IFERROR(IF(INDEX('Coverage Indicators - Section D'!D$10:D$41,MATCH('Print View'!$A99,'Coverage Indicators - Section D'!$A$10:$A$41,0))&lt;&gt;0,INDEX('Coverage Indicators - Section D'!D$10:D$41,MATCH('Print View'!$A99,'Coverage Indicators - Section D'!$A$10:$A$41,0)),""),"")</f>
        <v/>
      </c>
      <c r="E99" s="194">
        <f>IFERROR(IF(INDEX('Coverage Indicators - Section D'!E$10:E$41,MATCH('Print View'!$A99,'Coverage Indicators - Section D'!$A$10:$A$41,0))&lt;&gt;0,INDEX('Coverage Indicators - Section D'!E$10:E$41,MATCH('Print View'!$A99,'Coverage Indicators - Section D'!$A$10:$A$41,0)),""),"")</f>
        <v>1833</v>
      </c>
      <c r="F99" s="194">
        <f>IFERROR(IF(INDEX('Coverage Indicators - Section D'!F$10:F$41,MATCH('Print View'!$A99,'Coverage Indicators - Section D'!$A$10:$A$41,0))&lt;&gt;0,INDEX('Coverage Indicators - Section D'!F$10:F$41,MATCH('Print View'!$A99,'Coverage Indicators - Section D'!$A$10:$A$41,0)),""),"")</f>
        <v>10035</v>
      </c>
      <c r="G99" s="194">
        <f>IFERROR(IF(INDEX('Coverage Indicators - Section D'!G$10:G$41,MATCH('Print View'!$A99,'Coverage Indicators - Section D'!$A$10:$A$41,0))&lt;&gt;0,INDEX('Coverage Indicators - Section D'!G$10:G$41,MATCH('Print View'!$A99,'Coverage Indicators - Section D'!$A$10:$A$41,0)),""),"")</f>
        <v>18.266068759342303</v>
      </c>
      <c r="H99" s="194" t="str">
        <f>IFERROR(IF(INDEX('Coverage Indicators - Section D'!H$10:H$41,MATCH('Print View'!$A99,'Coverage Indicators - Section D'!$A$10:$A$41,0))&lt;&gt;0,INDEX('Coverage Indicators - Section D'!H$10:H$41,MATCH('Print View'!$A99,'Coverage Indicators - Section D'!$A$10:$A$41,0)),""),"")</f>
        <v>2016</v>
      </c>
      <c r="I99" s="194" t="str">
        <f>IFERROR(IF(INDEX('Coverage Indicators - Section D'!P$10:P$41,MATCH('Print View'!$A99,'Coverage Indicators - Section D'!$A$10:$A$41,0))&lt;&gt;0,INDEX('Coverage Indicators - Section D'!P$10:P$41,MATCH('Print View'!$A99,'Coverage Indicators - Section D'!$A$10:$A$41,0)),""),"")</f>
        <v>Données du programme CRB, Sem 2</v>
      </c>
      <c r="J99" s="194" t="str">
        <f>IFERROR(IF(INDEX('Coverage Indicators - Section D'!Q$10:Q$41,MATCH('Print View'!$A99,'Coverage Indicators - Section D'!$A$10:$A$41,0))&lt;&gt;0,INDEX('Coverage Indicators - Section D'!Q$10:Q$41,MATCH('Print View'!$A99,'Coverage Indicators - Section D'!$A$10:$A$41,0)),""),"")</f>
        <v/>
      </c>
      <c r="K99" s="194" t="str">
        <f>IFERROR(IF(INDEX('Coverage Indicators - Section D'!R$10:R$41,MATCH('Print View'!$A99,'Coverage Indicators - Section D'!$A$10:$A$41,0))&lt;&gt;0,INDEX('Coverage Indicators - Section D'!R$10:R$41,MATCH('Print View'!$A99,'Coverage Indicators - Section D'!$A$10:$A$41,0)),""),"")</f>
        <v/>
      </c>
      <c r="L99" s="194" t="str">
        <f>IFERROR(IF(INDEX('Coverage Indicators - Section D'!S$10:S$41,MATCH('Print View'!$A99,'Coverage Indicators - Section D'!$A$10:$A$41,0))&lt;&gt;0,INDEX('Coverage Indicators - Section D'!S$10:S$41,MATCH('Print View'!$A99,'Coverage Indicators - Section D'!$A$10:$A$41,0)),""),"")</f>
        <v/>
      </c>
      <c r="M99" s="194" t="str">
        <f>IFERROR(IF(INDEX('Coverage Indicators - Section D'!#REF!,MATCH('Print View'!$A99,'Coverage Indicators - Section D'!$A$10:$A$41,0))&lt;&gt;0,INDEX('Coverage Indicators - Section D'!#REF!,MATCH('Print View'!$A99,'Coverage Indicators - Section D'!$A$10:$A$41,0)),""),"")</f>
        <v/>
      </c>
      <c r="N99" s="194" t="str">
        <f>IFERROR(IF(INDEX('Coverage Indicators - Section D'!U$10:U$41,MATCH('Print View'!$A99,'Coverage Indicators - Section D'!$A$10:$A$41,0))&lt;&gt;0,INDEX('Coverage Indicators - Section D'!U$10:U$41,MATCH('Print View'!$A99,'Coverage Indicators - Section D'!$A$10:$A$41,0)),""),"")</f>
        <v>National</v>
      </c>
      <c r="O99" s="194" t="str">
        <f>IFERROR(IF(INDEX('Coverage Indicators - Section D'!V$10:V$41,MATCH('Print View'!$A99,'Coverage Indicators - Section D'!$A$10:$A$41,0))&lt;&gt;0,INDEX('Coverage Indicators - Section D'!V$10:V$41,MATCH('Print View'!$A99,'Coverage Indicators - Section D'!$A$10:$A$41,0)),""),"")</f>
        <v>Y- Cumulative annually</v>
      </c>
      <c r="P99" s="213">
        <f t="array" ref="P99">IFERROR(IF(INDEX('Coverage Indicators - Section D'!E$45:E$226,MATCH('Print View'!$A99&amp;'Print View'!$Q$76,'Coverage Indicators - Section D'!$B$45:$B$226&amp;'Coverage Indicators - Section D'!$I$45:$I$226,0))&lt;&gt;0,INDEX('Coverage Indicators - Section D'!E$45:E$226,MATCH('Print View'!$A99&amp;'Print View'!$Q$76,'Coverage Indicators - Section D'!$B$45:$B$226&amp;'Coverage Indicators - Section D'!$I$45:$I$226,0)),""),"")</f>
        <v>4156.5</v>
      </c>
      <c r="Q99" s="200">
        <f t="array" ref="Q99">IFERROR(IF(INDEX('Coverage Indicators - Section D'!F$45:F$226,MATCH('Print View'!$A99&amp;'Print View'!$Q$76,'Coverage Indicators - Section D'!$B$45:$B$226&amp;'Coverage Indicators - Section D'!$I$45:$I$226,0))&lt;&gt;0,INDEX('Coverage Indicators - Section D'!F$45:F$226,MATCH('Print View'!$A99&amp;'Print View'!$Q$76,'Coverage Indicators - Section D'!$B$45:$B$226&amp;'Coverage Indicators - Section D'!$I$45:$I$226,0)),""),"")</f>
        <v>10522</v>
      </c>
      <c r="R99" s="200">
        <f t="array" ref="R99">IFERROR(IF(INDEX('Coverage Indicators - Section D'!G$45:G$226,MATCH('Print View'!$A99&amp;'Print View'!$Q$76,'Coverage Indicators - Section D'!$B$45:$B$226&amp;'Coverage Indicators - Section D'!$I$45:$I$226,0))&lt;&gt;0,INDEX('Coverage Indicators - Section D'!G$45:G$226,MATCH('Print View'!$A99&amp;'Print View'!$Q$76,'Coverage Indicators - Section D'!$B$45:$B$226&amp;'Coverage Indicators - Section D'!$I$45:$I$226,0)),""),"")</f>
        <v>39.502946207945257</v>
      </c>
      <c r="S99" s="202" t="str">
        <f t="array" ref="S99">IFERROR(IF(INDEX('Coverage Indicators - Section D'!H$45:H$226,MATCH('Print View'!$A99&amp;'Print View'!$Q$76,'Coverage Indicators - Section D'!$B$45:$B$226&amp;'Coverage Indicators - Section D'!$I$45:$I$226,0))&lt;&gt;0,INDEX('Coverage Indicators - Section D'!H$45:H$226,MATCH('Print View'!$A99&amp;'Print View'!$Q$76,'Coverage Indicators - Section D'!$B$45:$B$226&amp;'Coverage Indicators - Section D'!$I$45:$I$226,0)),""),"")</f>
        <v/>
      </c>
      <c r="T99" s="199">
        <f t="array" ref="T99">IFERROR(IF(INDEX('Coverage Indicators - Section D'!E$45:E$226,MATCH('Print View'!$A99&amp;'Print View'!$U$76,'Coverage Indicators - Section D'!$B$45:$B$226&amp;'Coverage Indicators - Section D'!$I$45:$I$226,0))&lt;&gt;0,INDEX('Coverage Indicators - Section D'!E$45:E$226,MATCH('Print View'!$A99&amp;'Print View'!$U$76,'Coverage Indicators - Section D'!$B$45:$B$226&amp;'Coverage Indicators - Section D'!$I$45:$I$226,0)),""),"")</f>
        <v>4156.5</v>
      </c>
      <c r="U99" s="200">
        <f t="array" ref="U99">IFERROR(IF(INDEX('Coverage Indicators - Section D'!F$45:F$226,MATCH('Print View'!$A99&amp;'Print View'!$U$76,'Coverage Indicators - Section D'!$B$45:$B$226&amp;'Coverage Indicators - Section D'!$I$45:$I$226,0))&lt;&gt;0,INDEX('Coverage Indicators - Section D'!F$45:F$226,MATCH('Print View'!$A99&amp;'Print View'!$U$76,'Coverage Indicators - Section D'!$B$45:$B$226&amp;'Coverage Indicators - Section D'!$I$45:$I$226,0)),""),"")</f>
        <v>10522</v>
      </c>
      <c r="V99" s="200">
        <f t="array" ref="V99">IFERROR(IF(INDEX('Coverage Indicators - Section D'!G$45:G$226,MATCH('Print View'!$A99&amp;'Print View'!$U$76,'Coverage Indicators - Section D'!$B$45:$B$226&amp;'Coverage Indicators - Section D'!$I$45:$I$226,0))&lt;&gt;0,INDEX('Coverage Indicators - Section D'!G$45:G$226,MATCH('Print View'!$A99&amp;'Print View'!$U$76,'Coverage Indicators - Section D'!$B$45:$B$226&amp;'Coverage Indicators - Section D'!$I$45:$I$226,0)),""),"")</f>
        <v>39.502946207945257</v>
      </c>
      <c r="W99" s="202" t="str">
        <f t="array" ref="W99">IFERROR(IF(INDEX('Coverage Indicators - Section D'!H$45:H$226,MATCH('Print View'!$A99&amp;'Print View'!$U$76,'Coverage Indicators - Section D'!$B$45:$B$226&amp;'Coverage Indicators - Section D'!$I$45:$I$226,0))&lt;&gt;0,INDEX('Coverage Indicators - Section D'!H$45:H$226,MATCH('Print View'!$A99&amp;'Print View'!$U$76,'Coverage Indicators - Section D'!$B$45:$B$226&amp;'Coverage Indicators - Section D'!$I$45:$I$226,0)),""),"")</f>
        <v/>
      </c>
      <c r="X99" s="198"/>
      <c r="Y99" s="196"/>
      <c r="Z99" s="196"/>
      <c r="AA99" s="197"/>
      <c r="AB99" s="198"/>
      <c r="AC99" s="196"/>
      <c r="AD99" s="196"/>
      <c r="AE99" s="197"/>
      <c r="AF99" s="198"/>
      <c r="AG99" s="196"/>
      <c r="AH99" s="205"/>
      <c r="AI99" s="197"/>
      <c r="AJ99" s="203" t="str">
        <f>IFERROR(IF(INDEX('Coverage Indicators - Section D'!W$10:W$41,MATCH('Print View'!$A99,'Coverage Indicators - Section D'!$A$10:$A$41,0))&lt;&gt;0,INDEX('Coverage Indicators - Section D'!W$10:W$41,MATCH('Print View'!$A99,'Coverage Indicators - Section D'!$A$10:$A$41,0)),""),"")</f>
        <v xml:space="preserve">Numérateur : Nombre d'hommes ayant des rapports sexuels avec des hommes qui ont bénéficié de programmes de prévention du VIH (IEC/CCC, préservatifs, gel, références et soutien - dépistage, IST; soins pré-TAR et TAR).
Dénominateur : Nombre estimé d'hommes ayant des rapports sexuels avec des hommes au niveau national. 
La donnée de base se réfère aux résultats rapportés par les différents acteurs menant des activités parmi les populations clés, financés par le FM et PEPFAR (résultats nationaux).
Les cibles annuelles du pays sont 79% (8313/10522) en 2018, 81 % (8728/10775) en 2019 et 83 % (9158/11034) en 2020 et sont contenues dans le PSN 2018-2022. Le dénominateur calculée sur la base d'une augmentation de 2,4% du nombre base de donnée de 2016 de 10035 en 2016, soit 10552 en 2018 , 10775 en 2019 et 11034 en 2020.
Dans la subvention en cours (2015-2017), la CRB a mis en place le dispositif d'intervention en faveur des MSM dans 7 provinces (Gitega, Cibitoke, Rumonge, Makamba, Bujumbura Mairie, Ngozi et Kayanza) et la présente subvention (2018-2020) couvrira 4 Provinces de 2018 à 2019 (Cibitoke, Gitega, Rumonge et Makamba) tandis que pour 2020 elle continuera de cibler les MSM  dans les 7  provinces par le renforcement des 7 centres communautaires du fait que le Projet Linkages financé par PEPFAR prendra fin en 2019. On continuera aussi d’organiser des réunions semestrielles de coordination dans les Provinces couvertes des organisations des HSH et des acteurs qui interviennent en faveur de cette communauté.
Le numérateur sera rapporté à travers les données du programme (registres/cahiers et rapports des pairs éducateurs), à travers les interventions financées par PEPFAR ainsi que le FM.  Des efforts sont en cours pour assurer l'harmonisation du packet de prévention, ainsi que les outils et mécanismes de rapportage.  Les activités financées par le FM seront menées à travers 180 pairs éducateurs HSH (l'ANSS qui a une grande expérience dans la mise en œuvre des interventions en faveur des HSH, a été choisie comme SSR).  180 PE ont été budgétisés par année - cependant, il faut noter que le nombre minimum nécessaire de PE, selon les cibles est: 99, 107 et 116 PE en 2018, 2019 et 2020.  Chaque PE devra sensibiliser un minimum de 4 nouvelles personnes par mois.  Chaque personne sensibilisée sera touchée sur 4 thèmes au minimum y compris la distribution du préservatif et gel, lors de 4 séances sur une période d'un mois (si le HSH est mobile ou ne peut pas être vu 4 fois, une séance plus longue, avec plusieurs thèmes, peut être menée).  Le PE peut sensibiliser les pairs sur base individuelle ou en petits groupes.  Le PE sera libre de rester en contact régulier avec les pairs sensibilisés au-delà des 4 séances, et pourra également renseigner les contacts réguliers dans les outils de rapportage. 
La contribution du FM est de 4735 en 2018 (45%), 5150(48%) en 2019, 5580 (51%) en 2020. La contribution annuelle de PEPFAR est de 3578 entre 2018 et 2019, ce qui correspond à 34% en 2018 et 33% en 2019 tandis que pour 2020, la CRB va augmenter les contributions pour couvrir toutes les 7 provinces à forte concentration des HSH selon l'étude PLACE 2013 (Bujumbura Mairie, Cibitoke, Kayanza, Ngozi, Gitega, Rumonge et Makamba) parce que le Projet Linkages financé par le PEPFAR prendra fin en 2019. L'intervention de PEPFAR couvre 69% de la cible dans les 5 Provinces suivantes : Bujumbura Mairie, Bujumbura Rural, Kayanza, Ngozi et Kirundo.  
Les gaps programmatiques concernent les intrants: les montants disponibles ne permettant de garantir un stock de sécurité pour les préservatifs et gels lubrifiants, 25% des besoins de la première année ont été pris en compte dans le PAAR. 
Le nombre de préservatifs distribués par contact est de 8 préservatifs masculins et 8 gels, mais ce chiffre peut être adapté au besoin.  Le nombre quantifié de préservatifs masculins par HSH par année est de 96 en moyenne par année, avec un ratio 1 préservatif masculin à un gel.  Le ratio de préservatifs féminins est de 0.48 en moyenne, avec flexibilité d'ajustement selon les besoins ressentis par les bénéficiaires.  Les préservatifs masculins, féminins et gels seront également rendus disponibles à la demande dans des points fixes (bars, hôtels/Guest house, universités/campus universitaires, etc.).
Actuellement tous les outils de rapportage sont mis à la disposition des PE. Pour la subvention 2018-2020, il sera question de multiplier les outils de collecte des données pour les distribuer aux PE des HSH.
Chaque personne nouvelle sera comptabilisée dans le rapport du PE, et une personne sera comptabilisée comme sensibilisée une fois les 4 thèmes abordés.  Le rapportage des PE sera mensuel, et le rapportage des ONGs au PR sera trimestriel. Les missions de vérification et d’audit des données seront organisées à la fin de chaque semestre.
</v>
      </c>
    </row>
    <row r="100" spans="1:36" s="204" customFormat="1" ht="409.5" x14ac:dyDescent="0.25">
      <c r="A100" s="220">
        <v>22</v>
      </c>
      <c r="B100" s="276" t="str">
        <f>IFERROR(IF(INDEX('Coverage Indicators - Section D'!B$10:B$41,MATCH('Print View'!$A100,'Coverage Indicators - Section D'!$A$10:$A$41,0))&lt;&gt;0,INDEX('Coverage Indicators - Section D'!B$10:B$41,MATCH('Print View'!$A100,'Coverage Indicators - Section D'!$A$10:$A$41,0)),""),"")</f>
        <v>Programmes de prévention complets destinés aux hommes ayant des rapports sexuels avec des hommes (HSH)</v>
      </c>
      <c r="C100" s="276" t="str">
        <f>IFERROR(IF(INDEX('Coverage Indicators - Section D'!C$10:C$41,MATCH('Print View'!$A100,'Coverage Indicators - Section D'!$A$10:$A$41,0))&lt;&gt;0,INDEX('Coverage Indicators - Section D'!C$10:C$41,MATCH('Print View'!$A100,'Coverage Indicators - Section D'!$A$10:$A$41,0)),""),"")</f>
        <v>KP-3a(M): Nombre et pourcentage d'hommes ayant des rapports sexuels avec des hommes qui ont fait un test VIH et connaissent les résultats</v>
      </c>
      <c r="D100" s="276" t="str">
        <f>IFERROR(IF(INDEX('Coverage Indicators - Section D'!D$10:D$41,MATCH('Print View'!$A100,'Coverage Indicators - Section D'!$A$10:$A$41,0))&lt;&gt;0,INDEX('Coverage Indicators - Section D'!D$10:D$41,MATCH('Print View'!$A100,'Coverage Indicators - Section D'!$A$10:$A$41,0)),""),"")</f>
        <v/>
      </c>
      <c r="E100" s="276">
        <f>IFERROR(IF(INDEX('Coverage Indicators - Section D'!E$10:E$41,MATCH('Print View'!$A100,'Coverage Indicators - Section D'!$A$10:$A$41,0))&lt;&gt;0,INDEX('Coverage Indicators - Section D'!E$10:E$41,MATCH('Print View'!$A100,'Coverage Indicators - Section D'!$A$10:$A$41,0)),""),"")</f>
        <v>975</v>
      </c>
      <c r="F100" s="276">
        <f>IFERROR(IF(INDEX('Coverage Indicators - Section D'!F$10:F$41,MATCH('Print View'!$A100,'Coverage Indicators - Section D'!$A$10:$A$41,0))&lt;&gt;0,INDEX('Coverage Indicators - Section D'!F$10:F$41,MATCH('Print View'!$A100,'Coverage Indicators - Section D'!$A$10:$A$41,0)),""),"")</f>
        <v>10035</v>
      </c>
      <c r="G100" s="276">
        <f>IFERROR(IF(INDEX('Coverage Indicators - Section D'!G$10:G$41,MATCH('Print View'!$A100,'Coverage Indicators - Section D'!$A$10:$A$41,0))&lt;&gt;0,INDEX('Coverage Indicators - Section D'!G$10:G$41,MATCH('Print View'!$A100,'Coverage Indicators - Section D'!$A$10:$A$41,0)),""),"")</f>
        <v>9.7159940209267557</v>
      </c>
      <c r="H100" s="276" t="str">
        <f>IFERROR(IF(INDEX('Coverage Indicators - Section D'!H$10:H$41,MATCH('Print View'!$A100,'Coverage Indicators - Section D'!$A$10:$A$41,0))&lt;&gt;0,INDEX('Coverage Indicators - Section D'!H$10:H$41,MATCH('Print View'!$A100,'Coverage Indicators - Section D'!$A$10:$A$41,0)),""),"")</f>
        <v>2016</v>
      </c>
      <c r="I100" s="276" t="str">
        <f>IFERROR(IF(INDEX('Coverage Indicators - Section D'!P$10:P$41,MATCH('Print View'!$A100,'Coverage Indicators - Section D'!$A$10:$A$41,0))&lt;&gt;0,INDEX('Coverage Indicators - Section D'!P$10:P$41,MATCH('Print View'!$A100,'Coverage Indicators - Section D'!$A$10:$A$41,0)),""),"")</f>
        <v>Données du programme CRB, Sem 2</v>
      </c>
      <c r="J100" s="276" t="str">
        <f>IFERROR(IF(INDEX('Coverage Indicators - Section D'!Q$10:Q$41,MATCH('Print View'!$A100,'Coverage Indicators - Section D'!$A$10:$A$41,0))&lt;&gt;0,INDEX('Coverage Indicators - Section D'!Q$10:Q$41,MATCH('Print View'!$A100,'Coverage Indicators - Section D'!$A$10:$A$41,0)),""),"")</f>
        <v/>
      </c>
      <c r="K100" s="276" t="str">
        <f>IFERROR(IF(INDEX('Coverage Indicators - Section D'!R$10:R$41,MATCH('Print View'!$A100,'Coverage Indicators - Section D'!$A$10:$A$41,0))&lt;&gt;0,INDEX('Coverage Indicators - Section D'!R$10:R$41,MATCH('Print View'!$A100,'Coverage Indicators - Section D'!$A$10:$A$41,0)),""),"")</f>
        <v/>
      </c>
      <c r="L100" s="276" t="str">
        <f>IFERROR(IF(INDEX('Coverage Indicators - Section D'!S$10:S$41,MATCH('Print View'!$A100,'Coverage Indicators - Section D'!$A$10:$A$41,0))&lt;&gt;0,INDEX('Coverage Indicators - Section D'!S$10:S$41,MATCH('Print View'!$A100,'Coverage Indicators - Section D'!$A$10:$A$41,0)),""),"")</f>
        <v/>
      </c>
      <c r="M100" s="276" t="str">
        <f>IFERROR(IF(INDEX('Coverage Indicators - Section D'!#REF!,MATCH('Print View'!$A100,'Coverage Indicators - Section D'!$A$10:$A$41,0))&lt;&gt;0,INDEX('Coverage Indicators - Section D'!#REF!,MATCH('Print View'!$A100,'Coverage Indicators - Section D'!$A$10:$A$41,0)),""),"")</f>
        <v/>
      </c>
      <c r="N100" s="276" t="str">
        <f>IFERROR(IF(INDEX('Coverage Indicators - Section D'!U$10:U$41,MATCH('Print View'!$A100,'Coverage Indicators - Section D'!$A$10:$A$41,0))&lt;&gt;0,INDEX('Coverage Indicators - Section D'!U$10:U$41,MATCH('Print View'!$A100,'Coverage Indicators - Section D'!$A$10:$A$41,0)),""),"")</f>
        <v>National</v>
      </c>
      <c r="O100" s="276" t="str">
        <f>IFERROR(IF(INDEX('Coverage Indicators - Section D'!V$10:V$41,MATCH('Print View'!$A100,'Coverage Indicators - Section D'!$A$10:$A$41,0))&lt;&gt;0,INDEX('Coverage Indicators - Section D'!V$10:V$41,MATCH('Print View'!$A100,'Coverage Indicators - Section D'!$A$10:$A$41,0)),""),"")</f>
        <v>Y- Cumulative annually</v>
      </c>
      <c r="P100" s="277">
        <f t="array" ref="P100">IFERROR(IF(INDEX('Coverage Indicators - Section D'!E$45:E$226,MATCH('Print View'!$A100&amp;'Print View'!$Q$76,'Coverage Indicators - Section D'!$B$45:$B$226&amp;'Coverage Indicators - Section D'!$I$45:$I$226,0))&lt;&gt;0,INDEX('Coverage Indicators - Section D'!E$45:E$226,MATCH('Print View'!$A100&amp;'Print View'!$Q$76,'Coverage Indicators - Section D'!$B$45:$B$226&amp;'Coverage Indicators - Section D'!$I$45:$I$226,0)),""),"")</f>
        <v>3524.8700000000003</v>
      </c>
      <c r="Q100" s="278">
        <f t="array" ref="Q100">IFERROR(IF(INDEX('Coverage Indicators - Section D'!F$45:F$226,MATCH('Print View'!$A100&amp;'Print View'!$Q$76,'Coverage Indicators - Section D'!$B$45:$B$226&amp;'Coverage Indicators - Section D'!$I$45:$I$226,0))&lt;&gt;0,INDEX('Coverage Indicators - Section D'!F$45:F$226,MATCH('Print View'!$A100&amp;'Print View'!$Q$76,'Coverage Indicators - Section D'!$B$45:$B$226&amp;'Coverage Indicators - Section D'!$I$45:$I$226,0)),""),"")</f>
        <v>10522</v>
      </c>
      <c r="R100" s="278">
        <f t="array" ref="R100">IFERROR(IF(INDEX('Coverage Indicators - Section D'!G$45:G$226,MATCH('Print View'!$A100&amp;'Print View'!$Q$76,'Coverage Indicators - Section D'!$B$45:$B$226&amp;'Coverage Indicators - Section D'!$I$45:$I$226,0))&lt;&gt;0,INDEX('Coverage Indicators - Section D'!G$45:G$226,MATCH('Print View'!$A100&amp;'Print View'!$Q$76,'Coverage Indicators - Section D'!$B$45:$B$226&amp;'Coverage Indicators - Section D'!$I$45:$I$226,0)),""),"")</f>
        <v>33.5</v>
      </c>
      <c r="S100" s="279" t="str">
        <f t="array" ref="S100">IFERROR(IF(INDEX('Coverage Indicators - Section D'!H$45:H$226,MATCH('Print View'!$A100&amp;'Print View'!$Q$76,'Coverage Indicators - Section D'!$B$45:$B$226&amp;'Coverage Indicators - Section D'!$I$45:$I$226,0))&lt;&gt;0,INDEX('Coverage Indicators - Section D'!H$45:H$226,MATCH('Print View'!$A100&amp;'Print View'!$Q$76,'Coverage Indicators - Section D'!$B$45:$B$226&amp;'Coverage Indicators - Section D'!$I$45:$I$226,0)),""),"")</f>
        <v/>
      </c>
      <c r="T100" s="280">
        <f t="array" ref="T100">IFERROR(IF(INDEX('Coverage Indicators - Section D'!E$45:E$226,MATCH('Print View'!$A100&amp;'Print View'!$U$76,'Coverage Indicators - Section D'!$B$45:$B$226&amp;'Coverage Indicators - Section D'!$I$45:$I$226,0))&lt;&gt;0,INDEX('Coverage Indicators - Section D'!E$45:E$226,MATCH('Print View'!$A100&amp;'Print View'!$U$76,'Coverage Indicators - Section D'!$B$45:$B$226&amp;'Coverage Indicators - Section D'!$I$45:$I$226,0)),""),"")</f>
        <v>3524.8700000000003</v>
      </c>
      <c r="U100" s="278">
        <f t="array" ref="U100">IFERROR(IF(INDEX('Coverage Indicators - Section D'!F$45:F$226,MATCH('Print View'!$A100&amp;'Print View'!$U$76,'Coverage Indicators - Section D'!$B$45:$B$226&amp;'Coverage Indicators - Section D'!$I$45:$I$226,0))&lt;&gt;0,INDEX('Coverage Indicators - Section D'!F$45:F$226,MATCH('Print View'!$A100&amp;'Print View'!$U$76,'Coverage Indicators - Section D'!$B$45:$B$226&amp;'Coverage Indicators - Section D'!$I$45:$I$226,0)),""),"")</f>
        <v>10522</v>
      </c>
      <c r="V100" s="278">
        <f t="array" ref="V100">IFERROR(IF(INDEX('Coverage Indicators - Section D'!G$45:G$226,MATCH('Print View'!$A100&amp;'Print View'!$U$76,'Coverage Indicators - Section D'!$B$45:$B$226&amp;'Coverage Indicators - Section D'!$I$45:$I$226,0))&lt;&gt;0,INDEX('Coverage Indicators - Section D'!G$45:G$226,MATCH('Print View'!$A100&amp;'Print View'!$U$76,'Coverage Indicators - Section D'!$B$45:$B$226&amp;'Coverage Indicators - Section D'!$I$45:$I$226,0)),""),"")</f>
        <v>33.5</v>
      </c>
      <c r="W100" s="279" t="str">
        <f t="array" ref="W100">IFERROR(IF(INDEX('Coverage Indicators - Section D'!H$45:H$226,MATCH('Print View'!$A100&amp;'Print View'!$U$76,'Coverage Indicators - Section D'!$B$45:$B$226&amp;'Coverage Indicators - Section D'!$I$45:$I$226,0))&lt;&gt;0,INDEX('Coverage Indicators - Section D'!H$45:H$226,MATCH('Print View'!$A100&amp;'Print View'!$U$76,'Coverage Indicators - Section D'!$B$45:$B$226&amp;'Coverage Indicators - Section D'!$I$45:$I$226,0)),""),"")</f>
        <v/>
      </c>
      <c r="X100" s="281"/>
      <c r="Y100" s="282"/>
      <c r="Z100" s="282"/>
      <c r="AA100" s="283"/>
      <c r="AB100" s="281"/>
      <c r="AC100" s="282"/>
      <c r="AD100" s="282"/>
      <c r="AE100" s="283"/>
      <c r="AF100" s="281"/>
      <c r="AG100" s="282"/>
      <c r="AH100" s="284"/>
      <c r="AI100" s="283"/>
      <c r="AJ100" s="285" t="str">
        <f>IFERROR(IF(INDEX('Coverage Indicators - Section D'!W$10:W$41,MATCH('Print View'!$A100,'Coverage Indicators - Section D'!$A$10:$A$41,0))&lt;&gt;0,INDEX('Coverage Indicators - Section D'!W$10:W$41,MATCH('Print View'!$A100,'Coverage Indicators - Section D'!$A$10:$A$41,0)),""),"")</f>
        <v xml:space="preserve">Numérateur : Nombre d'hommes ayant des rapports sexuels avec des hommes qui ont fait un test VIH au cours de la période de rapportage et connaissent les résultats
Dénominateur : Nombre estimé d'hommes ayant des rapports sexuels avec des hommes au niveau national. 
La donnée de base se réfère aux résultats rapportés par les différents acteurs menant des activités parmi les populations clés, financés par le FM et PEPFAR (résultats nationaux).
Le nombre annuel de HSH devant bénéficier du test VIH au cours de cette subvention et par année a été calculé en multipliant le nombre de HSH touchés par les activités CCC  par année  par le taux de couverture du test VIH  chez les  HSH. Les cibles du  PSN sont 67% en 2018 , 68% en 2019 et 69 % en 2020, ce qui donne un nombre de HSH à tester pour le compte de la subvention  de 3172 en 2018, 3502 en 2019 et 9158 en 2020. La cible du Projet Linkages est de 3578 en 2018 et 2019 et comme il prendra fin en 2019 les contributions de la CRB vont augmenter parce qu’elle va occuper toutes les 7 Provinces (Bujumbura Mairie, Cibitoke, Kayanza, Ngozi, Rumonge, Makamba et Gitega). L’indicateur étant national, les données de la CRB seront ajoutées à celles du Projet Linkages financé par PEPFAR.
Pour les HSH, il est recommandé de faire un dépistage tous les 6 mois - ce message sera communiqué par les PE aux HSH, et les PE feront un suivi régulier des HSH pour les soutenir à accéder aux services de dépistage VIH. Cet accès au test VIH se fera dans les Centres communautaires qui organisent également des stratégies mobiles.  De plus, les FOSA situées dans la zone couverte serviront pour le dépistage et il leur sera demandé d'assurer le rapportage des données portant sur les populations clés et de les communiquer à la CRB ainsi qu'au PNLS.  De plus :
- des coupons de référence seront donnés lors de séances de pair éducation - ceci permettra de comptabiliser le nombre de références faites (à renseigner en commentaire lors des PUDRs).
- les pairs éducateurs documenteront, parmi les HSH sensibilisés, le nombre ayant rapporté avoir reçu un test de dépistage VIH au moins une fois lors des 6 derniers mois. 
Les préservatifs masculins, féminins et gels lubrifiants seront également offerts lors des séances de CDV.  La recommandation de PE aux bénéficiaires sera de faire au minimum 2 tests VIH par année.
Pour cette présente subvention, les HSH auront accès au dépistage du VIH dans les Provinces non couvertes par PEPFAR soit 3172 en 2018 et 3502 en 2019 (Gitega, Cibitoke, Rumonge, Makamba) et dans toutes les 7 Provinces (Gitega, Cibitoke, Rumonge, Makamba, Bujumbura Mairie, Ngozi et Kayanza) soit 7428 en 2020 parce que le Projet Linkages financé par PEPFAR prendra fin en 2019.
Il faut noter que l'indicateur sera rapporté en nombre de tests VIH accomplis, et il est possible que cela inclue certains HSH qui auraient fait un test plusieurs fois au cours d'une même année. 
Pour les résultats du Programme national, le nombre total de HSH testés dans le cadre de cette subvention va s'ajouter aux HSH testes dans le cadre d'autres projets comme le PEPFAR et ceci sera mentionné dans le PUDR. 
Actuellement tous les outils de rapportage sont mis à la disposition des PE. Pour la subvention 2018-2020, il sera question de multiplier les outils de collecte des données pour les distribuer aux PE des HSH.
</v>
      </c>
    </row>
    <row r="101" spans="1:36" s="204" customFormat="1" ht="409.5" x14ac:dyDescent="0.25">
      <c r="A101" s="220">
        <v>23</v>
      </c>
      <c r="B101" s="194" t="str">
        <f>IFERROR(IF(INDEX('Coverage Indicators - Section D'!B$10:B$41,MATCH('Print View'!$A101,'Coverage Indicators - Section D'!$A$10:$A$41,0))&lt;&gt;0,INDEX('Coverage Indicators - Section D'!B$10:B$41,MATCH('Print View'!$A101,'Coverage Indicators - Section D'!$A$10:$A$41,0)),""),"")</f>
        <v>Programmes de prévention complets destinés aux professionnels du sexe et à leurs clients</v>
      </c>
      <c r="C101" s="194" t="str">
        <f>IFERROR(IF(INDEX('Coverage Indicators - Section D'!C$10:C$41,MATCH('Print View'!$A101,'Coverage Indicators - Section D'!$A$10:$A$41,0))&lt;&gt;0,INDEX('Coverage Indicators - Section D'!C$10:C$41,MATCH('Print View'!$A101,'Coverage Indicators - Section D'!$A$10:$A$41,0)),""),"")</f>
        <v>KP-1c(M): Pourcentage de professionnels du sexe ayant bénéficié de programmes de prévention du VIH- paquet de services définis</v>
      </c>
      <c r="D101" s="194" t="str">
        <f>IFERROR(IF(INDEX('Coverage Indicators - Section D'!D$10:D$41,MATCH('Print View'!$A101,'Coverage Indicators - Section D'!$A$10:$A$41,0))&lt;&gt;0,INDEX('Coverage Indicators - Section D'!D$10:D$41,MATCH('Print View'!$A101,'Coverage Indicators - Section D'!$A$10:$A$41,0)),""),"")</f>
        <v/>
      </c>
      <c r="E101" s="194">
        <f>IFERROR(IF(INDEX('Coverage Indicators - Section D'!E$10:E$41,MATCH('Print View'!$A101,'Coverage Indicators - Section D'!$A$10:$A$41,0))&lt;&gt;0,INDEX('Coverage Indicators - Section D'!E$10:E$41,MATCH('Print View'!$A101,'Coverage Indicators - Section D'!$A$10:$A$41,0)),""),"")</f>
        <v>14364</v>
      </c>
      <c r="F101" s="194">
        <f>IFERROR(IF(INDEX('Coverage Indicators - Section D'!F$10:F$41,MATCH('Print View'!$A101,'Coverage Indicators - Section D'!$A$10:$A$41,0))&lt;&gt;0,INDEX('Coverage Indicators - Section D'!F$10:F$41,MATCH('Print View'!$A101,'Coverage Indicators - Section D'!$A$10:$A$41,0)),""),"")</f>
        <v>55278</v>
      </c>
      <c r="G101" s="194">
        <f>IFERROR(IF(INDEX('Coverage Indicators - Section D'!G$10:G$41,MATCH('Print View'!$A101,'Coverage Indicators - Section D'!$A$10:$A$41,0))&lt;&gt;0,INDEX('Coverage Indicators - Section D'!G$10:G$41,MATCH('Print View'!$A101,'Coverage Indicators - Section D'!$A$10:$A$41,0)),""),"")</f>
        <v>25.985021165744058</v>
      </c>
      <c r="H101" s="194" t="str">
        <f>IFERROR(IF(INDEX('Coverage Indicators - Section D'!H$10:H$41,MATCH('Print View'!$A101,'Coverage Indicators - Section D'!$A$10:$A$41,0))&lt;&gt;0,INDEX('Coverage Indicators - Section D'!H$10:H$41,MATCH('Print View'!$A101,'Coverage Indicators - Section D'!$A$10:$A$41,0)),""),"")</f>
        <v>2016</v>
      </c>
      <c r="I101" s="194" t="str">
        <f>IFERROR(IF(INDEX('Coverage Indicators - Section D'!P$10:P$41,MATCH('Print View'!$A101,'Coverage Indicators - Section D'!$A$10:$A$41,0))&lt;&gt;0,INDEX('Coverage Indicators - Section D'!P$10:P$41,MATCH('Print View'!$A101,'Coverage Indicators - Section D'!$A$10:$A$41,0)),""),"")</f>
        <v>Données du programme CRB, Sem 2</v>
      </c>
      <c r="J101" s="194" t="str">
        <f>IFERROR(IF(INDEX('Coverage Indicators - Section D'!Q$10:Q$41,MATCH('Print View'!$A101,'Coverage Indicators - Section D'!$A$10:$A$41,0))&lt;&gt;0,INDEX('Coverage Indicators - Section D'!Q$10:Q$41,MATCH('Print View'!$A101,'Coverage Indicators - Section D'!$A$10:$A$41,0)),""),"")</f>
        <v/>
      </c>
      <c r="K101" s="194" t="str">
        <f>IFERROR(IF(INDEX('Coverage Indicators - Section D'!R$10:R$41,MATCH('Print View'!$A101,'Coverage Indicators - Section D'!$A$10:$A$41,0))&lt;&gt;0,INDEX('Coverage Indicators - Section D'!R$10:R$41,MATCH('Print View'!$A101,'Coverage Indicators - Section D'!$A$10:$A$41,0)),""),"")</f>
        <v/>
      </c>
      <c r="L101" s="194" t="str">
        <f>IFERROR(IF(INDEX('Coverage Indicators - Section D'!S$10:S$41,MATCH('Print View'!$A101,'Coverage Indicators - Section D'!$A$10:$A$41,0))&lt;&gt;0,INDEX('Coverage Indicators - Section D'!S$10:S$41,MATCH('Print View'!$A101,'Coverage Indicators - Section D'!$A$10:$A$41,0)),""),"")</f>
        <v/>
      </c>
      <c r="M101" s="194" t="str">
        <f>IFERROR(IF(INDEX('Coverage Indicators - Section D'!#REF!,MATCH('Print View'!$A101,'Coverage Indicators - Section D'!$A$10:$A$41,0))&lt;&gt;0,INDEX('Coverage Indicators - Section D'!#REF!,MATCH('Print View'!$A101,'Coverage Indicators - Section D'!$A$10:$A$41,0)),""),"")</f>
        <v/>
      </c>
      <c r="N101" s="194" t="str">
        <f>IFERROR(IF(INDEX('Coverage Indicators - Section D'!U$10:U$41,MATCH('Print View'!$A101,'Coverage Indicators - Section D'!$A$10:$A$41,0))&lt;&gt;0,INDEX('Coverage Indicators - Section D'!U$10:U$41,MATCH('Print View'!$A101,'Coverage Indicators - Section D'!$A$10:$A$41,0)),""),"")</f>
        <v>National</v>
      </c>
      <c r="O101" s="194" t="str">
        <f>IFERROR(IF(INDEX('Coverage Indicators - Section D'!V$10:V$41,MATCH('Print View'!$A101,'Coverage Indicators - Section D'!$A$10:$A$41,0))&lt;&gt;0,INDEX('Coverage Indicators - Section D'!V$10:V$41,MATCH('Print View'!$A101,'Coverage Indicators - Section D'!$A$10:$A$41,0)),""),"")</f>
        <v>Y- Cumulative annually</v>
      </c>
      <c r="P101" s="213">
        <f t="array" ref="P101">IFERROR(IF(INDEX('Coverage Indicators - Section D'!E$45:E$226,MATCH('Print View'!$A101&amp;'Print View'!$Q$76,'Coverage Indicators - Section D'!$B$45:$B$226&amp;'Coverage Indicators - Section D'!$I$45:$I$226,0))&lt;&gt;0,INDEX('Coverage Indicators - Section D'!E$45:E$226,MATCH('Print View'!$A101&amp;'Print View'!$Q$76,'Coverage Indicators - Section D'!$B$45:$B$226&amp;'Coverage Indicators - Section D'!$I$45:$I$226,0)),""),"")</f>
        <v>24054.5</v>
      </c>
      <c r="Q101" s="200">
        <f t="array" ref="Q101">IFERROR(IF(INDEX('Coverage Indicators - Section D'!F$45:F$226,MATCH('Print View'!$A101&amp;'Print View'!$Q$76,'Coverage Indicators - Section D'!$B$45:$B$226&amp;'Coverage Indicators - Section D'!$I$45:$I$226,0))&lt;&gt;0,INDEX('Coverage Indicators - Section D'!F$45:F$226,MATCH('Print View'!$A101&amp;'Print View'!$Q$76,'Coverage Indicators - Section D'!$B$45:$B$226&amp;'Coverage Indicators - Section D'!$I$45:$I$226,0)),""),"")</f>
        <v>57963</v>
      </c>
      <c r="R101" s="200">
        <f t="array" ref="R101">IFERROR(IF(INDEX('Coverage Indicators - Section D'!G$45:G$226,MATCH('Print View'!$A101&amp;'Print View'!$Q$76,'Coverage Indicators - Section D'!$B$45:$B$226&amp;'Coverage Indicators - Section D'!$I$45:$I$226,0))&lt;&gt;0,INDEX('Coverage Indicators - Section D'!G$45:G$226,MATCH('Print View'!$A101&amp;'Print View'!$Q$76,'Coverage Indicators - Section D'!$B$45:$B$226&amp;'Coverage Indicators - Section D'!$I$45:$I$226,0)),""),"")</f>
        <v>41.49974984041544</v>
      </c>
      <c r="S101" s="202" t="str">
        <f t="array" ref="S101">IFERROR(IF(INDEX('Coverage Indicators - Section D'!H$45:H$226,MATCH('Print View'!$A101&amp;'Print View'!$Q$76,'Coverage Indicators - Section D'!$B$45:$B$226&amp;'Coverage Indicators - Section D'!$I$45:$I$226,0))&lt;&gt;0,INDEX('Coverage Indicators - Section D'!H$45:H$226,MATCH('Print View'!$A101&amp;'Print View'!$Q$76,'Coverage Indicators - Section D'!$B$45:$B$226&amp;'Coverage Indicators - Section D'!$I$45:$I$226,0)),""),"")</f>
        <v/>
      </c>
      <c r="T101" s="199">
        <f t="array" ref="T101">IFERROR(IF(INDEX('Coverage Indicators - Section D'!E$45:E$226,MATCH('Print View'!$A101&amp;'Print View'!$U$76,'Coverage Indicators - Section D'!$B$45:$B$226&amp;'Coverage Indicators - Section D'!$I$45:$I$226,0))&lt;&gt;0,INDEX('Coverage Indicators - Section D'!E$45:E$226,MATCH('Print View'!$A101&amp;'Print View'!$U$76,'Coverage Indicators - Section D'!$B$45:$B$226&amp;'Coverage Indicators - Section D'!$I$45:$I$226,0)),""),"")</f>
        <v>24054.5</v>
      </c>
      <c r="U101" s="200">
        <f t="array" ref="U101">IFERROR(IF(INDEX('Coverage Indicators - Section D'!F$45:F$226,MATCH('Print View'!$A101&amp;'Print View'!$U$76,'Coverage Indicators - Section D'!$B$45:$B$226&amp;'Coverage Indicators - Section D'!$I$45:$I$226,0))&lt;&gt;0,INDEX('Coverage Indicators - Section D'!F$45:F$226,MATCH('Print View'!$A101&amp;'Print View'!$U$76,'Coverage Indicators - Section D'!$B$45:$B$226&amp;'Coverage Indicators - Section D'!$I$45:$I$226,0)),""),"")</f>
        <v>57963</v>
      </c>
      <c r="V101" s="200">
        <f t="array" ref="V101">IFERROR(IF(INDEX('Coverage Indicators - Section D'!G$45:G$226,MATCH('Print View'!$A101&amp;'Print View'!$U$76,'Coverage Indicators - Section D'!$B$45:$B$226&amp;'Coverage Indicators - Section D'!$I$45:$I$226,0))&lt;&gt;0,INDEX('Coverage Indicators - Section D'!G$45:G$226,MATCH('Print View'!$A101&amp;'Print View'!$U$76,'Coverage Indicators - Section D'!$B$45:$B$226&amp;'Coverage Indicators - Section D'!$I$45:$I$226,0)),""),"")</f>
        <v>41.49974984041544</v>
      </c>
      <c r="W101" s="202" t="str">
        <f t="array" ref="W101">IFERROR(IF(INDEX('Coverage Indicators - Section D'!H$45:H$226,MATCH('Print View'!$A101&amp;'Print View'!$U$76,'Coverage Indicators - Section D'!$B$45:$B$226&amp;'Coverage Indicators - Section D'!$I$45:$I$226,0))&lt;&gt;0,INDEX('Coverage Indicators - Section D'!H$45:H$226,MATCH('Print View'!$A101&amp;'Print View'!$U$76,'Coverage Indicators - Section D'!$B$45:$B$226&amp;'Coverage Indicators - Section D'!$I$45:$I$226,0)),""),"")</f>
        <v/>
      </c>
      <c r="X101" s="198"/>
      <c r="Y101" s="196"/>
      <c r="Z101" s="196"/>
      <c r="AA101" s="197"/>
      <c r="AB101" s="198"/>
      <c r="AC101" s="196"/>
      <c r="AD101" s="196"/>
      <c r="AE101" s="197"/>
      <c r="AF101" s="198"/>
      <c r="AG101" s="196"/>
      <c r="AH101" s="205"/>
      <c r="AI101" s="197"/>
      <c r="AJ101" s="203" t="str">
        <f>IFERROR(IF(INDEX('Coverage Indicators - Section D'!W$10:W$41,MATCH('Print View'!$A101,'Coverage Indicators - Section D'!$A$10:$A$41,0))&lt;&gt;0,INDEX('Coverage Indicators - Section D'!W$10:W$41,MATCH('Print View'!$A101,'Coverage Indicators - Section D'!$A$10:$A$41,0)),""),"")</f>
        <v xml:space="preserve">Numérateur : Nombre de professionnels du sexe ayant bénéficié du paquet défini de services de prévention du VIH 
Dénominateur : Estimation du nombre de professionnels du sexe au niveau national 
La donnée de base se réfère aux résultats rapportés par les différents acteurs menant des activités parmi les populations clés, financés par le FM et PEPFAR (résultats nationaux).
Le dénominateur représente le nombre estimé de PS par année, calculée sur la base d'une augmentation de 2,4% du nombre base de donnée de 2016 de 55278 en 2016, soit 57963 en 2018 , 59354 en 2019 et 60779 en 2020.
Les cibles annuelles du pays sont 83% (48109/57963) en 2018, 85 % (50451/59354) en 2019 et 87 % (52878/60779) en 2020 et sont contenues dans le PSN 2018-2022.
La contribution annuelle de PEPFAR est de 27529 en 2018 et 28869 en 2019 dans les provinces (Bujumbura Mairie, Bujumbura Rural, Kayanza, Ngozi et Kirundo), ce qui correspond à 57% en 2018, 57% en 2019 de la cible nationale tandis que les contributions de la CRB vont augmenter en 2020 pour occuper toutes les 9 provinces (Bujumbura Mairie, Bujumbura Rural, Gitega, Muyinga, Rumonge, Makamba, Kirundo, Ngozi et Kayanza) parce que le Projet Linkages financé par PEPFAR prendra fin en 2019 soit 52878 PS qui bénéficient des programmes de prévention. 
La contribution du FM est de 20580 en 2018 (43%), 21582(43%) en 2019, 52878 (87%) en 2020. Ce sont ces cibles qui vont être monitorées pour le compte de cette subvention en même temps que les cibles du pays prenant en compte la contribution des autres partenaires (comme PEPFAR, etc.) pour le compte des résultats du programme. 
Pour atteindre les cibles, 320 PE ont été budgétisées.  Cependant, le nombre minimum de PE nécessaire, sur la base d'une estimation de 12 nouvelles TS sensibiliées par mois par PE, et de 142, 150 et 367 PE en 2018, 2019 et 2020 respectivement.
Dans la subvention en cours (2015-2017), la CRB a mis en place le dispositif d'intervention en faveur des PS dans 9 provinces (Bujumbura Mairie, Bujumbura Rural, Gitega, Muyinga, Rumonge, Makamba, Kirundo, Ngozi et Kayanza) et la présente subvention (2018-2020) va continuer de cibler les PS dans les 4 provinces non couvertes par PEPFAR (Gitega, Muyinga, Rumonge et Makamba) par le renforcement des centres conviviaux (rémunération d’une(e) conseiller(ère), location des bureaux). 
Le paquet minimum d'activité est bien défini dans le manuel de stratégie de pair  éducation  et comprend un minimum de 4 séances ou thèmes de sensibilisation parmi une liste de 7 thèmes prédéfinis (transmission et prévention VIH; promotion de CDV et points de distribution de préservatifs; santé sexuelle et reproductive et accès aux services; diagnostic et traitement des IST; accès aux services VIH pré-TAR et TAR et soutien à l'observance), la distribution de préservatifs et gel, et la référence aux services dépistage VIH, et soins pour les IST et VIH.       
Les gaps programmatiques sont de 9854 en 2018, 8903 en 2019 et 7901 en 2020 soit respectivement 17% en 2018, 15% en 2019 et 13% en 2020 considérés comme des PS difficilement atteignables. Toutefois les montants disponibles ne permettant de garantir un stock de sécurité pour les préservatifs et gels lubrifiants. Aussi 25% des besoins de la première année ont été pris en compte dans le PAAR. 
Le FM couvrira 43% des besoins en 2018, 43% en 2019 et 100% en 2020. Pour les résultats du Programme national, le nombre total de PS touchées à travers les activités CCC dans le cadre de cette subvention va s'ajouter aux PS ayant bénéficié du paquet de service CCC dans le cadre d'autres projets comme le PEPFAR et ceci sera mentionné dans le PUDR.
Le nombre quantifié de préservatifs masculins par PS par année est de 240 ; 240 pour les gels, et 9.6 pour les préservatifs féminins.   Les préservatifs masculins, féminins et gels seront également rendus disponibles à la demande dans des points fixes (bars, hôtels/Guest house, etc.).
Actuellement tous les outils de rapportage sont mis à la disposition des PE. Pour la subvention 2018-2020, il sera question de multiplier les outils de collecte des données pour les distribuer aux PE des PS.
Chaque personne nouvelle sera comptabilisée dans le rapport du PE, et une personne sera comptabilisée comme sensibilisée une fois les 4 thèmes abordés.  Le rapportage des PE sera mensuel, et le rapportage des ONGs au PR sera trimestriel. Les missions de vérification et d’audit des données seront organisées à la fin de chaque semestre.
</v>
      </c>
    </row>
    <row r="102" spans="1:36" s="204" customFormat="1" ht="409.5" x14ac:dyDescent="0.25">
      <c r="A102" s="220">
        <v>24</v>
      </c>
      <c r="B102" s="276" t="str">
        <f>IFERROR(IF(INDEX('Coverage Indicators - Section D'!B$10:B$41,MATCH('Print View'!$A102,'Coverage Indicators - Section D'!$A$10:$A$41,0))&lt;&gt;0,INDEX('Coverage Indicators - Section D'!B$10:B$41,MATCH('Print View'!$A102,'Coverage Indicators - Section D'!$A$10:$A$41,0)),""),"")</f>
        <v>Programmes de prévention complets destinés aux professionnels du sexe et à leurs clients</v>
      </c>
      <c r="C102" s="276" t="str">
        <f>IFERROR(IF(INDEX('Coverage Indicators - Section D'!C$10:C$41,MATCH('Print View'!$A102,'Coverage Indicators - Section D'!$A$10:$A$41,0))&lt;&gt;0,INDEX('Coverage Indicators - Section D'!C$10:C$41,MATCH('Print View'!$A102,'Coverage Indicators - Section D'!$A$10:$A$41,0)),""),"")</f>
        <v>KP-3c(M): Pourcentage de professionnels de sexe qui ont fait un test VIH au cours de la période de rapportage et qui connaissent les résultats</v>
      </c>
      <c r="D102" s="276" t="str">
        <f>IFERROR(IF(INDEX('Coverage Indicators - Section D'!D$10:D$41,MATCH('Print View'!$A102,'Coverage Indicators - Section D'!$A$10:$A$41,0))&lt;&gt;0,INDEX('Coverage Indicators - Section D'!D$10:D$41,MATCH('Print View'!$A102,'Coverage Indicators - Section D'!$A$10:$A$41,0)),""),"")</f>
        <v/>
      </c>
      <c r="E102" s="276">
        <f>IFERROR(IF(INDEX('Coverage Indicators - Section D'!E$10:E$41,MATCH('Print View'!$A102,'Coverage Indicators - Section D'!$A$10:$A$41,0))&lt;&gt;0,INDEX('Coverage Indicators - Section D'!E$10:E$41,MATCH('Print View'!$A102,'Coverage Indicators - Section D'!$A$10:$A$41,0)),""),"")</f>
        <v>6393</v>
      </c>
      <c r="F102" s="276">
        <f>IFERROR(IF(INDEX('Coverage Indicators - Section D'!F$10:F$41,MATCH('Print View'!$A102,'Coverage Indicators - Section D'!$A$10:$A$41,0))&lt;&gt;0,INDEX('Coverage Indicators - Section D'!F$10:F$41,MATCH('Print View'!$A102,'Coverage Indicators - Section D'!$A$10:$A$41,0)),""),"")</f>
        <v>55278</v>
      </c>
      <c r="G102" s="276">
        <f>IFERROR(IF(INDEX('Coverage Indicators - Section D'!G$10:G$41,MATCH('Print View'!$A102,'Coverage Indicators - Section D'!$A$10:$A$41,0))&lt;&gt;0,INDEX('Coverage Indicators - Section D'!G$10:G$41,MATCH('Print View'!$A102,'Coverage Indicators - Section D'!$A$10:$A$41,0)),""),"")</f>
        <v>11.565179637468793</v>
      </c>
      <c r="H102" s="276" t="str">
        <f>IFERROR(IF(INDEX('Coverage Indicators - Section D'!H$10:H$41,MATCH('Print View'!$A102,'Coverage Indicators - Section D'!$A$10:$A$41,0))&lt;&gt;0,INDEX('Coverage Indicators - Section D'!H$10:H$41,MATCH('Print View'!$A102,'Coverage Indicators - Section D'!$A$10:$A$41,0)),""),"")</f>
        <v>2016</v>
      </c>
      <c r="I102" s="276" t="str">
        <f>IFERROR(IF(INDEX('Coverage Indicators - Section D'!P$10:P$41,MATCH('Print View'!$A102,'Coverage Indicators - Section D'!$A$10:$A$41,0))&lt;&gt;0,INDEX('Coverage Indicators - Section D'!P$10:P$41,MATCH('Print View'!$A102,'Coverage Indicators - Section D'!$A$10:$A$41,0)),""),"")</f>
        <v>Données du programme CRB, Sem 2</v>
      </c>
      <c r="J102" s="276" t="str">
        <f>IFERROR(IF(INDEX('Coverage Indicators - Section D'!Q$10:Q$41,MATCH('Print View'!$A102,'Coverage Indicators - Section D'!$A$10:$A$41,0))&lt;&gt;0,INDEX('Coverage Indicators - Section D'!Q$10:Q$41,MATCH('Print View'!$A102,'Coverage Indicators - Section D'!$A$10:$A$41,0)),""),"")</f>
        <v/>
      </c>
      <c r="K102" s="276" t="str">
        <f>IFERROR(IF(INDEX('Coverage Indicators - Section D'!R$10:R$41,MATCH('Print View'!$A102,'Coverage Indicators - Section D'!$A$10:$A$41,0))&lt;&gt;0,INDEX('Coverage Indicators - Section D'!R$10:R$41,MATCH('Print View'!$A102,'Coverage Indicators - Section D'!$A$10:$A$41,0)),""),"")</f>
        <v/>
      </c>
      <c r="L102" s="276" t="str">
        <f>IFERROR(IF(INDEX('Coverage Indicators - Section D'!S$10:S$41,MATCH('Print View'!$A102,'Coverage Indicators - Section D'!$A$10:$A$41,0))&lt;&gt;0,INDEX('Coverage Indicators - Section D'!S$10:S$41,MATCH('Print View'!$A102,'Coverage Indicators - Section D'!$A$10:$A$41,0)),""),"")</f>
        <v/>
      </c>
      <c r="M102" s="276" t="str">
        <f>IFERROR(IF(INDEX('Coverage Indicators - Section D'!#REF!,MATCH('Print View'!$A102,'Coverage Indicators - Section D'!$A$10:$A$41,0))&lt;&gt;0,INDEX('Coverage Indicators - Section D'!#REF!,MATCH('Print View'!$A102,'Coverage Indicators - Section D'!$A$10:$A$41,0)),""),"")</f>
        <v/>
      </c>
      <c r="N102" s="276" t="str">
        <f>IFERROR(IF(INDEX('Coverage Indicators - Section D'!U$10:U$41,MATCH('Print View'!$A102,'Coverage Indicators - Section D'!$A$10:$A$41,0))&lt;&gt;0,INDEX('Coverage Indicators - Section D'!U$10:U$41,MATCH('Print View'!$A102,'Coverage Indicators - Section D'!$A$10:$A$41,0)),""),"")</f>
        <v>National</v>
      </c>
      <c r="O102" s="276" t="str">
        <f>IFERROR(IF(INDEX('Coverage Indicators - Section D'!V$10:V$41,MATCH('Print View'!$A102,'Coverage Indicators - Section D'!$A$10:$A$41,0))&lt;&gt;0,INDEX('Coverage Indicators - Section D'!V$10:V$41,MATCH('Print View'!$A102,'Coverage Indicators - Section D'!$A$10:$A$41,0)),""),"")</f>
        <v>Y- Cumulative annually</v>
      </c>
      <c r="P102" s="277">
        <f t="array" ref="P102">IFERROR(IF(INDEX('Coverage Indicators - Section D'!E$45:E$226,MATCH('Print View'!$A102&amp;'Print View'!$Q$76,'Coverage Indicators - Section D'!$B$45:$B$226&amp;'Coverage Indicators - Section D'!$I$45:$I$226,0))&lt;&gt;0,INDEX('Coverage Indicators - Section D'!E$45:E$226,MATCH('Print View'!$A102&amp;'Print View'!$Q$76,'Coverage Indicators - Section D'!$B$45:$B$226&amp;'Coverage Indicators - Section D'!$I$45:$I$226,0)),""),"")</f>
        <v>20287.05</v>
      </c>
      <c r="Q102" s="278">
        <f t="array" ref="Q102">IFERROR(IF(INDEX('Coverage Indicators - Section D'!F$45:F$226,MATCH('Print View'!$A102&amp;'Print View'!$Q$76,'Coverage Indicators - Section D'!$B$45:$B$226&amp;'Coverage Indicators - Section D'!$I$45:$I$226,0))&lt;&gt;0,INDEX('Coverage Indicators - Section D'!F$45:F$226,MATCH('Print View'!$A102&amp;'Print View'!$Q$76,'Coverage Indicators - Section D'!$B$45:$B$226&amp;'Coverage Indicators - Section D'!$I$45:$I$226,0)),""),"")</f>
        <v>57963</v>
      </c>
      <c r="R102" s="278">
        <f t="array" ref="R102">IFERROR(IF(INDEX('Coverage Indicators - Section D'!G$45:G$226,MATCH('Print View'!$A102&amp;'Print View'!$Q$76,'Coverage Indicators - Section D'!$B$45:$B$226&amp;'Coverage Indicators - Section D'!$I$45:$I$226,0))&lt;&gt;0,INDEX('Coverage Indicators - Section D'!G$45:G$226,MATCH('Print View'!$A102&amp;'Print View'!$Q$76,'Coverage Indicators - Section D'!$B$45:$B$226&amp;'Coverage Indicators - Section D'!$I$45:$I$226,0)),""),"")</f>
        <v>35</v>
      </c>
      <c r="S102" s="279" t="str">
        <f t="array" ref="S102">IFERROR(IF(INDEX('Coverage Indicators - Section D'!H$45:H$226,MATCH('Print View'!$A102&amp;'Print View'!$Q$76,'Coverage Indicators - Section D'!$B$45:$B$226&amp;'Coverage Indicators - Section D'!$I$45:$I$226,0))&lt;&gt;0,INDEX('Coverage Indicators - Section D'!H$45:H$226,MATCH('Print View'!$A102&amp;'Print View'!$Q$76,'Coverage Indicators - Section D'!$B$45:$B$226&amp;'Coverage Indicators - Section D'!$I$45:$I$226,0)),""),"")</f>
        <v/>
      </c>
      <c r="T102" s="280">
        <f t="array" ref="T102">IFERROR(IF(INDEX('Coverage Indicators - Section D'!E$45:E$226,MATCH('Print View'!$A102&amp;'Print View'!$U$76,'Coverage Indicators - Section D'!$B$45:$B$226&amp;'Coverage Indicators - Section D'!$I$45:$I$226,0))&lt;&gt;0,INDEX('Coverage Indicators - Section D'!E$45:E$226,MATCH('Print View'!$A102&amp;'Print View'!$U$76,'Coverage Indicators - Section D'!$B$45:$B$226&amp;'Coverage Indicators - Section D'!$I$45:$I$226,0)),""),"")</f>
        <v>20287.05</v>
      </c>
      <c r="U102" s="278">
        <f t="array" ref="U102">IFERROR(IF(INDEX('Coverage Indicators - Section D'!F$45:F$226,MATCH('Print View'!$A102&amp;'Print View'!$U$76,'Coverage Indicators - Section D'!$B$45:$B$226&amp;'Coverage Indicators - Section D'!$I$45:$I$226,0))&lt;&gt;0,INDEX('Coverage Indicators - Section D'!F$45:F$226,MATCH('Print View'!$A102&amp;'Print View'!$U$76,'Coverage Indicators - Section D'!$B$45:$B$226&amp;'Coverage Indicators - Section D'!$I$45:$I$226,0)),""),"")</f>
        <v>57963</v>
      </c>
      <c r="V102" s="278">
        <f t="array" ref="V102">IFERROR(IF(INDEX('Coverage Indicators - Section D'!G$45:G$226,MATCH('Print View'!$A102&amp;'Print View'!$U$76,'Coverage Indicators - Section D'!$B$45:$B$226&amp;'Coverage Indicators - Section D'!$I$45:$I$226,0))&lt;&gt;0,INDEX('Coverage Indicators - Section D'!G$45:G$226,MATCH('Print View'!$A102&amp;'Print View'!$U$76,'Coverage Indicators - Section D'!$B$45:$B$226&amp;'Coverage Indicators - Section D'!$I$45:$I$226,0)),""),"")</f>
        <v>35</v>
      </c>
      <c r="W102" s="279" t="str">
        <f t="array" ref="W102">IFERROR(IF(INDEX('Coverage Indicators - Section D'!H$45:H$226,MATCH('Print View'!$A102&amp;'Print View'!$U$76,'Coverage Indicators - Section D'!$B$45:$B$226&amp;'Coverage Indicators - Section D'!$I$45:$I$226,0))&lt;&gt;0,INDEX('Coverage Indicators - Section D'!H$45:H$226,MATCH('Print View'!$A102&amp;'Print View'!$U$76,'Coverage Indicators - Section D'!$B$45:$B$226&amp;'Coverage Indicators - Section D'!$I$45:$I$226,0)),""),"")</f>
        <v/>
      </c>
      <c r="X102" s="281"/>
      <c r="Y102" s="282"/>
      <c r="Z102" s="282"/>
      <c r="AA102" s="283"/>
      <c r="AB102" s="281"/>
      <c r="AC102" s="282"/>
      <c r="AD102" s="282"/>
      <c r="AE102" s="283"/>
      <c r="AF102" s="281"/>
      <c r="AG102" s="282"/>
      <c r="AH102" s="284"/>
      <c r="AI102" s="283"/>
      <c r="AJ102" s="285" t="str">
        <f>IFERROR(IF(INDEX('Coverage Indicators - Section D'!W$10:W$41,MATCH('Print View'!$A102,'Coverage Indicators - Section D'!$A$10:$A$41,0))&lt;&gt;0,INDEX('Coverage Indicators - Section D'!W$10:W$41,MATCH('Print View'!$A102,'Coverage Indicators - Section D'!$A$10:$A$41,0)),""),"")</f>
        <v>Numérateur : Nombre de professionnelles du sexe (PS) qui ont fait un test VIH au cours de la période de rapportage et connaissent les résultats
Dénominateur : Estimation du nombre de professionnels du sexe au niveau national 
La donnée de base se réfère aux résultats rapportés par les différents acteurs menant des activités parmi les populations clés, financés par le FM et PEPFAR (résultats nationaux).
Le dénominateur au nombre annuel de PS estimé dans le pays
Le numérateur correspondant au nombre annuel de PS devant bénéficier du test VIH au cours de cette subvention et par année a été calculé en multipliant le nombre de   PS devant être touchées par année par les activités CCC dans le cadre de la subvention multiplié par le taux de couverture  du test VIH chez les PS  et cibles du PSN ( 70% en 2018 , 71% en 2019 et 72 % en 2020 ) ce qui donne 10048/57963 (17%) pour 2018, 12053/59354 (20%) pour 2019 et 28065/60779 (46%) pour 2020. 
La contribution des autres partenaires (ici le projet Linkages financé par PEPFAR) est de 13899 en 2018 et 13899 en 2019 tandis que la contribution de la subvention est de 10048 en 2018 et 12053 en 2019 ; en 2020 la contribution de la subvention va augmenter pour atteindre 28065 PS parce que le projet Linkages prendra fin 2019.
Dans la subvention en cours (2015-2017), la CRB a mis en place le dispositif d'intervention en faveur des PS dans 9 provinces (Bujumbura Mairie, Bujumbura Rural, Gitega, Muyinga, Rumonge, Makamba, Kirundo, Ngozi et Kayanza) et la présente subvention (2018-2020) va continuer de cibler les PS dans 4 provinces (Gitega, Muyinga, Rumonge et Makamba) non couvertes par le Projet Linkages financé par PEPFAR de 2018 à 2019 parce que ce dernier prendra fin en 2019 ; par le renforcement des centres conviviaux (rémunération d’une(e) conseiller(ère), location des bureaux). C’est ainsi que les contributions de la CRB vont augmenter en 2020 pour occuper toutes les 9 provinces (Bujumbura Mairie, Bujumbura Rural, Gitega, Muyinga, Rumonge, Makamba, Kirundo, Ngozi et Kayanza).
Parmi les PS, il est recommandé de faire un dépistage tous les 6 mois - ce message sera communiqué par les PE aux PS qui feront un suivi régulier des PS pour les soutenir à accéder aux services de dépistage du VIH.  
Les FOSA situées dans la zone couverte serviront pour ces dépistages et il leur sera demande d'assurer le rapportage des données portant sur les PS et de les communiquer à la CRB ainsi qu'au programme national VIH.  De plus :
- des coupons de référence seront donnés lors de séances de pair éducation - ceci permettra de comptabiliser le nombre de références faites (à renseigner en commentaire lors des PUDRs).
- les pairs éducateurs documenteront, parmi les PS sensibilisées, le nombre ayant rapporté avoir reçu un test de dépistage VIH au moins une fois lors des 6 derniers mois.  Ceci sera également rapporté en commentaire lors des PUDRs pour cet indicateur.
Il faut noter que l'indicateur sera rapporté en nombre de tests VIH accomplis, et il est possible que cela inclue certaines PS qui auraient fait un test plusieurs fois au cours d'une même année. 
Pour les résultats du Programme national, le nombre total de PS testées dans le cadre de cette subvention va s'ajouter aux PS testées dans le cadre d'autres projets comme le PEPFAR et ceci sera mentionné dans le PUDR.
Actuellement tous les outils de rapportage sont mis à la disposition des PE. Pour la subvention 2018-2020, il sera question de multiplier les outils de collecte des données pour les distribuer aux PE des PS.</v>
      </c>
    </row>
    <row r="103" spans="1:36" s="204" customFormat="1" ht="23.25" x14ac:dyDescent="0.25">
      <c r="A103" s="219">
        <v>25</v>
      </c>
      <c r="B103" s="194" t="str">
        <f>IFERROR(IF(INDEX('Coverage Indicators - Section D'!B$10:B$41,MATCH('Print View'!$A103,'Coverage Indicators - Section D'!$A$10:$A$41,0))&lt;&gt;0,INDEX('Coverage Indicators - Section D'!B$10:B$41,MATCH('Print View'!$A103,'Coverage Indicators - Section D'!$A$10:$A$41,0)),""),"")</f>
        <v/>
      </c>
      <c r="C103" s="194" t="str">
        <f>IFERROR(IF(INDEX('Coverage Indicators - Section D'!C$10:C$41,MATCH('Print View'!$A103,'Coverage Indicators - Section D'!$A$10:$A$41,0))&lt;&gt;0,INDEX('Coverage Indicators - Section D'!C$10:C$41,MATCH('Print View'!$A103,'Coverage Indicators - Section D'!$A$10:$A$41,0)),""),"")</f>
        <v/>
      </c>
      <c r="D103" s="194" t="str">
        <f>IFERROR(IF(INDEX('Coverage Indicators - Section D'!D$10:D$41,MATCH('Print View'!$A103,'Coverage Indicators - Section D'!$A$10:$A$41,0))&lt;&gt;0,INDEX('Coverage Indicators - Section D'!D$10:D$41,MATCH('Print View'!$A103,'Coverage Indicators - Section D'!$A$10:$A$41,0)),""),"")</f>
        <v/>
      </c>
      <c r="E103" s="194" t="str">
        <f>IFERROR(IF(INDEX('Coverage Indicators - Section D'!E$10:E$41,MATCH('Print View'!$A103,'Coverage Indicators - Section D'!$A$10:$A$41,0))&lt;&gt;0,INDEX('Coverage Indicators - Section D'!E$10:E$41,MATCH('Print View'!$A103,'Coverage Indicators - Section D'!$A$10:$A$41,0)),""),"")</f>
        <v/>
      </c>
      <c r="F103" s="194" t="str">
        <f>IFERROR(IF(INDEX('Coverage Indicators - Section D'!F$10:F$41,MATCH('Print View'!$A103,'Coverage Indicators - Section D'!$A$10:$A$41,0))&lt;&gt;0,INDEX('Coverage Indicators - Section D'!F$10:F$41,MATCH('Print View'!$A103,'Coverage Indicators - Section D'!$A$10:$A$41,0)),""),"")</f>
        <v/>
      </c>
      <c r="G103" s="194" t="str">
        <f>IFERROR(IF(INDEX('Coverage Indicators - Section D'!G$10:G$41,MATCH('Print View'!$A103,'Coverage Indicators - Section D'!$A$10:$A$41,0))&lt;&gt;0,INDEX('Coverage Indicators - Section D'!G$10:G$41,MATCH('Print View'!$A103,'Coverage Indicators - Section D'!$A$10:$A$41,0)),""),"")</f>
        <v/>
      </c>
      <c r="H103" s="194" t="str">
        <f>IFERROR(IF(INDEX('Coverage Indicators - Section D'!H$10:H$41,MATCH('Print View'!$A103,'Coverage Indicators - Section D'!$A$10:$A$41,0))&lt;&gt;0,INDEX('Coverage Indicators - Section D'!H$10:H$41,MATCH('Print View'!$A103,'Coverage Indicators - Section D'!$A$10:$A$41,0)),""),"")</f>
        <v/>
      </c>
      <c r="I103" s="194" t="str">
        <f>IFERROR(IF(INDEX('Coverage Indicators - Section D'!P$10:P$41,MATCH('Print View'!$A103,'Coverage Indicators - Section D'!$A$10:$A$41,0))&lt;&gt;0,INDEX('Coverage Indicators - Section D'!P$10:P$41,MATCH('Print View'!$A103,'Coverage Indicators - Section D'!$A$10:$A$41,0)),""),"")</f>
        <v/>
      </c>
      <c r="J103" s="194" t="str">
        <f>IFERROR(IF(INDEX('Coverage Indicators - Section D'!Q$10:Q$41,MATCH('Print View'!$A103,'Coverage Indicators - Section D'!$A$10:$A$41,0))&lt;&gt;0,INDEX('Coverage Indicators - Section D'!Q$10:Q$41,MATCH('Print View'!$A103,'Coverage Indicators - Section D'!$A$10:$A$41,0)),""),"")</f>
        <v/>
      </c>
      <c r="K103" s="194" t="str">
        <f>IFERROR(IF(INDEX('Coverage Indicators - Section D'!R$10:R$41,MATCH('Print View'!$A103,'Coverage Indicators - Section D'!$A$10:$A$41,0))&lt;&gt;0,INDEX('Coverage Indicators - Section D'!R$10:R$41,MATCH('Print View'!$A103,'Coverage Indicators - Section D'!$A$10:$A$41,0)),""),"")</f>
        <v/>
      </c>
      <c r="L103" s="194" t="str">
        <f>IFERROR(IF(INDEX('Coverage Indicators - Section D'!S$10:S$41,MATCH('Print View'!$A103,'Coverage Indicators - Section D'!$A$10:$A$41,0))&lt;&gt;0,INDEX('Coverage Indicators - Section D'!S$10:S$41,MATCH('Print View'!$A103,'Coverage Indicators - Section D'!$A$10:$A$41,0)),""),"")</f>
        <v/>
      </c>
      <c r="M103" s="194" t="str">
        <f>IFERROR(IF(INDEX('Coverage Indicators - Section D'!#REF!,MATCH('Print View'!$A103,'Coverage Indicators - Section D'!$A$10:$A$41,0))&lt;&gt;0,INDEX('Coverage Indicators - Section D'!#REF!,MATCH('Print View'!$A103,'Coverage Indicators - Section D'!$A$10:$A$41,0)),""),"")</f>
        <v/>
      </c>
      <c r="N103" s="194" t="str">
        <f>IFERROR(IF(INDEX('Coverage Indicators - Section D'!U$10:U$41,MATCH('Print View'!$A103,'Coverage Indicators - Section D'!$A$10:$A$41,0))&lt;&gt;0,INDEX('Coverage Indicators - Section D'!U$10:U$41,MATCH('Print View'!$A103,'Coverage Indicators - Section D'!$A$10:$A$41,0)),""),"")</f>
        <v/>
      </c>
      <c r="O103" s="194" t="str">
        <f>IFERROR(IF(INDEX('Coverage Indicators - Section D'!V$10:V$41,MATCH('Print View'!$A103,'Coverage Indicators - Section D'!$A$10:$A$41,0))&lt;&gt;0,INDEX('Coverage Indicators - Section D'!V$10:V$41,MATCH('Print View'!$A103,'Coverage Indicators - Section D'!$A$10:$A$41,0)),""),"")</f>
        <v/>
      </c>
      <c r="P103" s="213" t="str">
        <f t="array" ref="P103">IFERROR(IF(INDEX('Coverage Indicators - Section D'!E$45:E$226,MATCH('Print View'!$A103&amp;'Print View'!$Q$76,'Coverage Indicators - Section D'!$B$45:$B$226&amp;'Coverage Indicators - Section D'!$I$45:$I$226,0))&lt;&gt;0,INDEX('Coverage Indicators - Section D'!E$45:E$226,MATCH('Print View'!$A103&amp;'Print View'!$Q$76,'Coverage Indicators - Section D'!$B$45:$B$226&amp;'Coverage Indicators - Section D'!$I$45:$I$226,0)),""),"")</f>
        <v/>
      </c>
      <c r="Q103" s="200" t="str">
        <f t="array" ref="Q103">IFERROR(IF(INDEX('Coverage Indicators - Section D'!F$45:F$226,MATCH('Print View'!$A103&amp;'Print View'!$Q$76,'Coverage Indicators - Section D'!$B$45:$B$226&amp;'Coverage Indicators - Section D'!$I$45:$I$226,0))&lt;&gt;0,INDEX('Coverage Indicators - Section D'!F$45:F$226,MATCH('Print View'!$A103&amp;'Print View'!$Q$76,'Coverage Indicators - Section D'!$B$45:$B$226&amp;'Coverage Indicators - Section D'!$I$45:$I$226,0)),""),"")</f>
        <v/>
      </c>
      <c r="R103" s="200" t="str">
        <f t="array" ref="R103">IFERROR(IF(INDEX('Coverage Indicators - Section D'!G$45:G$226,MATCH('Print View'!$A103&amp;'Print View'!$Q$76,'Coverage Indicators - Section D'!$B$45:$B$226&amp;'Coverage Indicators - Section D'!$I$45:$I$226,0))&lt;&gt;0,INDEX('Coverage Indicators - Section D'!G$45:G$226,MATCH('Print View'!$A103&amp;'Print View'!$Q$76,'Coverage Indicators - Section D'!$B$45:$B$226&amp;'Coverage Indicators - Section D'!$I$45:$I$226,0)),""),"")</f>
        <v/>
      </c>
      <c r="S103" s="202" t="str">
        <f t="array" ref="S103">IFERROR(IF(INDEX('Coverage Indicators - Section D'!H$45:H$226,MATCH('Print View'!$A103&amp;'Print View'!$Q$76,'Coverage Indicators - Section D'!$B$45:$B$226&amp;'Coverage Indicators - Section D'!$I$45:$I$226,0))&lt;&gt;0,INDEX('Coverage Indicators - Section D'!H$45:H$226,MATCH('Print View'!$A103&amp;'Print View'!$Q$76,'Coverage Indicators - Section D'!$B$45:$B$226&amp;'Coverage Indicators - Section D'!$I$45:$I$226,0)),""),"")</f>
        <v/>
      </c>
      <c r="T103" s="199" t="str">
        <f t="array" ref="T103">IFERROR(IF(INDEX('Coverage Indicators - Section D'!E$45:E$226,MATCH('Print View'!$A103&amp;'Print View'!$U$76,'Coverage Indicators - Section D'!$B$45:$B$226&amp;'Coverage Indicators - Section D'!$I$45:$I$226,0))&lt;&gt;0,INDEX('Coverage Indicators - Section D'!E$45:E$226,MATCH('Print View'!$A103&amp;'Print View'!$U$76,'Coverage Indicators - Section D'!$B$45:$B$226&amp;'Coverage Indicators - Section D'!$I$45:$I$226,0)),""),"")</f>
        <v/>
      </c>
      <c r="U103" s="200" t="str">
        <f t="array" ref="U103">IFERROR(IF(INDEX('Coverage Indicators - Section D'!F$45:F$226,MATCH('Print View'!$A103&amp;'Print View'!$U$76,'Coverage Indicators - Section D'!$B$45:$B$226&amp;'Coverage Indicators - Section D'!$I$45:$I$226,0))&lt;&gt;0,INDEX('Coverage Indicators - Section D'!F$45:F$226,MATCH('Print View'!$A103&amp;'Print View'!$U$76,'Coverage Indicators - Section D'!$B$45:$B$226&amp;'Coverage Indicators - Section D'!$I$45:$I$226,0)),""),"")</f>
        <v/>
      </c>
      <c r="V103" s="200" t="str">
        <f t="array" ref="V103">IFERROR(IF(INDEX('Coverage Indicators - Section D'!G$45:G$226,MATCH('Print View'!$A103&amp;'Print View'!$U$76,'Coverage Indicators - Section D'!$B$45:$B$226&amp;'Coverage Indicators - Section D'!$I$45:$I$226,0))&lt;&gt;0,INDEX('Coverage Indicators - Section D'!G$45:G$226,MATCH('Print View'!$A103&amp;'Print View'!$U$76,'Coverage Indicators - Section D'!$B$45:$B$226&amp;'Coverage Indicators - Section D'!$I$45:$I$226,0)),""),"")</f>
        <v/>
      </c>
      <c r="W103" s="202" t="str">
        <f t="array" ref="W103">IFERROR(IF(INDEX('Coverage Indicators - Section D'!H$45:H$226,MATCH('Print View'!$A103&amp;'Print View'!$U$76,'Coverage Indicators - Section D'!$B$45:$B$226&amp;'Coverage Indicators - Section D'!$I$45:$I$226,0))&lt;&gt;0,INDEX('Coverage Indicators - Section D'!H$45:H$226,MATCH('Print View'!$A103&amp;'Print View'!$U$76,'Coverage Indicators - Section D'!$B$45:$B$226&amp;'Coverage Indicators - Section D'!$I$45:$I$226,0)),""),"")</f>
        <v/>
      </c>
      <c r="X103" s="198"/>
      <c r="Y103" s="196"/>
      <c r="Z103" s="196"/>
      <c r="AA103" s="197"/>
      <c r="AB103" s="198"/>
      <c r="AC103" s="196"/>
      <c r="AD103" s="196"/>
      <c r="AE103" s="197"/>
      <c r="AF103" s="198"/>
      <c r="AG103" s="196"/>
      <c r="AH103" s="205"/>
      <c r="AI103" s="197"/>
      <c r="AJ103" s="203" t="str">
        <f>IFERROR(IF(INDEX('Coverage Indicators - Section D'!W$10:W$41,MATCH('Print View'!$A103,'Coverage Indicators - Section D'!$A$10:$A$41,0))&lt;&gt;0,INDEX('Coverage Indicators - Section D'!W$10:W$41,MATCH('Print View'!$A103,'Coverage Indicators - Section D'!$A$10:$A$41,0)),""),"")</f>
        <v/>
      </c>
    </row>
    <row r="104" spans="1:36" s="204" customFormat="1" ht="23.25" x14ac:dyDescent="0.25">
      <c r="A104" s="220">
        <v>26</v>
      </c>
      <c r="B104" s="276" t="str">
        <f>IFERROR(IF(INDEX('Coverage Indicators - Section D'!B$10:B$41,MATCH('Print View'!$A104,'Coverage Indicators - Section D'!$A$10:$A$41,0))&lt;&gt;0,INDEX('Coverage Indicators - Section D'!B$10:B$41,MATCH('Print View'!$A104,'Coverage Indicators - Section D'!$A$10:$A$41,0)),""),"")</f>
        <v/>
      </c>
      <c r="C104" s="276" t="str">
        <f>IFERROR(IF(INDEX('Coverage Indicators - Section D'!C$10:C$41,MATCH('Print View'!$A104,'Coverage Indicators - Section D'!$A$10:$A$41,0))&lt;&gt;0,INDEX('Coverage Indicators - Section D'!C$10:C$41,MATCH('Print View'!$A104,'Coverage Indicators - Section D'!$A$10:$A$41,0)),""),"")</f>
        <v/>
      </c>
      <c r="D104" s="276" t="str">
        <f>IFERROR(IF(INDEX('Coverage Indicators - Section D'!D$10:D$41,MATCH('Print View'!$A104,'Coverage Indicators - Section D'!$A$10:$A$41,0))&lt;&gt;0,INDEX('Coverage Indicators - Section D'!D$10:D$41,MATCH('Print View'!$A104,'Coverage Indicators - Section D'!$A$10:$A$41,0)),""),"")</f>
        <v/>
      </c>
      <c r="E104" s="276" t="str">
        <f>IFERROR(IF(INDEX('Coverage Indicators - Section D'!E$10:E$41,MATCH('Print View'!$A104,'Coverage Indicators - Section D'!$A$10:$A$41,0))&lt;&gt;0,INDEX('Coverage Indicators - Section D'!E$10:E$41,MATCH('Print View'!$A104,'Coverage Indicators - Section D'!$A$10:$A$41,0)),""),"")</f>
        <v/>
      </c>
      <c r="F104" s="276" t="str">
        <f>IFERROR(IF(INDEX('Coverage Indicators - Section D'!F$10:F$41,MATCH('Print View'!$A104,'Coverage Indicators - Section D'!$A$10:$A$41,0))&lt;&gt;0,INDEX('Coverage Indicators - Section D'!F$10:F$41,MATCH('Print View'!$A104,'Coverage Indicators - Section D'!$A$10:$A$41,0)),""),"")</f>
        <v/>
      </c>
      <c r="G104" s="276" t="str">
        <f>IFERROR(IF(INDEX('Coverage Indicators - Section D'!G$10:G$41,MATCH('Print View'!$A104,'Coverage Indicators - Section D'!$A$10:$A$41,0))&lt;&gt;0,INDEX('Coverage Indicators - Section D'!G$10:G$41,MATCH('Print View'!$A104,'Coverage Indicators - Section D'!$A$10:$A$41,0)),""),"")</f>
        <v/>
      </c>
      <c r="H104" s="276" t="str">
        <f>IFERROR(IF(INDEX('Coverage Indicators - Section D'!H$10:H$41,MATCH('Print View'!$A104,'Coverage Indicators - Section D'!$A$10:$A$41,0))&lt;&gt;0,INDEX('Coverage Indicators - Section D'!H$10:H$41,MATCH('Print View'!$A104,'Coverage Indicators - Section D'!$A$10:$A$41,0)),""),"")</f>
        <v/>
      </c>
      <c r="I104" s="276" t="str">
        <f>IFERROR(IF(INDEX('Coverage Indicators - Section D'!P$10:P$41,MATCH('Print View'!$A104,'Coverage Indicators - Section D'!$A$10:$A$41,0))&lt;&gt;0,INDEX('Coverage Indicators - Section D'!P$10:P$41,MATCH('Print View'!$A104,'Coverage Indicators - Section D'!$A$10:$A$41,0)),""),"")</f>
        <v/>
      </c>
      <c r="J104" s="276" t="str">
        <f>IFERROR(IF(INDEX('Coverage Indicators - Section D'!Q$10:Q$41,MATCH('Print View'!$A104,'Coverage Indicators - Section D'!$A$10:$A$41,0))&lt;&gt;0,INDEX('Coverage Indicators - Section D'!Q$10:Q$41,MATCH('Print View'!$A104,'Coverage Indicators - Section D'!$A$10:$A$41,0)),""),"")</f>
        <v/>
      </c>
      <c r="K104" s="276" t="str">
        <f>IFERROR(IF(INDEX('Coverage Indicators - Section D'!R$10:R$41,MATCH('Print View'!$A104,'Coverage Indicators - Section D'!$A$10:$A$41,0))&lt;&gt;0,INDEX('Coverage Indicators - Section D'!R$10:R$41,MATCH('Print View'!$A104,'Coverage Indicators - Section D'!$A$10:$A$41,0)),""),"")</f>
        <v/>
      </c>
      <c r="L104" s="276" t="str">
        <f>IFERROR(IF(INDEX('Coverage Indicators - Section D'!S$10:S$41,MATCH('Print View'!$A104,'Coverage Indicators - Section D'!$A$10:$A$41,0))&lt;&gt;0,INDEX('Coverage Indicators - Section D'!S$10:S$41,MATCH('Print View'!$A104,'Coverage Indicators - Section D'!$A$10:$A$41,0)),""),"")</f>
        <v/>
      </c>
      <c r="M104" s="276" t="str">
        <f>IFERROR(IF(INDEX('Coverage Indicators - Section D'!#REF!,MATCH('Print View'!$A104,'Coverage Indicators - Section D'!$A$10:$A$41,0))&lt;&gt;0,INDEX('Coverage Indicators - Section D'!#REF!,MATCH('Print View'!$A104,'Coverage Indicators - Section D'!$A$10:$A$41,0)),""),"")</f>
        <v/>
      </c>
      <c r="N104" s="276" t="str">
        <f>IFERROR(IF(INDEX('Coverage Indicators - Section D'!U$10:U$41,MATCH('Print View'!$A104,'Coverage Indicators - Section D'!$A$10:$A$41,0))&lt;&gt;0,INDEX('Coverage Indicators - Section D'!U$10:U$41,MATCH('Print View'!$A104,'Coverage Indicators - Section D'!$A$10:$A$41,0)),""),"")</f>
        <v/>
      </c>
      <c r="O104" s="276" t="str">
        <f>IFERROR(IF(INDEX('Coverage Indicators - Section D'!V$10:V$41,MATCH('Print View'!$A104,'Coverage Indicators - Section D'!$A$10:$A$41,0))&lt;&gt;0,INDEX('Coverage Indicators - Section D'!V$10:V$41,MATCH('Print View'!$A104,'Coverage Indicators - Section D'!$A$10:$A$41,0)),""),"")</f>
        <v/>
      </c>
      <c r="P104" s="277" t="str">
        <f t="array" ref="P104">IFERROR(IF(INDEX('Coverage Indicators - Section D'!E$45:E$226,MATCH('Print View'!$A104&amp;'Print View'!$Q$76,'Coverage Indicators - Section D'!$B$45:$B$226&amp;'Coverage Indicators - Section D'!$I$45:$I$226,0))&lt;&gt;0,INDEX('Coverage Indicators - Section D'!E$45:E$226,MATCH('Print View'!$A104&amp;'Print View'!$Q$76,'Coverage Indicators - Section D'!$B$45:$B$226&amp;'Coverage Indicators - Section D'!$I$45:$I$226,0)),""),"")</f>
        <v/>
      </c>
      <c r="Q104" s="278" t="str">
        <f t="array" ref="Q104">IFERROR(IF(INDEX('Coverage Indicators - Section D'!F$45:F$226,MATCH('Print View'!$A104&amp;'Print View'!$Q$76,'Coverage Indicators - Section D'!$B$45:$B$226&amp;'Coverage Indicators - Section D'!$I$45:$I$226,0))&lt;&gt;0,INDEX('Coverage Indicators - Section D'!F$45:F$226,MATCH('Print View'!$A104&amp;'Print View'!$Q$76,'Coverage Indicators - Section D'!$B$45:$B$226&amp;'Coverage Indicators - Section D'!$I$45:$I$226,0)),""),"")</f>
        <v/>
      </c>
      <c r="R104" s="278" t="str">
        <f t="array" ref="R104">IFERROR(IF(INDEX('Coverage Indicators - Section D'!G$45:G$226,MATCH('Print View'!$A104&amp;'Print View'!$Q$76,'Coverage Indicators - Section D'!$B$45:$B$226&amp;'Coverage Indicators - Section D'!$I$45:$I$226,0))&lt;&gt;0,INDEX('Coverage Indicators - Section D'!G$45:G$226,MATCH('Print View'!$A104&amp;'Print View'!$Q$76,'Coverage Indicators - Section D'!$B$45:$B$226&amp;'Coverage Indicators - Section D'!$I$45:$I$226,0)),""),"")</f>
        <v/>
      </c>
      <c r="S104" s="279" t="str">
        <f t="array" ref="S104">IFERROR(IF(INDEX('Coverage Indicators - Section D'!H$45:H$226,MATCH('Print View'!$A104&amp;'Print View'!$Q$76,'Coverage Indicators - Section D'!$B$45:$B$226&amp;'Coverage Indicators - Section D'!$I$45:$I$226,0))&lt;&gt;0,INDEX('Coverage Indicators - Section D'!H$45:H$226,MATCH('Print View'!$A104&amp;'Print View'!$Q$76,'Coverage Indicators - Section D'!$B$45:$B$226&amp;'Coverage Indicators - Section D'!$I$45:$I$226,0)),""),"")</f>
        <v/>
      </c>
      <c r="T104" s="280" t="str">
        <f t="array" ref="T104">IFERROR(IF(INDEX('Coverage Indicators - Section D'!E$45:E$226,MATCH('Print View'!$A104&amp;'Print View'!$U$76,'Coverage Indicators - Section D'!$B$45:$B$226&amp;'Coverage Indicators - Section D'!$I$45:$I$226,0))&lt;&gt;0,INDEX('Coverage Indicators - Section D'!E$45:E$226,MATCH('Print View'!$A104&amp;'Print View'!$U$76,'Coverage Indicators - Section D'!$B$45:$B$226&amp;'Coverage Indicators - Section D'!$I$45:$I$226,0)),""),"")</f>
        <v/>
      </c>
      <c r="U104" s="278" t="str">
        <f t="array" ref="U104">IFERROR(IF(INDEX('Coverage Indicators - Section D'!F$45:F$226,MATCH('Print View'!$A104&amp;'Print View'!$U$76,'Coverage Indicators - Section D'!$B$45:$B$226&amp;'Coverage Indicators - Section D'!$I$45:$I$226,0))&lt;&gt;0,INDEX('Coverage Indicators - Section D'!F$45:F$226,MATCH('Print View'!$A104&amp;'Print View'!$U$76,'Coverage Indicators - Section D'!$B$45:$B$226&amp;'Coverage Indicators - Section D'!$I$45:$I$226,0)),""),"")</f>
        <v/>
      </c>
      <c r="V104" s="278" t="str">
        <f t="array" ref="V104">IFERROR(IF(INDEX('Coverage Indicators - Section D'!G$45:G$226,MATCH('Print View'!$A104&amp;'Print View'!$U$76,'Coverage Indicators - Section D'!$B$45:$B$226&amp;'Coverage Indicators - Section D'!$I$45:$I$226,0))&lt;&gt;0,INDEX('Coverage Indicators - Section D'!G$45:G$226,MATCH('Print View'!$A104&amp;'Print View'!$U$76,'Coverage Indicators - Section D'!$B$45:$B$226&amp;'Coverage Indicators - Section D'!$I$45:$I$226,0)),""),"")</f>
        <v/>
      </c>
      <c r="W104" s="279" t="str">
        <f t="array" ref="W104">IFERROR(IF(INDEX('Coverage Indicators - Section D'!H$45:H$226,MATCH('Print View'!$A104&amp;'Print View'!$U$76,'Coverage Indicators - Section D'!$B$45:$B$226&amp;'Coverage Indicators - Section D'!$I$45:$I$226,0))&lt;&gt;0,INDEX('Coverage Indicators - Section D'!H$45:H$226,MATCH('Print View'!$A104&amp;'Print View'!$U$76,'Coverage Indicators - Section D'!$B$45:$B$226&amp;'Coverage Indicators - Section D'!$I$45:$I$226,0)),""),"")</f>
        <v/>
      </c>
      <c r="X104" s="281"/>
      <c r="Y104" s="282"/>
      <c r="Z104" s="282"/>
      <c r="AA104" s="283"/>
      <c r="AB104" s="281"/>
      <c r="AC104" s="282"/>
      <c r="AD104" s="282"/>
      <c r="AE104" s="283"/>
      <c r="AF104" s="281"/>
      <c r="AG104" s="282"/>
      <c r="AH104" s="284"/>
      <c r="AI104" s="283"/>
      <c r="AJ104" s="285" t="str">
        <f>IFERROR(IF(INDEX('Coverage Indicators - Section D'!W$10:W$41,MATCH('Print View'!$A104,'Coverage Indicators - Section D'!$A$10:$A$41,0))&lt;&gt;0,INDEX('Coverage Indicators - Section D'!W$10:W$41,MATCH('Print View'!$A104,'Coverage Indicators - Section D'!$A$10:$A$41,0)),""),"")</f>
        <v/>
      </c>
    </row>
    <row r="105" spans="1:36" s="204" customFormat="1" ht="23.25" x14ac:dyDescent="0.25">
      <c r="A105" s="220">
        <v>27</v>
      </c>
      <c r="B105" s="194" t="str">
        <f>IFERROR(IF(INDEX('Coverage Indicators - Section D'!B$10:B$41,MATCH('Print View'!$A105,'Coverage Indicators - Section D'!$A$10:$A$41,0))&lt;&gt;0,INDEX('Coverage Indicators - Section D'!B$10:B$41,MATCH('Print View'!$A105,'Coverage Indicators - Section D'!$A$10:$A$41,0)),""),"")</f>
        <v/>
      </c>
      <c r="C105" s="194" t="str">
        <f>IFERROR(IF(INDEX('Coverage Indicators - Section D'!C$10:C$41,MATCH('Print View'!$A105,'Coverage Indicators - Section D'!$A$10:$A$41,0))&lt;&gt;0,INDEX('Coverage Indicators - Section D'!C$10:C$41,MATCH('Print View'!$A105,'Coverage Indicators - Section D'!$A$10:$A$41,0)),""),"")</f>
        <v/>
      </c>
      <c r="D105" s="194" t="str">
        <f>IFERROR(IF(INDEX('Coverage Indicators - Section D'!D$10:D$41,MATCH('Print View'!$A105,'Coverage Indicators - Section D'!$A$10:$A$41,0))&lt;&gt;0,INDEX('Coverage Indicators - Section D'!D$10:D$41,MATCH('Print View'!$A105,'Coverage Indicators - Section D'!$A$10:$A$41,0)),""),"")</f>
        <v/>
      </c>
      <c r="E105" s="194" t="str">
        <f>IFERROR(IF(INDEX('Coverage Indicators - Section D'!E$10:E$41,MATCH('Print View'!$A105,'Coverage Indicators - Section D'!$A$10:$A$41,0))&lt;&gt;0,INDEX('Coverage Indicators - Section D'!E$10:E$41,MATCH('Print View'!$A105,'Coverage Indicators - Section D'!$A$10:$A$41,0)),""),"")</f>
        <v/>
      </c>
      <c r="F105" s="194" t="str">
        <f>IFERROR(IF(INDEX('Coverage Indicators - Section D'!F$10:F$41,MATCH('Print View'!$A105,'Coverage Indicators - Section D'!$A$10:$A$41,0))&lt;&gt;0,INDEX('Coverage Indicators - Section D'!F$10:F$41,MATCH('Print View'!$A105,'Coverage Indicators - Section D'!$A$10:$A$41,0)),""),"")</f>
        <v/>
      </c>
      <c r="G105" s="194" t="str">
        <f>IFERROR(IF(INDEX('Coverage Indicators - Section D'!G$10:G$41,MATCH('Print View'!$A105,'Coverage Indicators - Section D'!$A$10:$A$41,0))&lt;&gt;0,INDEX('Coverage Indicators - Section D'!G$10:G$41,MATCH('Print View'!$A105,'Coverage Indicators - Section D'!$A$10:$A$41,0)),""),"")</f>
        <v/>
      </c>
      <c r="H105" s="194" t="str">
        <f>IFERROR(IF(INDEX('Coverage Indicators - Section D'!H$10:H$41,MATCH('Print View'!$A105,'Coverage Indicators - Section D'!$A$10:$A$41,0))&lt;&gt;0,INDEX('Coverage Indicators - Section D'!H$10:H$41,MATCH('Print View'!$A105,'Coverage Indicators - Section D'!$A$10:$A$41,0)),""),"")</f>
        <v/>
      </c>
      <c r="I105" s="194" t="str">
        <f>IFERROR(IF(INDEX('Coverage Indicators - Section D'!P$10:P$41,MATCH('Print View'!$A105,'Coverage Indicators - Section D'!$A$10:$A$41,0))&lt;&gt;0,INDEX('Coverage Indicators - Section D'!P$10:P$41,MATCH('Print View'!$A105,'Coverage Indicators - Section D'!$A$10:$A$41,0)),""),"")</f>
        <v/>
      </c>
      <c r="J105" s="194" t="str">
        <f>IFERROR(IF(INDEX('Coverage Indicators - Section D'!Q$10:Q$41,MATCH('Print View'!$A105,'Coverage Indicators - Section D'!$A$10:$A$41,0))&lt;&gt;0,INDEX('Coverage Indicators - Section D'!Q$10:Q$41,MATCH('Print View'!$A105,'Coverage Indicators - Section D'!$A$10:$A$41,0)),""),"")</f>
        <v/>
      </c>
      <c r="K105" s="194" t="str">
        <f>IFERROR(IF(INDEX('Coverage Indicators - Section D'!R$10:R$41,MATCH('Print View'!$A105,'Coverage Indicators - Section D'!$A$10:$A$41,0))&lt;&gt;0,INDEX('Coverage Indicators - Section D'!R$10:R$41,MATCH('Print View'!$A105,'Coverage Indicators - Section D'!$A$10:$A$41,0)),""),"")</f>
        <v/>
      </c>
      <c r="L105" s="194" t="str">
        <f>IFERROR(IF(INDEX('Coverage Indicators - Section D'!S$10:S$41,MATCH('Print View'!$A105,'Coverage Indicators - Section D'!$A$10:$A$41,0))&lt;&gt;0,INDEX('Coverage Indicators - Section D'!S$10:S$41,MATCH('Print View'!$A105,'Coverage Indicators - Section D'!$A$10:$A$41,0)),""),"")</f>
        <v/>
      </c>
      <c r="M105" s="194" t="str">
        <f>IFERROR(IF(INDEX('Coverage Indicators - Section D'!#REF!,MATCH('Print View'!$A105,'Coverage Indicators - Section D'!$A$10:$A$41,0))&lt;&gt;0,INDEX('Coverage Indicators - Section D'!#REF!,MATCH('Print View'!$A105,'Coverage Indicators - Section D'!$A$10:$A$41,0)),""),"")</f>
        <v/>
      </c>
      <c r="N105" s="194" t="str">
        <f>IFERROR(IF(INDEX('Coverage Indicators - Section D'!U$10:U$41,MATCH('Print View'!$A105,'Coverage Indicators - Section D'!$A$10:$A$41,0))&lt;&gt;0,INDEX('Coverage Indicators - Section D'!U$10:U$41,MATCH('Print View'!$A105,'Coverage Indicators - Section D'!$A$10:$A$41,0)),""),"")</f>
        <v/>
      </c>
      <c r="O105" s="194" t="str">
        <f>IFERROR(IF(INDEX('Coverage Indicators - Section D'!V$10:V$41,MATCH('Print View'!$A105,'Coverage Indicators - Section D'!$A$10:$A$41,0))&lt;&gt;0,INDEX('Coverage Indicators - Section D'!V$10:V$41,MATCH('Print View'!$A105,'Coverage Indicators - Section D'!$A$10:$A$41,0)),""),"")</f>
        <v/>
      </c>
      <c r="P105" s="213" t="str">
        <f t="array" ref="P105">IFERROR(IF(INDEX('Coverage Indicators - Section D'!E$45:E$226,MATCH('Print View'!$A105&amp;'Print View'!$Q$76,'Coverage Indicators - Section D'!$B$45:$B$226&amp;'Coverage Indicators - Section D'!$I$45:$I$226,0))&lt;&gt;0,INDEX('Coverage Indicators - Section D'!E$45:E$226,MATCH('Print View'!$A105&amp;'Print View'!$Q$76,'Coverage Indicators - Section D'!$B$45:$B$226&amp;'Coverage Indicators - Section D'!$I$45:$I$226,0)),""),"")</f>
        <v/>
      </c>
      <c r="Q105" s="200" t="str">
        <f t="array" ref="Q105">IFERROR(IF(INDEX('Coverage Indicators - Section D'!F$45:F$226,MATCH('Print View'!$A105&amp;'Print View'!$Q$76,'Coverage Indicators - Section D'!$B$45:$B$226&amp;'Coverage Indicators - Section D'!$I$45:$I$226,0))&lt;&gt;0,INDEX('Coverage Indicators - Section D'!F$45:F$226,MATCH('Print View'!$A105&amp;'Print View'!$Q$76,'Coverage Indicators - Section D'!$B$45:$B$226&amp;'Coverage Indicators - Section D'!$I$45:$I$226,0)),""),"")</f>
        <v/>
      </c>
      <c r="R105" s="200" t="str">
        <f t="array" ref="R105">IFERROR(IF(INDEX('Coverage Indicators - Section D'!G$45:G$226,MATCH('Print View'!$A105&amp;'Print View'!$Q$76,'Coverage Indicators - Section D'!$B$45:$B$226&amp;'Coverage Indicators - Section D'!$I$45:$I$226,0))&lt;&gt;0,INDEX('Coverage Indicators - Section D'!G$45:G$226,MATCH('Print View'!$A105&amp;'Print View'!$Q$76,'Coverage Indicators - Section D'!$B$45:$B$226&amp;'Coverage Indicators - Section D'!$I$45:$I$226,0)),""),"")</f>
        <v/>
      </c>
      <c r="S105" s="202" t="str">
        <f t="array" ref="S105">IFERROR(IF(INDEX('Coverage Indicators - Section D'!H$45:H$226,MATCH('Print View'!$A105&amp;'Print View'!$Q$76,'Coverage Indicators - Section D'!$B$45:$B$226&amp;'Coverage Indicators - Section D'!$I$45:$I$226,0))&lt;&gt;0,INDEX('Coverage Indicators - Section D'!H$45:H$226,MATCH('Print View'!$A105&amp;'Print View'!$Q$76,'Coverage Indicators - Section D'!$B$45:$B$226&amp;'Coverage Indicators - Section D'!$I$45:$I$226,0)),""),"")</f>
        <v/>
      </c>
      <c r="T105" s="199" t="str">
        <f t="array" ref="T105">IFERROR(IF(INDEX('Coverage Indicators - Section D'!E$45:E$226,MATCH('Print View'!$A105&amp;'Print View'!$U$76,'Coverage Indicators - Section D'!$B$45:$B$226&amp;'Coverage Indicators - Section D'!$I$45:$I$226,0))&lt;&gt;0,INDEX('Coverage Indicators - Section D'!E$45:E$226,MATCH('Print View'!$A105&amp;'Print View'!$U$76,'Coverage Indicators - Section D'!$B$45:$B$226&amp;'Coverage Indicators - Section D'!$I$45:$I$226,0)),""),"")</f>
        <v/>
      </c>
      <c r="U105" s="200" t="str">
        <f t="array" ref="U105">IFERROR(IF(INDEX('Coverage Indicators - Section D'!F$45:F$226,MATCH('Print View'!$A105&amp;'Print View'!$U$76,'Coverage Indicators - Section D'!$B$45:$B$226&amp;'Coverage Indicators - Section D'!$I$45:$I$226,0))&lt;&gt;0,INDEX('Coverage Indicators - Section D'!F$45:F$226,MATCH('Print View'!$A105&amp;'Print View'!$U$76,'Coverage Indicators - Section D'!$B$45:$B$226&amp;'Coverage Indicators - Section D'!$I$45:$I$226,0)),""),"")</f>
        <v/>
      </c>
      <c r="V105" s="200" t="str">
        <f t="array" ref="V105">IFERROR(IF(INDEX('Coverage Indicators - Section D'!G$45:G$226,MATCH('Print View'!$A105&amp;'Print View'!$U$76,'Coverage Indicators - Section D'!$B$45:$B$226&amp;'Coverage Indicators - Section D'!$I$45:$I$226,0))&lt;&gt;0,INDEX('Coverage Indicators - Section D'!G$45:G$226,MATCH('Print View'!$A105&amp;'Print View'!$U$76,'Coverage Indicators - Section D'!$B$45:$B$226&amp;'Coverage Indicators - Section D'!$I$45:$I$226,0)),""),"")</f>
        <v/>
      </c>
      <c r="W105" s="202" t="str">
        <f t="array" ref="W105">IFERROR(IF(INDEX('Coverage Indicators - Section D'!H$45:H$226,MATCH('Print View'!$A105&amp;'Print View'!$U$76,'Coverage Indicators - Section D'!$B$45:$B$226&amp;'Coverage Indicators - Section D'!$I$45:$I$226,0))&lt;&gt;0,INDEX('Coverage Indicators - Section D'!H$45:H$226,MATCH('Print View'!$A105&amp;'Print View'!$U$76,'Coverage Indicators - Section D'!$B$45:$B$226&amp;'Coverage Indicators - Section D'!$I$45:$I$226,0)),""),"")</f>
        <v/>
      </c>
      <c r="X105" s="198"/>
      <c r="Y105" s="196"/>
      <c r="Z105" s="196"/>
      <c r="AA105" s="197"/>
      <c r="AB105" s="198"/>
      <c r="AC105" s="196"/>
      <c r="AD105" s="196"/>
      <c r="AE105" s="197"/>
      <c r="AF105" s="198"/>
      <c r="AG105" s="196"/>
      <c r="AH105" s="205"/>
      <c r="AI105" s="197"/>
      <c r="AJ105" s="203" t="str">
        <f>IFERROR(IF(INDEX('Coverage Indicators - Section D'!W$10:W$41,MATCH('Print View'!$A105,'Coverage Indicators - Section D'!$A$10:$A$41,0))&lt;&gt;0,INDEX('Coverage Indicators - Section D'!W$10:W$41,MATCH('Print View'!$A105,'Coverage Indicators - Section D'!$A$10:$A$41,0)),""),"")</f>
        <v/>
      </c>
    </row>
    <row r="106" spans="1:36" s="204" customFormat="1" ht="23.25" x14ac:dyDescent="0.25">
      <c r="A106" s="220">
        <v>28</v>
      </c>
      <c r="B106" s="276" t="str">
        <f>IFERROR(IF(INDEX('Coverage Indicators - Section D'!B$10:B$41,MATCH('Print View'!$A106,'Coverage Indicators - Section D'!$A$10:$A$41,0))&lt;&gt;0,INDEX('Coverage Indicators - Section D'!B$10:B$41,MATCH('Print View'!$A106,'Coverage Indicators - Section D'!$A$10:$A$41,0)),""),"")</f>
        <v/>
      </c>
      <c r="C106" s="276" t="str">
        <f>IFERROR(IF(INDEX('Coverage Indicators - Section D'!C$10:C$41,MATCH('Print View'!$A106,'Coverage Indicators - Section D'!$A$10:$A$41,0))&lt;&gt;0,INDEX('Coverage Indicators - Section D'!C$10:C$41,MATCH('Print View'!$A106,'Coverage Indicators - Section D'!$A$10:$A$41,0)),""),"")</f>
        <v/>
      </c>
      <c r="D106" s="276" t="str">
        <f>IFERROR(IF(INDEX('Coverage Indicators - Section D'!D$10:D$41,MATCH('Print View'!$A106,'Coverage Indicators - Section D'!$A$10:$A$41,0))&lt;&gt;0,INDEX('Coverage Indicators - Section D'!D$10:D$41,MATCH('Print View'!$A106,'Coverage Indicators - Section D'!$A$10:$A$41,0)),""),"")</f>
        <v/>
      </c>
      <c r="E106" s="276" t="str">
        <f>IFERROR(IF(INDEX('Coverage Indicators - Section D'!E$10:E$41,MATCH('Print View'!$A106,'Coverage Indicators - Section D'!$A$10:$A$41,0))&lt;&gt;0,INDEX('Coverage Indicators - Section D'!E$10:E$41,MATCH('Print View'!$A106,'Coverage Indicators - Section D'!$A$10:$A$41,0)),""),"")</f>
        <v/>
      </c>
      <c r="F106" s="276" t="str">
        <f>IFERROR(IF(INDEX('Coverage Indicators - Section D'!F$10:F$41,MATCH('Print View'!$A106,'Coverage Indicators - Section D'!$A$10:$A$41,0))&lt;&gt;0,INDEX('Coverage Indicators - Section D'!F$10:F$41,MATCH('Print View'!$A106,'Coverage Indicators - Section D'!$A$10:$A$41,0)),""),"")</f>
        <v/>
      </c>
      <c r="G106" s="276" t="str">
        <f>IFERROR(IF(INDEX('Coverage Indicators - Section D'!G$10:G$41,MATCH('Print View'!$A106,'Coverage Indicators - Section D'!$A$10:$A$41,0))&lt;&gt;0,INDEX('Coverage Indicators - Section D'!G$10:G$41,MATCH('Print View'!$A106,'Coverage Indicators - Section D'!$A$10:$A$41,0)),""),"")</f>
        <v/>
      </c>
      <c r="H106" s="276" t="str">
        <f>IFERROR(IF(INDEX('Coverage Indicators - Section D'!H$10:H$41,MATCH('Print View'!$A106,'Coverage Indicators - Section D'!$A$10:$A$41,0))&lt;&gt;0,INDEX('Coverage Indicators - Section D'!H$10:H$41,MATCH('Print View'!$A106,'Coverage Indicators - Section D'!$A$10:$A$41,0)),""),"")</f>
        <v/>
      </c>
      <c r="I106" s="276" t="str">
        <f>IFERROR(IF(INDEX('Coverage Indicators - Section D'!P$10:P$41,MATCH('Print View'!$A106,'Coverage Indicators - Section D'!$A$10:$A$41,0))&lt;&gt;0,INDEX('Coverage Indicators - Section D'!P$10:P$41,MATCH('Print View'!$A106,'Coverage Indicators - Section D'!$A$10:$A$41,0)),""),"")</f>
        <v/>
      </c>
      <c r="J106" s="276" t="str">
        <f>IFERROR(IF(INDEX('Coverage Indicators - Section D'!Q$10:Q$41,MATCH('Print View'!$A106,'Coverage Indicators - Section D'!$A$10:$A$41,0))&lt;&gt;0,INDEX('Coverage Indicators - Section D'!Q$10:Q$41,MATCH('Print View'!$A106,'Coverage Indicators - Section D'!$A$10:$A$41,0)),""),"")</f>
        <v/>
      </c>
      <c r="K106" s="276" t="str">
        <f>IFERROR(IF(INDEX('Coverage Indicators - Section D'!R$10:R$41,MATCH('Print View'!$A106,'Coverage Indicators - Section D'!$A$10:$A$41,0))&lt;&gt;0,INDEX('Coverage Indicators - Section D'!R$10:R$41,MATCH('Print View'!$A106,'Coverage Indicators - Section D'!$A$10:$A$41,0)),""),"")</f>
        <v/>
      </c>
      <c r="L106" s="276" t="str">
        <f>IFERROR(IF(INDEX('Coverage Indicators - Section D'!S$10:S$41,MATCH('Print View'!$A106,'Coverage Indicators - Section D'!$A$10:$A$41,0))&lt;&gt;0,INDEX('Coverage Indicators - Section D'!S$10:S$41,MATCH('Print View'!$A106,'Coverage Indicators - Section D'!$A$10:$A$41,0)),""),"")</f>
        <v/>
      </c>
      <c r="M106" s="276" t="str">
        <f>IFERROR(IF(INDEX('Coverage Indicators - Section D'!#REF!,MATCH('Print View'!$A106,'Coverage Indicators - Section D'!$A$10:$A$41,0))&lt;&gt;0,INDEX('Coverage Indicators - Section D'!#REF!,MATCH('Print View'!$A106,'Coverage Indicators - Section D'!$A$10:$A$41,0)),""),"")</f>
        <v/>
      </c>
      <c r="N106" s="276" t="str">
        <f>IFERROR(IF(INDEX('Coverage Indicators - Section D'!U$10:U$41,MATCH('Print View'!$A106,'Coverage Indicators - Section D'!$A$10:$A$41,0))&lt;&gt;0,INDEX('Coverage Indicators - Section D'!U$10:U$41,MATCH('Print View'!$A106,'Coverage Indicators - Section D'!$A$10:$A$41,0)),""),"")</f>
        <v/>
      </c>
      <c r="O106" s="276" t="str">
        <f>IFERROR(IF(INDEX('Coverage Indicators - Section D'!V$10:V$41,MATCH('Print View'!$A106,'Coverage Indicators - Section D'!$A$10:$A$41,0))&lt;&gt;0,INDEX('Coverage Indicators - Section D'!V$10:V$41,MATCH('Print View'!$A106,'Coverage Indicators - Section D'!$A$10:$A$41,0)),""),"")</f>
        <v/>
      </c>
      <c r="P106" s="277" t="str">
        <f t="array" ref="P106">IFERROR(IF(INDEX('Coverage Indicators - Section D'!E$45:E$226,MATCH('Print View'!$A106&amp;'Print View'!$Q$76,'Coverage Indicators - Section D'!$B$45:$B$226&amp;'Coverage Indicators - Section D'!$I$45:$I$226,0))&lt;&gt;0,INDEX('Coverage Indicators - Section D'!E$45:E$226,MATCH('Print View'!$A106&amp;'Print View'!$Q$76,'Coverage Indicators - Section D'!$B$45:$B$226&amp;'Coverage Indicators - Section D'!$I$45:$I$226,0)),""),"")</f>
        <v/>
      </c>
      <c r="Q106" s="278" t="str">
        <f t="array" ref="Q106">IFERROR(IF(INDEX('Coverage Indicators - Section D'!F$45:F$226,MATCH('Print View'!$A106&amp;'Print View'!$Q$76,'Coverage Indicators - Section D'!$B$45:$B$226&amp;'Coverage Indicators - Section D'!$I$45:$I$226,0))&lt;&gt;0,INDEX('Coverage Indicators - Section D'!F$45:F$226,MATCH('Print View'!$A106&amp;'Print View'!$Q$76,'Coverage Indicators - Section D'!$B$45:$B$226&amp;'Coverage Indicators - Section D'!$I$45:$I$226,0)),""),"")</f>
        <v/>
      </c>
      <c r="R106" s="278" t="str">
        <f t="array" ref="R106">IFERROR(IF(INDEX('Coverage Indicators - Section D'!G$45:G$226,MATCH('Print View'!$A106&amp;'Print View'!$Q$76,'Coverage Indicators - Section D'!$B$45:$B$226&amp;'Coverage Indicators - Section D'!$I$45:$I$226,0))&lt;&gt;0,INDEX('Coverage Indicators - Section D'!G$45:G$226,MATCH('Print View'!$A106&amp;'Print View'!$Q$76,'Coverage Indicators - Section D'!$B$45:$B$226&amp;'Coverage Indicators - Section D'!$I$45:$I$226,0)),""),"")</f>
        <v/>
      </c>
      <c r="S106" s="279" t="str">
        <f t="array" ref="S106">IFERROR(IF(INDEX('Coverage Indicators - Section D'!H$45:H$226,MATCH('Print View'!$A106&amp;'Print View'!$Q$76,'Coverage Indicators - Section D'!$B$45:$B$226&amp;'Coverage Indicators - Section D'!$I$45:$I$226,0))&lt;&gt;0,INDEX('Coverage Indicators - Section D'!H$45:H$226,MATCH('Print View'!$A106&amp;'Print View'!$Q$76,'Coverage Indicators - Section D'!$B$45:$B$226&amp;'Coverage Indicators - Section D'!$I$45:$I$226,0)),""),"")</f>
        <v/>
      </c>
      <c r="T106" s="280" t="str">
        <f t="array" ref="T106">IFERROR(IF(INDEX('Coverage Indicators - Section D'!E$45:E$226,MATCH('Print View'!$A106&amp;'Print View'!$U$76,'Coverage Indicators - Section D'!$B$45:$B$226&amp;'Coverage Indicators - Section D'!$I$45:$I$226,0))&lt;&gt;0,INDEX('Coverage Indicators - Section D'!E$45:E$226,MATCH('Print View'!$A106&amp;'Print View'!$U$76,'Coverage Indicators - Section D'!$B$45:$B$226&amp;'Coverage Indicators - Section D'!$I$45:$I$226,0)),""),"")</f>
        <v/>
      </c>
      <c r="U106" s="278" t="str">
        <f t="array" ref="U106">IFERROR(IF(INDEX('Coverage Indicators - Section D'!F$45:F$226,MATCH('Print View'!$A106&amp;'Print View'!$U$76,'Coverage Indicators - Section D'!$B$45:$B$226&amp;'Coverage Indicators - Section D'!$I$45:$I$226,0))&lt;&gt;0,INDEX('Coverage Indicators - Section D'!F$45:F$226,MATCH('Print View'!$A106&amp;'Print View'!$U$76,'Coverage Indicators - Section D'!$B$45:$B$226&amp;'Coverage Indicators - Section D'!$I$45:$I$226,0)),""),"")</f>
        <v/>
      </c>
      <c r="V106" s="278" t="str">
        <f t="array" ref="V106">IFERROR(IF(INDEX('Coverage Indicators - Section D'!G$45:G$226,MATCH('Print View'!$A106&amp;'Print View'!$U$76,'Coverage Indicators - Section D'!$B$45:$B$226&amp;'Coverage Indicators - Section D'!$I$45:$I$226,0))&lt;&gt;0,INDEX('Coverage Indicators - Section D'!G$45:G$226,MATCH('Print View'!$A106&amp;'Print View'!$U$76,'Coverage Indicators - Section D'!$B$45:$B$226&amp;'Coverage Indicators - Section D'!$I$45:$I$226,0)),""),"")</f>
        <v/>
      </c>
      <c r="W106" s="279" t="str">
        <f t="array" ref="W106">IFERROR(IF(INDEX('Coverage Indicators - Section D'!H$45:H$226,MATCH('Print View'!$A106&amp;'Print View'!$U$76,'Coverage Indicators - Section D'!$B$45:$B$226&amp;'Coverage Indicators - Section D'!$I$45:$I$226,0))&lt;&gt;0,INDEX('Coverage Indicators - Section D'!H$45:H$226,MATCH('Print View'!$A106&amp;'Print View'!$U$76,'Coverage Indicators - Section D'!$B$45:$B$226&amp;'Coverage Indicators - Section D'!$I$45:$I$226,0)),""),"")</f>
        <v/>
      </c>
      <c r="X106" s="281"/>
      <c r="Y106" s="282"/>
      <c r="Z106" s="282"/>
      <c r="AA106" s="283"/>
      <c r="AB106" s="281"/>
      <c r="AC106" s="282"/>
      <c r="AD106" s="282"/>
      <c r="AE106" s="283"/>
      <c r="AF106" s="281"/>
      <c r="AG106" s="282"/>
      <c r="AH106" s="284"/>
      <c r="AI106" s="283"/>
      <c r="AJ106" s="285" t="str">
        <f>IFERROR(IF(INDEX('Coverage Indicators - Section D'!W$10:W$41,MATCH('Print View'!$A106,'Coverage Indicators - Section D'!$A$10:$A$41,0))&lt;&gt;0,INDEX('Coverage Indicators - Section D'!W$10:W$41,MATCH('Print View'!$A106,'Coverage Indicators - Section D'!$A$10:$A$41,0)),""),"")</f>
        <v/>
      </c>
    </row>
    <row r="107" spans="1:36" s="204" customFormat="1" ht="23.25" x14ac:dyDescent="0.25">
      <c r="A107" s="219">
        <v>29</v>
      </c>
      <c r="B107" s="194" t="str">
        <f>IFERROR(IF(INDEX('Coverage Indicators - Section D'!B$10:B$41,MATCH('Print View'!$A107,'Coverage Indicators - Section D'!$A$10:$A$41,0))&lt;&gt;0,INDEX('Coverage Indicators - Section D'!B$10:B$41,MATCH('Print View'!$A107,'Coverage Indicators - Section D'!$A$10:$A$41,0)),""),"")</f>
        <v/>
      </c>
      <c r="C107" s="194" t="str">
        <f>IFERROR(IF(INDEX('Coverage Indicators - Section D'!C$10:C$41,MATCH('Print View'!$A107,'Coverage Indicators - Section D'!$A$10:$A$41,0))&lt;&gt;0,INDEX('Coverage Indicators - Section D'!C$10:C$41,MATCH('Print View'!$A107,'Coverage Indicators - Section D'!$A$10:$A$41,0)),""),"")</f>
        <v/>
      </c>
      <c r="D107" s="194" t="str">
        <f>IFERROR(IF(INDEX('Coverage Indicators - Section D'!D$10:D$41,MATCH('Print View'!$A107,'Coverage Indicators - Section D'!$A$10:$A$41,0))&lt;&gt;0,INDEX('Coverage Indicators - Section D'!D$10:D$41,MATCH('Print View'!$A107,'Coverage Indicators - Section D'!$A$10:$A$41,0)),""),"")</f>
        <v/>
      </c>
      <c r="E107" s="194" t="str">
        <f>IFERROR(IF(INDEX('Coverage Indicators - Section D'!E$10:E$41,MATCH('Print View'!$A107,'Coverage Indicators - Section D'!$A$10:$A$41,0))&lt;&gt;0,INDEX('Coverage Indicators - Section D'!E$10:E$41,MATCH('Print View'!$A107,'Coverage Indicators - Section D'!$A$10:$A$41,0)),""),"")</f>
        <v/>
      </c>
      <c r="F107" s="194" t="str">
        <f>IFERROR(IF(INDEX('Coverage Indicators - Section D'!F$10:F$41,MATCH('Print View'!$A107,'Coverage Indicators - Section D'!$A$10:$A$41,0))&lt;&gt;0,INDEX('Coverage Indicators - Section D'!F$10:F$41,MATCH('Print View'!$A107,'Coverage Indicators - Section D'!$A$10:$A$41,0)),""),"")</f>
        <v/>
      </c>
      <c r="G107" s="194" t="str">
        <f>IFERROR(IF(INDEX('Coverage Indicators - Section D'!G$10:G$41,MATCH('Print View'!$A107,'Coverage Indicators - Section D'!$A$10:$A$41,0))&lt;&gt;0,INDEX('Coverage Indicators - Section D'!G$10:G$41,MATCH('Print View'!$A107,'Coverage Indicators - Section D'!$A$10:$A$41,0)),""),"")</f>
        <v/>
      </c>
      <c r="H107" s="194" t="str">
        <f>IFERROR(IF(INDEX('Coverage Indicators - Section D'!H$10:H$41,MATCH('Print View'!$A107,'Coverage Indicators - Section D'!$A$10:$A$41,0))&lt;&gt;0,INDEX('Coverage Indicators - Section D'!H$10:H$41,MATCH('Print View'!$A107,'Coverage Indicators - Section D'!$A$10:$A$41,0)),""),"")</f>
        <v/>
      </c>
      <c r="I107" s="194" t="str">
        <f>IFERROR(IF(INDEX('Coverage Indicators - Section D'!P$10:P$41,MATCH('Print View'!$A107,'Coverage Indicators - Section D'!$A$10:$A$41,0))&lt;&gt;0,INDEX('Coverage Indicators - Section D'!P$10:P$41,MATCH('Print View'!$A107,'Coverage Indicators - Section D'!$A$10:$A$41,0)),""),"")</f>
        <v/>
      </c>
      <c r="J107" s="194" t="str">
        <f>IFERROR(IF(INDEX('Coverage Indicators - Section D'!Q$10:Q$41,MATCH('Print View'!$A107,'Coverage Indicators - Section D'!$A$10:$A$41,0))&lt;&gt;0,INDEX('Coverage Indicators - Section D'!Q$10:Q$41,MATCH('Print View'!$A107,'Coverage Indicators - Section D'!$A$10:$A$41,0)),""),"")</f>
        <v/>
      </c>
      <c r="K107" s="194" t="str">
        <f>IFERROR(IF(INDEX('Coverage Indicators - Section D'!R$10:R$41,MATCH('Print View'!$A107,'Coverage Indicators - Section D'!$A$10:$A$41,0))&lt;&gt;0,INDEX('Coverage Indicators - Section D'!R$10:R$41,MATCH('Print View'!$A107,'Coverage Indicators - Section D'!$A$10:$A$41,0)),""),"")</f>
        <v/>
      </c>
      <c r="L107" s="194" t="str">
        <f>IFERROR(IF(INDEX('Coverage Indicators - Section D'!S$10:S$41,MATCH('Print View'!$A107,'Coverage Indicators - Section D'!$A$10:$A$41,0))&lt;&gt;0,INDEX('Coverage Indicators - Section D'!S$10:S$41,MATCH('Print View'!$A107,'Coverage Indicators - Section D'!$A$10:$A$41,0)),""),"")</f>
        <v/>
      </c>
      <c r="M107" s="194" t="str">
        <f>IFERROR(IF(INDEX('Coverage Indicators - Section D'!#REF!,MATCH('Print View'!$A107,'Coverage Indicators - Section D'!$A$10:$A$41,0))&lt;&gt;0,INDEX('Coverage Indicators - Section D'!#REF!,MATCH('Print View'!$A107,'Coverage Indicators - Section D'!$A$10:$A$41,0)),""),"")</f>
        <v/>
      </c>
      <c r="N107" s="194" t="str">
        <f>IFERROR(IF(INDEX('Coverage Indicators - Section D'!U$10:U$41,MATCH('Print View'!$A107,'Coverage Indicators - Section D'!$A$10:$A$41,0))&lt;&gt;0,INDEX('Coverage Indicators - Section D'!U$10:U$41,MATCH('Print View'!$A107,'Coverage Indicators - Section D'!$A$10:$A$41,0)),""),"")</f>
        <v/>
      </c>
      <c r="O107" s="194" t="str">
        <f>IFERROR(IF(INDEX('Coverage Indicators - Section D'!V$10:V$41,MATCH('Print View'!$A107,'Coverage Indicators - Section D'!$A$10:$A$41,0))&lt;&gt;0,INDEX('Coverage Indicators - Section D'!V$10:V$41,MATCH('Print View'!$A107,'Coverage Indicators - Section D'!$A$10:$A$41,0)),""),"")</f>
        <v/>
      </c>
      <c r="P107" s="213" t="str">
        <f t="array" ref="P107">IFERROR(IF(INDEX('Coverage Indicators - Section D'!E$45:E$226,MATCH('Print View'!$A107&amp;'Print View'!$Q$76,'Coverage Indicators - Section D'!$B$45:$B$226&amp;'Coverage Indicators - Section D'!$I$45:$I$226,0))&lt;&gt;0,INDEX('Coverage Indicators - Section D'!E$45:E$226,MATCH('Print View'!$A107&amp;'Print View'!$Q$76,'Coverage Indicators - Section D'!$B$45:$B$226&amp;'Coverage Indicators - Section D'!$I$45:$I$226,0)),""),"")</f>
        <v/>
      </c>
      <c r="Q107" s="200" t="str">
        <f t="array" ref="Q107">IFERROR(IF(INDEX('Coverage Indicators - Section D'!F$45:F$226,MATCH('Print View'!$A107&amp;'Print View'!$Q$76,'Coverage Indicators - Section D'!$B$45:$B$226&amp;'Coverage Indicators - Section D'!$I$45:$I$226,0))&lt;&gt;0,INDEX('Coverage Indicators - Section D'!F$45:F$226,MATCH('Print View'!$A107&amp;'Print View'!$Q$76,'Coverage Indicators - Section D'!$B$45:$B$226&amp;'Coverage Indicators - Section D'!$I$45:$I$226,0)),""),"")</f>
        <v/>
      </c>
      <c r="R107" s="200" t="str">
        <f t="array" ref="R107">IFERROR(IF(INDEX('Coverage Indicators - Section D'!G$45:G$226,MATCH('Print View'!$A107&amp;'Print View'!$Q$76,'Coverage Indicators - Section D'!$B$45:$B$226&amp;'Coverage Indicators - Section D'!$I$45:$I$226,0))&lt;&gt;0,INDEX('Coverage Indicators - Section D'!G$45:G$226,MATCH('Print View'!$A107&amp;'Print View'!$Q$76,'Coverage Indicators - Section D'!$B$45:$B$226&amp;'Coverage Indicators - Section D'!$I$45:$I$226,0)),""),"")</f>
        <v/>
      </c>
      <c r="S107" s="202" t="str">
        <f t="array" ref="S107">IFERROR(IF(INDEX('Coverage Indicators - Section D'!H$45:H$226,MATCH('Print View'!$A107&amp;'Print View'!$Q$76,'Coverage Indicators - Section D'!$B$45:$B$226&amp;'Coverage Indicators - Section D'!$I$45:$I$226,0))&lt;&gt;0,INDEX('Coverage Indicators - Section D'!H$45:H$226,MATCH('Print View'!$A107&amp;'Print View'!$Q$76,'Coverage Indicators - Section D'!$B$45:$B$226&amp;'Coverage Indicators - Section D'!$I$45:$I$226,0)),""),"")</f>
        <v/>
      </c>
      <c r="T107" s="199" t="str">
        <f t="array" ref="T107">IFERROR(IF(INDEX('Coverage Indicators - Section D'!E$45:E$226,MATCH('Print View'!$A107&amp;'Print View'!$U$76,'Coverage Indicators - Section D'!$B$45:$B$226&amp;'Coverage Indicators - Section D'!$I$45:$I$226,0))&lt;&gt;0,INDEX('Coverage Indicators - Section D'!E$45:E$226,MATCH('Print View'!$A107&amp;'Print View'!$U$76,'Coverage Indicators - Section D'!$B$45:$B$226&amp;'Coverage Indicators - Section D'!$I$45:$I$226,0)),""),"")</f>
        <v/>
      </c>
      <c r="U107" s="200" t="str">
        <f t="array" ref="U107">IFERROR(IF(INDEX('Coverage Indicators - Section D'!F$45:F$226,MATCH('Print View'!$A107&amp;'Print View'!$U$76,'Coverage Indicators - Section D'!$B$45:$B$226&amp;'Coverage Indicators - Section D'!$I$45:$I$226,0))&lt;&gt;0,INDEX('Coverage Indicators - Section D'!F$45:F$226,MATCH('Print View'!$A107&amp;'Print View'!$U$76,'Coverage Indicators - Section D'!$B$45:$B$226&amp;'Coverage Indicators - Section D'!$I$45:$I$226,0)),""),"")</f>
        <v/>
      </c>
      <c r="V107" s="200" t="str">
        <f t="array" ref="V107">IFERROR(IF(INDEX('Coverage Indicators - Section D'!G$45:G$226,MATCH('Print View'!$A107&amp;'Print View'!$U$76,'Coverage Indicators - Section D'!$B$45:$B$226&amp;'Coverage Indicators - Section D'!$I$45:$I$226,0))&lt;&gt;0,INDEX('Coverage Indicators - Section D'!G$45:G$226,MATCH('Print View'!$A107&amp;'Print View'!$U$76,'Coverage Indicators - Section D'!$B$45:$B$226&amp;'Coverage Indicators - Section D'!$I$45:$I$226,0)),""),"")</f>
        <v/>
      </c>
      <c r="W107" s="202" t="str">
        <f t="array" ref="W107">IFERROR(IF(INDEX('Coverage Indicators - Section D'!H$45:H$226,MATCH('Print View'!$A107&amp;'Print View'!$U$76,'Coverage Indicators - Section D'!$B$45:$B$226&amp;'Coverage Indicators - Section D'!$I$45:$I$226,0))&lt;&gt;0,INDEX('Coverage Indicators - Section D'!H$45:H$226,MATCH('Print View'!$A107&amp;'Print View'!$U$76,'Coverage Indicators - Section D'!$B$45:$B$226&amp;'Coverage Indicators - Section D'!$I$45:$I$226,0)),""),"")</f>
        <v/>
      </c>
      <c r="X107" s="198"/>
      <c r="Y107" s="196"/>
      <c r="Z107" s="196"/>
      <c r="AA107" s="197"/>
      <c r="AB107" s="198"/>
      <c r="AC107" s="196"/>
      <c r="AD107" s="196"/>
      <c r="AE107" s="197"/>
      <c r="AF107" s="198"/>
      <c r="AG107" s="196"/>
      <c r="AH107" s="205"/>
      <c r="AI107" s="197"/>
      <c r="AJ107" s="203" t="str">
        <f>IFERROR(IF(INDEX('Coverage Indicators - Section D'!W$10:W$41,MATCH('Print View'!$A107,'Coverage Indicators - Section D'!$A$10:$A$41,0))&lt;&gt;0,INDEX('Coverage Indicators - Section D'!W$10:W$41,MATCH('Print View'!$A107,'Coverage Indicators - Section D'!$A$10:$A$41,0)),""),"")</f>
        <v/>
      </c>
    </row>
    <row r="108" spans="1:36" s="204" customFormat="1" ht="24" thickBot="1" x14ac:dyDescent="0.3">
      <c r="A108" s="221">
        <v>30</v>
      </c>
      <c r="B108" s="286" t="str">
        <f>IFERROR(IF(INDEX('Coverage Indicators - Section D'!B$10:B$41,MATCH('Print View'!$A108,'Coverage Indicators - Section D'!$A$10:$A$41,0))&lt;&gt;0,INDEX('Coverage Indicators - Section D'!B$10:B$41,MATCH('Print View'!$A108,'Coverage Indicators - Section D'!$A$10:$A$41,0)),""),"")</f>
        <v/>
      </c>
      <c r="C108" s="286" t="str">
        <f>IFERROR(IF(INDEX('Coverage Indicators - Section D'!C$10:C$41,MATCH('Print View'!$A108,'Coverage Indicators - Section D'!$A$10:$A$41,0))&lt;&gt;0,INDEX('Coverage Indicators - Section D'!C$10:C$41,MATCH('Print View'!$A108,'Coverage Indicators - Section D'!$A$10:$A$41,0)),""),"")</f>
        <v/>
      </c>
      <c r="D108" s="286" t="str">
        <f>IFERROR(IF(INDEX('Coverage Indicators - Section D'!D$10:D$41,MATCH('Print View'!$A108,'Coverage Indicators - Section D'!$A$10:$A$41,0))&lt;&gt;0,INDEX('Coverage Indicators - Section D'!D$10:D$41,MATCH('Print View'!$A108,'Coverage Indicators - Section D'!$A$10:$A$41,0)),""),"")</f>
        <v/>
      </c>
      <c r="E108" s="286" t="str">
        <f>IFERROR(IF(INDEX('Coverage Indicators - Section D'!E$10:E$41,MATCH('Print View'!$A108,'Coverage Indicators - Section D'!$A$10:$A$41,0))&lt;&gt;0,INDEX('Coverage Indicators - Section D'!E$10:E$41,MATCH('Print View'!$A108,'Coverage Indicators - Section D'!$A$10:$A$41,0)),""),"")</f>
        <v/>
      </c>
      <c r="F108" s="286" t="str">
        <f>IFERROR(IF(INDEX('Coverage Indicators - Section D'!F$10:F$41,MATCH('Print View'!$A108,'Coverage Indicators - Section D'!$A$10:$A$41,0))&lt;&gt;0,INDEX('Coverage Indicators - Section D'!F$10:F$41,MATCH('Print View'!$A108,'Coverage Indicators - Section D'!$A$10:$A$41,0)),""),"")</f>
        <v/>
      </c>
      <c r="G108" s="286" t="str">
        <f>IFERROR(IF(INDEX('Coverage Indicators - Section D'!G$10:G$41,MATCH('Print View'!$A108,'Coverage Indicators - Section D'!$A$10:$A$41,0))&lt;&gt;0,INDEX('Coverage Indicators - Section D'!G$10:G$41,MATCH('Print View'!$A108,'Coverage Indicators - Section D'!$A$10:$A$41,0)),""),"")</f>
        <v/>
      </c>
      <c r="H108" s="286" t="str">
        <f>IFERROR(IF(INDEX('Coverage Indicators - Section D'!H$10:H$41,MATCH('Print View'!$A108,'Coverage Indicators - Section D'!$A$10:$A$41,0))&lt;&gt;0,INDEX('Coverage Indicators - Section D'!H$10:H$41,MATCH('Print View'!$A108,'Coverage Indicators - Section D'!$A$10:$A$41,0)),""),"")</f>
        <v/>
      </c>
      <c r="I108" s="286" t="str">
        <f>IFERROR(IF(INDEX('Coverage Indicators - Section D'!P$10:P$41,MATCH('Print View'!$A108,'Coverage Indicators - Section D'!$A$10:$A$41,0))&lt;&gt;0,INDEX('Coverage Indicators - Section D'!P$10:P$41,MATCH('Print View'!$A108,'Coverage Indicators - Section D'!$A$10:$A$41,0)),""),"")</f>
        <v/>
      </c>
      <c r="J108" s="286" t="str">
        <f>IFERROR(IF(INDEX('Coverage Indicators - Section D'!Q$10:Q$41,MATCH('Print View'!$A108,'Coverage Indicators - Section D'!$A$10:$A$41,0))&lt;&gt;0,INDEX('Coverage Indicators - Section D'!Q$10:Q$41,MATCH('Print View'!$A108,'Coverage Indicators - Section D'!$A$10:$A$41,0)),""),"")</f>
        <v/>
      </c>
      <c r="K108" s="286" t="str">
        <f>IFERROR(IF(INDEX('Coverage Indicators - Section D'!R$10:R$41,MATCH('Print View'!$A108,'Coverage Indicators - Section D'!$A$10:$A$41,0))&lt;&gt;0,INDEX('Coverage Indicators - Section D'!R$10:R$41,MATCH('Print View'!$A108,'Coverage Indicators - Section D'!$A$10:$A$41,0)),""),"")</f>
        <v/>
      </c>
      <c r="L108" s="286" t="str">
        <f>IFERROR(IF(INDEX('Coverage Indicators - Section D'!S$10:S$41,MATCH('Print View'!$A108,'Coverage Indicators - Section D'!$A$10:$A$41,0))&lt;&gt;0,INDEX('Coverage Indicators - Section D'!S$10:S$41,MATCH('Print View'!$A108,'Coverage Indicators - Section D'!$A$10:$A$41,0)),""),"")</f>
        <v/>
      </c>
      <c r="M108" s="286" t="str">
        <f>IFERROR(IF(INDEX('Coverage Indicators - Section D'!#REF!,MATCH('Print View'!$A108,'Coverage Indicators - Section D'!$A$10:$A$41,0))&lt;&gt;0,INDEX('Coverage Indicators - Section D'!#REF!,MATCH('Print View'!$A108,'Coverage Indicators - Section D'!$A$10:$A$41,0)),""),"")</f>
        <v/>
      </c>
      <c r="N108" s="286" t="str">
        <f>IFERROR(IF(INDEX('Coverage Indicators - Section D'!U$10:U$41,MATCH('Print View'!$A108,'Coverage Indicators - Section D'!$A$10:$A$41,0))&lt;&gt;0,INDEX('Coverage Indicators - Section D'!U$10:U$41,MATCH('Print View'!$A108,'Coverage Indicators - Section D'!$A$10:$A$41,0)),""),"")</f>
        <v/>
      </c>
      <c r="O108" s="286" t="str">
        <f>IFERROR(IF(INDEX('Coverage Indicators - Section D'!V$10:V$41,MATCH('Print View'!$A108,'Coverage Indicators - Section D'!$A$10:$A$41,0))&lt;&gt;0,INDEX('Coverage Indicators - Section D'!V$10:V$41,MATCH('Print View'!$A108,'Coverage Indicators - Section D'!$A$10:$A$41,0)),""),"")</f>
        <v/>
      </c>
      <c r="P108" s="287" t="str">
        <f t="array" ref="P108">IFERROR(IF(INDEX('Coverage Indicators - Section D'!E$45:E$226,MATCH('Print View'!$A108&amp;'Print View'!$Q$76,'Coverage Indicators - Section D'!$B$45:$B$226&amp;'Coverage Indicators - Section D'!$I$45:$I$226,0))&lt;&gt;0,INDEX('Coverage Indicators - Section D'!E$45:E$226,MATCH('Print View'!$A108&amp;'Print View'!$Q$76,'Coverage Indicators - Section D'!$B$45:$B$226&amp;'Coverage Indicators - Section D'!$I$45:$I$226,0)),""),"")</f>
        <v/>
      </c>
      <c r="Q108" s="288" t="str">
        <f t="array" ref="Q108">IFERROR(IF(INDEX('Coverage Indicators - Section D'!F$45:F$226,MATCH('Print View'!$A108&amp;'Print View'!$Q$76,'Coverage Indicators - Section D'!$B$45:$B$226&amp;'Coverage Indicators - Section D'!$I$45:$I$226,0))&lt;&gt;0,INDEX('Coverage Indicators - Section D'!F$45:F$226,MATCH('Print View'!$A108&amp;'Print View'!$Q$76,'Coverage Indicators - Section D'!$B$45:$B$226&amp;'Coverage Indicators - Section D'!$I$45:$I$226,0)),""),"")</f>
        <v/>
      </c>
      <c r="R108" s="288" t="str">
        <f t="array" ref="R108">IFERROR(IF(INDEX('Coverage Indicators - Section D'!G$45:G$226,MATCH('Print View'!$A108&amp;'Print View'!$Q$76,'Coverage Indicators - Section D'!$B$45:$B$226&amp;'Coverage Indicators - Section D'!$I$45:$I$226,0))&lt;&gt;0,INDEX('Coverage Indicators - Section D'!G$45:G$226,MATCH('Print View'!$A108&amp;'Print View'!$Q$76,'Coverage Indicators - Section D'!$B$45:$B$226&amp;'Coverage Indicators - Section D'!$I$45:$I$226,0)),""),"")</f>
        <v/>
      </c>
      <c r="S108" s="289" t="str">
        <f t="array" ref="S108">IFERROR(IF(INDEX('Coverage Indicators - Section D'!H$45:H$226,MATCH('Print View'!$A108&amp;'Print View'!$Q$76,'Coverage Indicators - Section D'!$B$45:$B$226&amp;'Coverage Indicators - Section D'!$I$45:$I$226,0))&lt;&gt;0,INDEX('Coverage Indicators - Section D'!H$45:H$226,MATCH('Print View'!$A108&amp;'Print View'!$Q$76,'Coverage Indicators - Section D'!$B$45:$B$226&amp;'Coverage Indicators - Section D'!$I$45:$I$226,0)),""),"")</f>
        <v/>
      </c>
      <c r="T108" s="290" t="str">
        <f t="array" ref="T108">IFERROR(IF(INDEX('Coverage Indicators - Section D'!E$45:E$226,MATCH('Print View'!$A108&amp;'Print View'!$U$76,'Coverage Indicators - Section D'!$B$45:$B$226&amp;'Coverage Indicators - Section D'!$I$45:$I$226,0))&lt;&gt;0,INDEX('Coverage Indicators - Section D'!E$45:E$226,MATCH('Print View'!$A108&amp;'Print View'!$U$76,'Coverage Indicators - Section D'!$B$45:$B$226&amp;'Coverage Indicators - Section D'!$I$45:$I$226,0)),""),"")</f>
        <v/>
      </c>
      <c r="U108" s="288" t="str">
        <f t="array" ref="U108">IFERROR(IF(INDEX('Coverage Indicators - Section D'!F$45:F$226,MATCH('Print View'!$A108&amp;'Print View'!$U$76,'Coverage Indicators - Section D'!$B$45:$B$226&amp;'Coverage Indicators - Section D'!$I$45:$I$226,0))&lt;&gt;0,INDEX('Coverage Indicators - Section D'!F$45:F$226,MATCH('Print View'!$A108&amp;'Print View'!$U$76,'Coverage Indicators - Section D'!$B$45:$B$226&amp;'Coverage Indicators - Section D'!$I$45:$I$226,0)),""),"")</f>
        <v/>
      </c>
      <c r="V108" s="288" t="str">
        <f t="array" ref="V108">IFERROR(IF(INDEX('Coverage Indicators - Section D'!G$45:G$226,MATCH('Print View'!$A108&amp;'Print View'!$U$76,'Coverage Indicators - Section D'!$B$45:$B$226&amp;'Coverage Indicators - Section D'!$I$45:$I$226,0))&lt;&gt;0,INDEX('Coverage Indicators - Section D'!G$45:G$226,MATCH('Print View'!$A108&amp;'Print View'!$U$76,'Coverage Indicators - Section D'!$B$45:$B$226&amp;'Coverage Indicators - Section D'!$I$45:$I$226,0)),""),"")</f>
        <v/>
      </c>
      <c r="W108" s="289" t="str">
        <f t="array" ref="W108">IFERROR(IF(INDEX('Coverage Indicators - Section D'!H$45:H$226,MATCH('Print View'!$A108&amp;'Print View'!$U$76,'Coverage Indicators - Section D'!$B$45:$B$226&amp;'Coverage Indicators - Section D'!$I$45:$I$226,0))&lt;&gt;0,INDEX('Coverage Indicators - Section D'!H$45:H$226,MATCH('Print View'!$A108&amp;'Print View'!$U$76,'Coverage Indicators - Section D'!$B$45:$B$226&amp;'Coverage Indicators - Section D'!$I$45:$I$226,0)),""),"")</f>
        <v/>
      </c>
      <c r="X108" s="291"/>
      <c r="Y108" s="292"/>
      <c r="Z108" s="292"/>
      <c r="AA108" s="293"/>
      <c r="AB108" s="291"/>
      <c r="AC108" s="292"/>
      <c r="AD108" s="292"/>
      <c r="AE108" s="293"/>
      <c r="AF108" s="291"/>
      <c r="AG108" s="292"/>
      <c r="AH108" s="294"/>
      <c r="AI108" s="293"/>
      <c r="AJ108" s="295" t="str">
        <f>IFERROR(IF(INDEX('Coverage Indicators - Section D'!W$10:W$41,MATCH('Print View'!$A108,'Coverage Indicators - Section D'!$A$10:$A$41,0))&lt;&gt;0,INDEX('Coverage Indicators - Section D'!W$10:W$41,MATCH('Print View'!$A108,'Coverage Indicators - Section D'!$A$10:$A$41,0)),""),"")</f>
        <v/>
      </c>
    </row>
    <row r="109" spans="1:36" ht="23.25" x14ac:dyDescent="0.35">
      <c r="A109" s="156"/>
      <c r="B109" s="157"/>
      <c r="C109" s="157"/>
      <c r="D109" s="158"/>
      <c r="E109" s="158"/>
      <c r="F109" s="158"/>
      <c r="G109" s="158"/>
      <c r="H109" s="158"/>
      <c r="I109" s="158"/>
      <c r="J109" s="158"/>
      <c r="K109" s="158"/>
      <c r="L109" s="158"/>
      <c r="M109" s="158"/>
      <c r="N109" s="158"/>
    </row>
    <row r="110" spans="1:36" ht="16.5" thickBot="1" x14ac:dyDescent="0.3">
      <c r="J110" s="139"/>
    </row>
    <row r="111" spans="1:36" ht="47.25" thickBot="1" x14ac:dyDescent="0.3">
      <c r="A111" s="650" t="str">
        <f>'WPTM - Section F'!A6:AC6</f>
        <v>Activités principales</v>
      </c>
      <c r="B111" s="651"/>
      <c r="C111" s="651"/>
      <c r="D111" s="651"/>
      <c r="E111" s="651"/>
      <c r="F111" s="651"/>
      <c r="G111" s="651"/>
      <c r="H111" s="651"/>
      <c r="I111" s="652"/>
    </row>
    <row r="112" spans="1:36" ht="16.5" thickBot="1" x14ac:dyDescent="0.3"/>
    <row r="113" spans="1:35" ht="26.25" customHeight="1" x14ac:dyDescent="0.25">
      <c r="A113" s="653" t="str">
        <f>'WPTM - Section F'!A7</f>
        <v>Activités principales numero</v>
      </c>
      <c r="B113" s="653" t="str">
        <f>'WPTM - Section F'!B7</f>
        <v>Module</v>
      </c>
      <c r="C113" s="653" t="str">
        <f>'WPTM - Section F'!C7</f>
        <v>Intervention</v>
      </c>
      <c r="D113" s="653" t="str">
        <f>'WPTM - Section F'!D7</f>
        <v>Activités principale</v>
      </c>
      <c r="E113" s="653" t="str">
        <f>'WPTM - Section F'!E7</f>
        <v xml:space="preserve">Récipiendaires principaux responsables </v>
      </c>
      <c r="F113" s="653" t="str">
        <f>'WPTM - Section F'!W7</f>
        <v>Module Reference (Name)</v>
      </c>
      <c r="G113" s="206"/>
      <c r="H113" s="206"/>
      <c r="I113" s="206"/>
      <c r="J113" s="206"/>
      <c r="K113" s="206"/>
      <c r="L113" s="207"/>
      <c r="M113" s="209"/>
      <c r="N113" s="206"/>
      <c r="O113" s="206"/>
      <c r="P113" s="206"/>
      <c r="Q113" s="206"/>
      <c r="R113" s="206"/>
      <c r="S113" s="207"/>
      <c r="T113" s="209"/>
      <c r="U113" s="206"/>
      <c r="V113" s="206"/>
      <c r="W113" s="206"/>
      <c r="X113" s="206"/>
      <c r="Y113" s="206"/>
      <c r="Z113" s="207"/>
      <c r="AA113" s="209"/>
      <c r="AB113" s="206"/>
      <c r="AC113" s="206"/>
      <c r="AD113" s="206"/>
      <c r="AE113" s="206"/>
      <c r="AF113" s="206"/>
      <c r="AG113" s="207"/>
      <c r="AH113" s="173"/>
      <c r="AI113" s="648"/>
    </row>
    <row r="114" spans="1:35" ht="26.25" customHeight="1" x14ac:dyDescent="0.25">
      <c r="A114" s="654"/>
      <c r="B114" s="654"/>
      <c r="C114" s="654"/>
      <c r="D114" s="654"/>
      <c r="E114" s="654"/>
      <c r="F114" s="654"/>
      <c r="G114" s="208"/>
      <c r="H114" s="208"/>
      <c r="I114" s="210" t="s">
        <v>126</v>
      </c>
      <c r="J114" s="208"/>
      <c r="K114" s="208"/>
      <c r="L114" s="211"/>
      <c r="M114" s="212" t="s">
        <v>125</v>
      </c>
      <c r="N114" s="208"/>
      <c r="O114" s="208"/>
      <c r="P114" s="208" t="s">
        <v>126</v>
      </c>
      <c r="Q114" s="208"/>
      <c r="R114" s="208"/>
      <c r="S114" s="211"/>
      <c r="T114" s="222" t="s">
        <v>125</v>
      </c>
      <c r="U114" s="208"/>
      <c r="V114" s="208"/>
      <c r="W114" s="208" t="s">
        <v>126</v>
      </c>
      <c r="X114" s="208"/>
      <c r="Y114" s="208"/>
      <c r="Z114" s="211"/>
      <c r="AA114" s="212" t="s">
        <v>125</v>
      </c>
      <c r="AB114" s="208"/>
      <c r="AC114" s="208"/>
      <c r="AD114" s="208" t="s">
        <v>126</v>
      </c>
      <c r="AE114" s="208"/>
      <c r="AF114" s="208"/>
      <c r="AG114" s="211"/>
      <c r="AH114" s="174"/>
      <c r="AI114" s="649"/>
    </row>
    <row r="115" spans="1:35" x14ac:dyDescent="0.25">
      <c r="A115" s="160"/>
      <c r="B115" s="152"/>
      <c r="C115" s="152"/>
      <c r="D115" s="152"/>
      <c r="E115" s="153"/>
      <c r="F115" s="639"/>
      <c r="G115" s="639"/>
      <c r="H115" s="642"/>
      <c r="I115" s="638"/>
      <c r="J115" s="639"/>
      <c r="K115" s="639"/>
      <c r="L115" s="640"/>
      <c r="M115" s="641"/>
      <c r="N115" s="639"/>
      <c r="O115" s="642"/>
      <c r="P115" s="638"/>
      <c r="Q115" s="639"/>
      <c r="R115" s="639"/>
      <c r="S115" s="640"/>
      <c r="T115" s="641"/>
      <c r="U115" s="639"/>
      <c r="V115" s="642"/>
      <c r="W115" s="638"/>
      <c r="X115" s="639"/>
      <c r="Y115" s="639"/>
      <c r="Z115" s="640"/>
      <c r="AA115" s="641"/>
      <c r="AB115" s="639"/>
      <c r="AC115" s="642"/>
      <c r="AD115" s="638"/>
      <c r="AE115" s="639"/>
      <c r="AF115" s="639"/>
      <c r="AG115" s="640"/>
      <c r="AH115" s="175"/>
      <c r="AI115" s="161"/>
    </row>
    <row r="116" spans="1:35" x14ac:dyDescent="0.25">
      <c r="A116" s="160"/>
      <c r="B116" s="152"/>
      <c r="C116" s="152"/>
      <c r="D116" s="152"/>
      <c r="E116" s="153"/>
      <c r="F116" s="639"/>
      <c r="G116" s="639"/>
      <c r="H116" s="642"/>
      <c r="I116" s="638"/>
      <c r="J116" s="639"/>
      <c r="K116" s="639"/>
      <c r="L116" s="640"/>
      <c r="M116" s="641"/>
      <c r="N116" s="639"/>
      <c r="O116" s="642"/>
      <c r="P116" s="638"/>
      <c r="Q116" s="639"/>
      <c r="R116" s="639"/>
      <c r="S116" s="640"/>
      <c r="T116" s="641"/>
      <c r="U116" s="639"/>
      <c r="V116" s="642"/>
      <c r="W116" s="638"/>
      <c r="X116" s="639"/>
      <c r="Y116" s="639"/>
      <c r="Z116" s="640"/>
      <c r="AA116" s="641"/>
      <c r="AB116" s="639"/>
      <c r="AC116" s="642"/>
      <c r="AD116" s="638"/>
      <c r="AE116" s="639"/>
      <c r="AF116" s="639"/>
      <c r="AG116" s="640"/>
      <c r="AH116" s="175"/>
      <c r="AI116" s="161"/>
    </row>
    <row r="117" spans="1:35" x14ac:dyDescent="0.25">
      <c r="A117" s="160"/>
      <c r="B117" s="152"/>
      <c r="C117" s="152"/>
      <c r="D117" s="152"/>
      <c r="E117" s="153"/>
      <c r="F117" s="639"/>
      <c r="G117" s="639"/>
      <c r="H117" s="642"/>
      <c r="I117" s="638"/>
      <c r="J117" s="639"/>
      <c r="K117" s="639"/>
      <c r="L117" s="640"/>
      <c r="M117" s="641"/>
      <c r="N117" s="639"/>
      <c r="O117" s="642"/>
      <c r="P117" s="638"/>
      <c r="Q117" s="639"/>
      <c r="R117" s="639"/>
      <c r="S117" s="640"/>
      <c r="T117" s="641"/>
      <c r="U117" s="639"/>
      <c r="V117" s="642"/>
      <c r="W117" s="638"/>
      <c r="X117" s="639"/>
      <c r="Y117" s="639"/>
      <c r="Z117" s="640"/>
      <c r="AA117" s="641"/>
      <c r="AB117" s="639"/>
      <c r="AC117" s="642"/>
      <c r="AD117" s="638"/>
      <c r="AE117" s="639"/>
      <c r="AF117" s="639"/>
      <c r="AG117" s="640"/>
      <c r="AH117" s="175"/>
      <c r="AI117" s="161"/>
    </row>
    <row r="118" spans="1:35" x14ac:dyDescent="0.25">
      <c r="A118" s="160"/>
      <c r="B118" s="152"/>
      <c r="C118" s="152"/>
      <c r="D118" s="152"/>
      <c r="E118" s="153"/>
      <c r="F118" s="639"/>
      <c r="G118" s="639"/>
      <c r="H118" s="642"/>
      <c r="I118" s="638"/>
      <c r="J118" s="639"/>
      <c r="K118" s="639"/>
      <c r="L118" s="640"/>
      <c r="M118" s="641"/>
      <c r="N118" s="639"/>
      <c r="O118" s="642"/>
      <c r="P118" s="638"/>
      <c r="Q118" s="639"/>
      <c r="R118" s="639"/>
      <c r="S118" s="640"/>
      <c r="T118" s="641"/>
      <c r="U118" s="639"/>
      <c r="V118" s="642"/>
      <c r="W118" s="638"/>
      <c r="X118" s="639"/>
      <c r="Y118" s="639"/>
      <c r="Z118" s="640"/>
      <c r="AA118" s="641"/>
      <c r="AB118" s="639"/>
      <c r="AC118" s="642"/>
      <c r="AD118" s="638"/>
      <c r="AE118" s="639"/>
      <c r="AF118" s="639"/>
      <c r="AG118" s="640"/>
      <c r="AH118" s="175"/>
      <c r="AI118" s="161"/>
    </row>
    <row r="119" spans="1:35" x14ac:dyDescent="0.25">
      <c r="A119" s="160"/>
      <c r="B119" s="152"/>
      <c r="C119" s="152"/>
      <c r="D119" s="152"/>
      <c r="E119" s="153"/>
      <c r="F119" s="639"/>
      <c r="G119" s="639"/>
      <c r="H119" s="642"/>
      <c r="I119" s="638"/>
      <c r="J119" s="639"/>
      <c r="K119" s="639"/>
      <c r="L119" s="640"/>
      <c r="M119" s="641"/>
      <c r="N119" s="639"/>
      <c r="O119" s="642"/>
      <c r="P119" s="638"/>
      <c r="Q119" s="639"/>
      <c r="R119" s="639"/>
      <c r="S119" s="640"/>
      <c r="T119" s="641"/>
      <c r="U119" s="639"/>
      <c r="V119" s="642"/>
      <c r="W119" s="638"/>
      <c r="X119" s="639"/>
      <c r="Y119" s="639"/>
      <c r="Z119" s="640"/>
      <c r="AA119" s="641"/>
      <c r="AB119" s="639"/>
      <c r="AC119" s="642"/>
      <c r="AD119" s="638"/>
      <c r="AE119" s="639"/>
      <c r="AF119" s="639"/>
      <c r="AG119" s="640"/>
      <c r="AH119" s="175"/>
      <c r="AI119" s="161"/>
    </row>
    <row r="120" spans="1:35" x14ac:dyDescent="0.25">
      <c r="A120" s="160"/>
      <c r="B120" s="152"/>
      <c r="C120" s="152"/>
      <c r="D120" s="152"/>
      <c r="E120" s="153"/>
      <c r="F120" s="639"/>
      <c r="G120" s="639"/>
      <c r="H120" s="642"/>
      <c r="I120" s="638"/>
      <c r="J120" s="639"/>
      <c r="K120" s="639"/>
      <c r="L120" s="640"/>
      <c r="M120" s="641"/>
      <c r="N120" s="639"/>
      <c r="O120" s="642"/>
      <c r="P120" s="638"/>
      <c r="Q120" s="639"/>
      <c r="R120" s="639"/>
      <c r="S120" s="640"/>
      <c r="T120" s="641"/>
      <c r="U120" s="639"/>
      <c r="V120" s="642"/>
      <c r="W120" s="638"/>
      <c r="X120" s="639"/>
      <c r="Y120" s="639"/>
      <c r="Z120" s="640"/>
      <c r="AA120" s="641"/>
      <c r="AB120" s="639"/>
      <c r="AC120" s="642"/>
      <c r="AD120" s="638"/>
      <c r="AE120" s="639"/>
      <c r="AF120" s="639"/>
      <c r="AG120" s="640"/>
      <c r="AH120" s="175"/>
      <c r="AI120" s="161"/>
    </row>
    <row r="121" spans="1:35" x14ac:dyDescent="0.25">
      <c r="A121" s="160"/>
      <c r="B121" s="152"/>
      <c r="C121" s="152"/>
      <c r="D121" s="152"/>
      <c r="E121" s="153"/>
      <c r="F121" s="639"/>
      <c r="G121" s="639"/>
      <c r="H121" s="642"/>
      <c r="I121" s="638"/>
      <c r="J121" s="639"/>
      <c r="K121" s="639"/>
      <c r="L121" s="640"/>
      <c r="M121" s="641"/>
      <c r="N121" s="639"/>
      <c r="O121" s="642"/>
      <c r="P121" s="638"/>
      <c r="Q121" s="639"/>
      <c r="R121" s="639"/>
      <c r="S121" s="640"/>
      <c r="T121" s="641"/>
      <c r="U121" s="639"/>
      <c r="V121" s="642"/>
      <c r="W121" s="638"/>
      <c r="X121" s="639"/>
      <c r="Y121" s="639"/>
      <c r="Z121" s="640"/>
      <c r="AA121" s="641"/>
      <c r="AB121" s="639"/>
      <c r="AC121" s="642"/>
      <c r="AD121" s="638"/>
      <c r="AE121" s="639"/>
      <c r="AF121" s="639"/>
      <c r="AG121" s="640"/>
      <c r="AH121" s="175"/>
      <c r="AI121" s="161"/>
    </row>
    <row r="122" spans="1:35" x14ac:dyDescent="0.25">
      <c r="A122" s="160"/>
      <c r="B122" s="152"/>
      <c r="C122" s="152"/>
      <c r="D122" s="152"/>
      <c r="E122" s="153"/>
      <c r="F122" s="639"/>
      <c r="G122" s="639"/>
      <c r="H122" s="642"/>
      <c r="I122" s="638"/>
      <c r="J122" s="639"/>
      <c r="K122" s="639"/>
      <c r="L122" s="640"/>
      <c r="M122" s="641"/>
      <c r="N122" s="639"/>
      <c r="O122" s="642"/>
      <c r="P122" s="638"/>
      <c r="Q122" s="639"/>
      <c r="R122" s="639"/>
      <c r="S122" s="640"/>
      <c r="T122" s="641"/>
      <c r="U122" s="639"/>
      <c r="V122" s="642"/>
      <c r="W122" s="638"/>
      <c r="X122" s="639"/>
      <c r="Y122" s="639"/>
      <c r="Z122" s="640"/>
      <c r="AA122" s="641"/>
      <c r="AB122" s="639"/>
      <c r="AC122" s="642"/>
      <c r="AD122" s="638"/>
      <c r="AE122" s="639"/>
      <c r="AF122" s="639"/>
      <c r="AG122" s="640"/>
      <c r="AH122" s="175"/>
      <c r="AI122" s="161"/>
    </row>
    <row r="123" spans="1:35" x14ac:dyDescent="0.25">
      <c r="A123" s="160"/>
      <c r="B123" s="152"/>
      <c r="C123" s="152"/>
      <c r="D123" s="152"/>
      <c r="E123" s="153"/>
      <c r="F123" s="639"/>
      <c r="G123" s="639"/>
      <c r="H123" s="642"/>
      <c r="I123" s="638"/>
      <c r="J123" s="639"/>
      <c r="K123" s="639"/>
      <c r="L123" s="640"/>
      <c r="M123" s="641"/>
      <c r="N123" s="639"/>
      <c r="O123" s="642"/>
      <c r="P123" s="638"/>
      <c r="Q123" s="639"/>
      <c r="R123" s="639"/>
      <c r="S123" s="640"/>
      <c r="T123" s="641"/>
      <c r="U123" s="639"/>
      <c r="V123" s="642"/>
      <c r="W123" s="638"/>
      <c r="X123" s="639"/>
      <c r="Y123" s="639"/>
      <c r="Z123" s="640"/>
      <c r="AA123" s="641"/>
      <c r="AB123" s="639"/>
      <c r="AC123" s="642"/>
      <c r="AD123" s="638"/>
      <c r="AE123" s="639"/>
      <c r="AF123" s="639"/>
      <c r="AG123" s="640"/>
      <c r="AH123" s="175"/>
      <c r="AI123" s="161"/>
    </row>
    <row r="124" spans="1:35" x14ac:dyDescent="0.25">
      <c r="A124" s="160"/>
      <c r="B124" s="152"/>
      <c r="C124" s="152"/>
      <c r="D124" s="152"/>
      <c r="E124" s="153"/>
      <c r="F124" s="639"/>
      <c r="G124" s="639"/>
      <c r="H124" s="642"/>
      <c r="I124" s="638"/>
      <c r="J124" s="639"/>
      <c r="K124" s="639"/>
      <c r="L124" s="640"/>
      <c r="M124" s="641"/>
      <c r="N124" s="639"/>
      <c r="O124" s="642"/>
      <c r="P124" s="638"/>
      <c r="Q124" s="639"/>
      <c r="R124" s="639"/>
      <c r="S124" s="640"/>
      <c r="T124" s="641"/>
      <c r="U124" s="639"/>
      <c r="V124" s="642"/>
      <c r="W124" s="638"/>
      <c r="X124" s="639"/>
      <c r="Y124" s="639"/>
      <c r="Z124" s="640"/>
      <c r="AA124" s="641"/>
      <c r="AB124" s="639"/>
      <c r="AC124" s="642"/>
      <c r="AD124" s="638"/>
      <c r="AE124" s="639"/>
      <c r="AF124" s="639"/>
      <c r="AG124" s="640"/>
      <c r="AH124" s="175"/>
      <c r="AI124" s="161"/>
    </row>
    <row r="125" spans="1:35" x14ac:dyDescent="0.25">
      <c r="A125" s="160"/>
      <c r="B125" s="152"/>
      <c r="C125" s="152"/>
      <c r="D125" s="152"/>
      <c r="E125" s="153"/>
      <c r="F125" s="639"/>
      <c r="G125" s="639"/>
      <c r="H125" s="642"/>
      <c r="I125" s="638"/>
      <c r="J125" s="639"/>
      <c r="K125" s="639"/>
      <c r="L125" s="640"/>
      <c r="M125" s="641"/>
      <c r="N125" s="639"/>
      <c r="O125" s="642"/>
      <c r="P125" s="638"/>
      <c r="Q125" s="639"/>
      <c r="R125" s="639"/>
      <c r="S125" s="640"/>
      <c r="T125" s="641"/>
      <c r="U125" s="639"/>
      <c r="V125" s="642"/>
      <c r="W125" s="638"/>
      <c r="X125" s="639"/>
      <c r="Y125" s="639"/>
      <c r="Z125" s="640"/>
      <c r="AA125" s="641"/>
      <c r="AB125" s="639"/>
      <c r="AC125" s="642"/>
      <c r="AD125" s="638"/>
      <c r="AE125" s="639"/>
      <c r="AF125" s="639"/>
      <c r="AG125" s="640"/>
      <c r="AH125" s="175"/>
      <c r="AI125" s="161"/>
    </row>
    <row r="126" spans="1:35" x14ac:dyDescent="0.25">
      <c r="A126" s="160"/>
      <c r="B126" s="152"/>
      <c r="C126" s="152"/>
      <c r="D126" s="152"/>
      <c r="E126" s="153"/>
      <c r="F126" s="639"/>
      <c r="G126" s="639"/>
      <c r="H126" s="642"/>
      <c r="I126" s="638"/>
      <c r="J126" s="639"/>
      <c r="K126" s="639"/>
      <c r="L126" s="640"/>
      <c r="M126" s="641"/>
      <c r="N126" s="639"/>
      <c r="O126" s="642"/>
      <c r="P126" s="638"/>
      <c r="Q126" s="639"/>
      <c r="R126" s="639"/>
      <c r="S126" s="640"/>
      <c r="T126" s="641"/>
      <c r="U126" s="639"/>
      <c r="V126" s="642"/>
      <c r="W126" s="638"/>
      <c r="X126" s="639"/>
      <c r="Y126" s="639"/>
      <c r="Z126" s="640"/>
      <c r="AA126" s="641"/>
      <c r="AB126" s="639"/>
      <c r="AC126" s="642"/>
      <c r="AD126" s="638"/>
      <c r="AE126" s="639"/>
      <c r="AF126" s="639"/>
      <c r="AG126" s="640"/>
      <c r="AH126" s="175"/>
      <c r="AI126" s="161"/>
    </row>
    <row r="127" spans="1:35" x14ac:dyDescent="0.25">
      <c r="A127" s="160"/>
      <c r="B127" s="152"/>
      <c r="C127" s="152"/>
      <c r="D127" s="152"/>
      <c r="E127" s="153"/>
      <c r="F127" s="639"/>
      <c r="G127" s="639"/>
      <c r="H127" s="642"/>
      <c r="I127" s="638"/>
      <c r="J127" s="639"/>
      <c r="K127" s="639"/>
      <c r="L127" s="640"/>
      <c r="M127" s="641"/>
      <c r="N127" s="639"/>
      <c r="O127" s="642"/>
      <c r="P127" s="638"/>
      <c r="Q127" s="639"/>
      <c r="R127" s="639"/>
      <c r="S127" s="640"/>
      <c r="T127" s="641"/>
      <c r="U127" s="639"/>
      <c r="V127" s="642"/>
      <c r="W127" s="638"/>
      <c r="X127" s="639"/>
      <c r="Y127" s="639"/>
      <c r="Z127" s="640"/>
      <c r="AA127" s="641"/>
      <c r="AB127" s="639"/>
      <c r="AC127" s="642"/>
      <c r="AD127" s="638"/>
      <c r="AE127" s="639"/>
      <c r="AF127" s="639"/>
      <c r="AG127" s="640"/>
      <c r="AH127" s="175"/>
      <c r="AI127" s="161"/>
    </row>
    <row r="128" spans="1:35" x14ac:dyDescent="0.25">
      <c r="A128" s="160"/>
      <c r="B128" s="152"/>
      <c r="C128" s="152"/>
      <c r="D128" s="152"/>
      <c r="E128" s="153"/>
      <c r="F128" s="639"/>
      <c r="G128" s="639"/>
      <c r="H128" s="642"/>
      <c r="I128" s="638"/>
      <c r="J128" s="639"/>
      <c r="K128" s="639"/>
      <c r="L128" s="640"/>
      <c r="M128" s="641"/>
      <c r="N128" s="639"/>
      <c r="O128" s="642"/>
      <c r="P128" s="638"/>
      <c r="Q128" s="639"/>
      <c r="R128" s="639"/>
      <c r="S128" s="640"/>
      <c r="T128" s="641"/>
      <c r="U128" s="639"/>
      <c r="V128" s="642"/>
      <c r="W128" s="638"/>
      <c r="X128" s="639"/>
      <c r="Y128" s="639"/>
      <c r="Z128" s="640"/>
      <c r="AA128" s="641"/>
      <c r="AB128" s="639"/>
      <c r="AC128" s="642"/>
      <c r="AD128" s="638"/>
      <c r="AE128" s="639"/>
      <c r="AF128" s="639"/>
      <c r="AG128" s="640"/>
      <c r="AH128" s="175"/>
      <c r="AI128" s="161"/>
    </row>
    <row r="129" spans="1:35" x14ac:dyDescent="0.25">
      <c r="A129" s="160"/>
      <c r="B129" s="152"/>
      <c r="C129" s="152"/>
      <c r="D129" s="152"/>
      <c r="E129" s="153"/>
      <c r="F129" s="639"/>
      <c r="G129" s="639"/>
      <c r="H129" s="642"/>
      <c r="I129" s="638"/>
      <c r="J129" s="639"/>
      <c r="K129" s="639"/>
      <c r="L129" s="640"/>
      <c r="M129" s="641"/>
      <c r="N129" s="639"/>
      <c r="O129" s="642"/>
      <c r="P129" s="638"/>
      <c r="Q129" s="639"/>
      <c r="R129" s="639"/>
      <c r="S129" s="640"/>
      <c r="T129" s="641"/>
      <c r="U129" s="639"/>
      <c r="V129" s="642"/>
      <c r="W129" s="638"/>
      <c r="X129" s="639"/>
      <c r="Y129" s="639"/>
      <c r="Z129" s="640"/>
      <c r="AA129" s="641"/>
      <c r="AB129" s="639"/>
      <c r="AC129" s="642"/>
      <c r="AD129" s="638"/>
      <c r="AE129" s="639"/>
      <c r="AF129" s="639"/>
      <c r="AG129" s="640"/>
      <c r="AH129" s="175"/>
      <c r="AI129" s="161"/>
    </row>
    <row r="130" spans="1:35" x14ac:dyDescent="0.25">
      <c r="A130" s="160"/>
      <c r="B130" s="152"/>
      <c r="C130" s="152"/>
      <c r="D130" s="152"/>
      <c r="E130" s="153"/>
      <c r="F130" s="639"/>
      <c r="G130" s="639"/>
      <c r="H130" s="642"/>
      <c r="I130" s="638"/>
      <c r="J130" s="639"/>
      <c r="K130" s="639"/>
      <c r="L130" s="640"/>
      <c r="M130" s="641"/>
      <c r="N130" s="639"/>
      <c r="O130" s="642"/>
      <c r="P130" s="638"/>
      <c r="Q130" s="639"/>
      <c r="R130" s="639"/>
      <c r="S130" s="640"/>
      <c r="T130" s="641"/>
      <c r="U130" s="639"/>
      <c r="V130" s="642"/>
      <c r="W130" s="638"/>
      <c r="X130" s="639"/>
      <c r="Y130" s="639"/>
      <c r="Z130" s="640"/>
      <c r="AA130" s="641"/>
      <c r="AB130" s="639"/>
      <c r="AC130" s="642"/>
      <c r="AD130" s="638"/>
      <c r="AE130" s="639"/>
      <c r="AF130" s="639"/>
      <c r="AG130" s="640"/>
      <c r="AH130" s="175"/>
      <c r="AI130" s="161"/>
    </row>
    <row r="131" spans="1:35" x14ac:dyDescent="0.25">
      <c r="A131" s="160"/>
      <c r="B131" s="152"/>
      <c r="C131" s="152"/>
      <c r="D131" s="152"/>
      <c r="E131" s="153"/>
      <c r="F131" s="639"/>
      <c r="G131" s="639"/>
      <c r="H131" s="642"/>
      <c r="I131" s="638"/>
      <c r="J131" s="639"/>
      <c r="K131" s="639"/>
      <c r="L131" s="640"/>
      <c r="M131" s="641"/>
      <c r="N131" s="639"/>
      <c r="O131" s="642"/>
      <c r="P131" s="638"/>
      <c r="Q131" s="639"/>
      <c r="R131" s="639"/>
      <c r="S131" s="640"/>
      <c r="T131" s="641"/>
      <c r="U131" s="639"/>
      <c r="V131" s="642"/>
      <c r="W131" s="638"/>
      <c r="X131" s="639"/>
      <c r="Y131" s="639"/>
      <c r="Z131" s="640"/>
      <c r="AA131" s="641"/>
      <c r="AB131" s="639"/>
      <c r="AC131" s="642"/>
      <c r="AD131" s="638"/>
      <c r="AE131" s="639"/>
      <c r="AF131" s="639"/>
      <c r="AG131" s="640"/>
      <c r="AH131" s="175"/>
      <c r="AI131" s="161"/>
    </row>
    <row r="132" spans="1:35" x14ac:dyDescent="0.25">
      <c r="A132" s="160"/>
      <c r="B132" s="152"/>
      <c r="C132" s="152"/>
      <c r="D132" s="152"/>
      <c r="E132" s="153"/>
      <c r="F132" s="639"/>
      <c r="G132" s="639"/>
      <c r="H132" s="642"/>
      <c r="I132" s="638"/>
      <c r="J132" s="639"/>
      <c r="K132" s="639"/>
      <c r="L132" s="640"/>
      <c r="M132" s="641"/>
      <c r="N132" s="639"/>
      <c r="O132" s="642"/>
      <c r="P132" s="638"/>
      <c r="Q132" s="639"/>
      <c r="R132" s="639"/>
      <c r="S132" s="640"/>
      <c r="T132" s="641"/>
      <c r="U132" s="639"/>
      <c r="V132" s="642"/>
      <c r="W132" s="638"/>
      <c r="X132" s="639"/>
      <c r="Y132" s="639"/>
      <c r="Z132" s="640"/>
      <c r="AA132" s="641"/>
      <c r="AB132" s="639"/>
      <c r="AC132" s="642"/>
      <c r="AD132" s="638"/>
      <c r="AE132" s="639"/>
      <c r="AF132" s="639"/>
      <c r="AG132" s="640"/>
      <c r="AH132" s="175"/>
      <c r="AI132" s="161"/>
    </row>
    <row r="133" spans="1:35" x14ac:dyDescent="0.25">
      <c r="A133" s="160"/>
      <c r="B133" s="152"/>
      <c r="C133" s="152"/>
      <c r="D133" s="152"/>
      <c r="E133" s="153"/>
      <c r="F133" s="639"/>
      <c r="G133" s="639"/>
      <c r="H133" s="642"/>
      <c r="I133" s="638"/>
      <c r="J133" s="639"/>
      <c r="K133" s="639"/>
      <c r="L133" s="640"/>
      <c r="M133" s="641"/>
      <c r="N133" s="639"/>
      <c r="O133" s="642"/>
      <c r="P133" s="638"/>
      <c r="Q133" s="639"/>
      <c r="R133" s="639"/>
      <c r="S133" s="640"/>
      <c r="T133" s="641"/>
      <c r="U133" s="639"/>
      <c r="V133" s="642"/>
      <c r="W133" s="638"/>
      <c r="X133" s="639"/>
      <c r="Y133" s="639"/>
      <c r="Z133" s="640"/>
      <c r="AA133" s="641"/>
      <c r="AB133" s="639"/>
      <c r="AC133" s="642"/>
      <c r="AD133" s="638"/>
      <c r="AE133" s="639"/>
      <c r="AF133" s="639"/>
      <c r="AG133" s="640"/>
      <c r="AH133" s="175"/>
      <c r="AI133" s="161"/>
    </row>
    <row r="134" spans="1:35" x14ac:dyDescent="0.25">
      <c r="A134" s="160"/>
      <c r="B134" s="152"/>
      <c r="C134" s="152"/>
      <c r="D134" s="152"/>
      <c r="E134" s="153"/>
      <c r="F134" s="639"/>
      <c r="G134" s="639"/>
      <c r="H134" s="642"/>
      <c r="I134" s="638"/>
      <c r="J134" s="639"/>
      <c r="K134" s="639"/>
      <c r="L134" s="640"/>
      <c r="M134" s="641"/>
      <c r="N134" s="639"/>
      <c r="O134" s="642"/>
      <c r="P134" s="638"/>
      <c r="Q134" s="639"/>
      <c r="R134" s="639"/>
      <c r="S134" s="640"/>
      <c r="T134" s="641"/>
      <c r="U134" s="639"/>
      <c r="V134" s="642"/>
      <c r="W134" s="638"/>
      <c r="X134" s="639"/>
      <c r="Y134" s="639"/>
      <c r="Z134" s="640"/>
      <c r="AA134" s="641"/>
      <c r="AB134" s="639"/>
      <c r="AC134" s="642"/>
      <c r="AD134" s="638"/>
      <c r="AE134" s="639"/>
      <c r="AF134" s="639"/>
      <c r="AG134" s="640"/>
      <c r="AH134" s="175"/>
      <c r="AI134" s="161"/>
    </row>
    <row r="135" spans="1:35" x14ac:dyDescent="0.25">
      <c r="A135" s="160"/>
      <c r="B135" s="152"/>
      <c r="C135" s="152"/>
      <c r="D135" s="152"/>
      <c r="E135" s="153"/>
      <c r="F135" s="639"/>
      <c r="G135" s="639"/>
      <c r="H135" s="642"/>
      <c r="I135" s="638"/>
      <c r="J135" s="639"/>
      <c r="K135" s="639"/>
      <c r="L135" s="640"/>
      <c r="M135" s="641"/>
      <c r="N135" s="639"/>
      <c r="O135" s="642"/>
      <c r="P135" s="638"/>
      <c r="Q135" s="639"/>
      <c r="R135" s="639"/>
      <c r="S135" s="640"/>
      <c r="T135" s="641"/>
      <c r="U135" s="639"/>
      <c r="V135" s="642"/>
      <c r="W135" s="638"/>
      <c r="X135" s="639"/>
      <c r="Y135" s="639"/>
      <c r="Z135" s="640"/>
      <c r="AA135" s="641"/>
      <c r="AB135" s="639"/>
      <c r="AC135" s="642"/>
      <c r="AD135" s="638"/>
      <c r="AE135" s="639"/>
      <c r="AF135" s="639"/>
      <c r="AG135" s="640"/>
      <c r="AH135" s="175"/>
      <c r="AI135" s="161"/>
    </row>
    <row r="136" spans="1:35" x14ac:dyDescent="0.25">
      <c r="A136" s="160"/>
      <c r="B136" s="152"/>
      <c r="C136" s="152"/>
      <c r="D136" s="152"/>
      <c r="E136" s="153"/>
      <c r="F136" s="639"/>
      <c r="G136" s="639"/>
      <c r="H136" s="642"/>
      <c r="I136" s="638"/>
      <c r="J136" s="639"/>
      <c r="K136" s="639"/>
      <c r="L136" s="640"/>
      <c r="M136" s="641"/>
      <c r="N136" s="639"/>
      <c r="O136" s="642"/>
      <c r="P136" s="638"/>
      <c r="Q136" s="639"/>
      <c r="R136" s="639"/>
      <c r="S136" s="640"/>
      <c r="T136" s="641"/>
      <c r="U136" s="639"/>
      <c r="V136" s="642"/>
      <c r="W136" s="638"/>
      <c r="X136" s="639"/>
      <c r="Y136" s="639"/>
      <c r="Z136" s="640"/>
      <c r="AA136" s="641"/>
      <c r="AB136" s="639"/>
      <c r="AC136" s="642"/>
      <c r="AD136" s="638"/>
      <c r="AE136" s="639"/>
      <c r="AF136" s="639"/>
      <c r="AG136" s="640"/>
      <c r="AH136" s="175"/>
      <c r="AI136" s="161"/>
    </row>
    <row r="137" spans="1:35" x14ac:dyDescent="0.25">
      <c r="A137" s="160"/>
      <c r="B137" s="152"/>
      <c r="C137" s="152"/>
      <c r="D137" s="152"/>
      <c r="E137" s="153"/>
      <c r="F137" s="639"/>
      <c r="G137" s="639"/>
      <c r="H137" s="642"/>
      <c r="I137" s="638"/>
      <c r="J137" s="639"/>
      <c r="K137" s="639"/>
      <c r="L137" s="640"/>
      <c r="M137" s="641"/>
      <c r="N137" s="639"/>
      <c r="O137" s="642"/>
      <c r="P137" s="638"/>
      <c r="Q137" s="639"/>
      <c r="R137" s="639"/>
      <c r="S137" s="640"/>
      <c r="T137" s="641"/>
      <c r="U137" s="639"/>
      <c r="V137" s="642"/>
      <c r="W137" s="638"/>
      <c r="X137" s="639"/>
      <c r="Y137" s="639"/>
      <c r="Z137" s="640"/>
      <c r="AA137" s="641"/>
      <c r="AB137" s="639"/>
      <c r="AC137" s="642"/>
      <c r="AD137" s="638"/>
      <c r="AE137" s="639"/>
      <c r="AF137" s="639"/>
      <c r="AG137" s="640"/>
      <c r="AH137" s="175"/>
      <c r="AI137" s="161"/>
    </row>
    <row r="138" spans="1:35" x14ac:dyDescent="0.25">
      <c r="A138" s="160"/>
      <c r="B138" s="152"/>
      <c r="C138" s="152"/>
      <c r="D138" s="152"/>
      <c r="E138" s="153"/>
      <c r="F138" s="639"/>
      <c r="G138" s="639"/>
      <c r="H138" s="642"/>
      <c r="I138" s="638"/>
      <c r="J138" s="639"/>
      <c r="K138" s="639"/>
      <c r="L138" s="640"/>
      <c r="M138" s="641"/>
      <c r="N138" s="639"/>
      <c r="O138" s="642"/>
      <c r="P138" s="638"/>
      <c r="Q138" s="639"/>
      <c r="R138" s="639"/>
      <c r="S138" s="640"/>
      <c r="T138" s="641"/>
      <c r="U138" s="639"/>
      <c r="V138" s="642"/>
      <c r="W138" s="638"/>
      <c r="X138" s="639"/>
      <c r="Y138" s="639"/>
      <c r="Z138" s="640"/>
      <c r="AA138" s="641"/>
      <c r="AB138" s="639"/>
      <c r="AC138" s="642"/>
      <c r="AD138" s="638"/>
      <c r="AE138" s="639"/>
      <c r="AF138" s="639"/>
      <c r="AG138" s="640"/>
      <c r="AH138" s="175"/>
      <c r="AI138" s="161"/>
    </row>
    <row r="139" spans="1:35" x14ac:dyDescent="0.25">
      <c r="A139" s="160"/>
      <c r="B139" s="152"/>
      <c r="C139" s="152"/>
      <c r="D139" s="152"/>
      <c r="E139" s="153"/>
      <c r="F139" s="639"/>
      <c r="G139" s="639"/>
      <c r="H139" s="642"/>
      <c r="I139" s="638"/>
      <c r="J139" s="639"/>
      <c r="K139" s="639"/>
      <c r="L139" s="640"/>
      <c r="M139" s="641"/>
      <c r="N139" s="639"/>
      <c r="O139" s="642"/>
      <c r="P139" s="638"/>
      <c r="Q139" s="639"/>
      <c r="R139" s="639"/>
      <c r="S139" s="640"/>
      <c r="T139" s="641"/>
      <c r="U139" s="639"/>
      <c r="V139" s="642"/>
      <c r="W139" s="638"/>
      <c r="X139" s="639"/>
      <c r="Y139" s="639"/>
      <c r="Z139" s="640"/>
      <c r="AA139" s="641"/>
      <c r="AB139" s="639"/>
      <c r="AC139" s="642"/>
      <c r="AD139" s="638"/>
      <c r="AE139" s="639"/>
      <c r="AF139" s="639"/>
      <c r="AG139" s="640"/>
      <c r="AH139" s="175"/>
      <c r="AI139" s="161"/>
    </row>
    <row r="140" spans="1:35" x14ac:dyDescent="0.25">
      <c r="A140" s="160"/>
      <c r="B140" s="152"/>
      <c r="C140" s="152"/>
      <c r="D140" s="152"/>
      <c r="E140" s="153"/>
      <c r="F140" s="639"/>
      <c r="G140" s="639"/>
      <c r="H140" s="642"/>
      <c r="I140" s="638"/>
      <c r="J140" s="639"/>
      <c r="K140" s="639"/>
      <c r="L140" s="640"/>
      <c r="M140" s="641"/>
      <c r="N140" s="639"/>
      <c r="O140" s="642"/>
      <c r="P140" s="638"/>
      <c r="Q140" s="639"/>
      <c r="R140" s="639"/>
      <c r="S140" s="640"/>
      <c r="T140" s="641"/>
      <c r="U140" s="639"/>
      <c r="V140" s="642"/>
      <c r="W140" s="638"/>
      <c r="X140" s="639"/>
      <c r="Y140" s="639"/>
      <c r="Z140" s="640"/>
      <c r="AA140" s="641"/>
      <c r="AB140" s="639"/>
      <c r="AC140" s="642"/>
      <c r="AD140" s="638"/>
      <c r="AE140" s="639"/>
      <c r="AF140" s="639"/>
      <c r="AG140" s="640"/>
      <c r="AH140" s="175"/>
      <c r="AI140" s="161"/>
    </row>
    <row r="141" spans="1:35" x14ac:dyDescent="0.25">
      <c r="A141" s="160"/>
      <c r="B141" s="152"/>
      <c r="C141" s="152"/>
      <c r="D141" s="152"/>
      <c r="E141" s="153"/>
      <c r="F141" s="639"/>
      <c r="G141" s="639"/>
      <c r="H141" s="642"/>
      <c r="I141" s="638"/>
      <c r="J141" s="639"/>
      <c r="K141" s="639"/>
      <c r="L141" s="640"/>
      <c r="M141" s="641"/>
      <c r="N141" s="639"/>
      <c r="O141" s="642"/>
      <c r="P141" s="638"/>
      <c r="Q141" s="639"/>
      <c r="R141" s="639"/>
      <c r="S141" s="640"/>
      <c r="T141" s="641"/>
      <c r="U141" s="639"/>
      <c r="V141" s="642"/>
      <c r="W141" s="638"/>
      <c r="X141" s="639"/>
      <c r="Y141" s="639"/>
      <c r="Z141" s="640"/>
      <c r="AA141" s="641"/>
      <c r="AB141" s="639"/>
      <c r="AC141" s="642"/>
      <c r="AD141" s="638"/>
      <c r="AE141" s="639"/>
      <c r="AF141" s="639"/>
      <c r="AG141" s="640"/>
      <c r="AH141" s="175"/>
      <c r="AI141" s="161"/>
    </row>
    <row r="142" spans="1:35" x14ac:dyDescent="0.25">
      <c r="A142" s="160"/>
      <c r="B142" s="152"/>
      <c r="C142" s="152"/>
      <c r="D142" s="152"/>
      <c r="E142" s="153"/>
      <c r="F142" s="639"/>
      <c r="G142" s="639"/>
      <c r="H142" s="642"/>
      <c r="I142" s="638"/>
      <c r="J142" s="639"/>
      <c r="K142" s="639"/>
      <c r="L142" s="640"/>
      <c r="M142" s="641"/>
      <c r="N142" s="639"/>
      <c r="O142" s="642"/>
      <c r="P142" s="638"/>
      <c r="Q142" s="639"/>
      <c r="R142" s="639"/>
      <c r="S142" s="640"/>
      <c r="T142" s="641"/>
      <c r="U142" s="639"/>
      <c r="V142" s="642"/>
      <c r="W142" s="638"/>
      <c r="X142" s="639"/>
      <c r="Y142" s="639"/>
      <c r="Z142" s="640"/>
      <c r="AA142" s="641"/>
      <c r="AB142" s="639"/>
      <c r="AC142" s="642"/>
      <c r="AD142" s="638"/>
      <c r="AE142" s="639"/>
      <c r="AF142" s="639"/>
      <c r="AG142" s="640"/>
      <c r="AH142" s="175"/>
      <c r="AI142" s="161"/>
    </row>
    <row r="143" spans="1:35" x14ac:dyDescent="0.25">
      <c r="A143" s="160"/>
      <c r="B143" s="152"/>
      <c r="C143" s="152"/>
      <c r="D143" s="152"/>
      <c r="E143" s="153"/>
      <c r="F143" s="639"/>
      <c r="G143" s="639"/>
      <c r="H143" s="642"/>
      <c r="I143" s="638"/>
      <c r="J143" s="639"/>
      <c r="K143" s="639"/>
      <c r="L143" s="640"/>
      <c r="M143" s="641"/>
      <c r="N143" s="639"/>
      <c r="O143" s="642"/>
      <c r="P143" s="638"/>
      <c r="Q143" s="639"/>
      <c r="R143" s="639"/>
      <c r="S143" s="640"/>
      <c r="T143" s="641"/>
      <c r="U143" s="639"/>
      <c r="V143" s="642"/>
      <c r="W143" s="638"/>
      <c r="X143" s="639"/>
      <c r="Y143" s="639"/>
      <c r="Z143" s="640"/>
      <c r="AA143" s="641"/>
      <c r="AB143" s="639"/>
      <c r="AC143" s="642"/>
      <c r="AD143" s="638"/>
      <c r="AE143" s="639"/>
      <c r="AF143" s="639"/>
      <c r="AG143" s="640"/>
      <c r="AH143" s="175"/>
      <c r="AI143" s="161"/>
    </row>
    <row r="144" spans="1:35" x14ac:dyDescent="0.25">
      <c r="A144" s="160"/>
      <c r="B144" s="152"/>
      <c r="C144" s="152"/>
      <c r="D144" s="152"/>
      <c r="E144" s="153"/>
      <c r="F144" s="639"/>
      <c r="G144" s="639"/>
      <c r="H144" s="642"/>
      <c r="I144" s="638"/>
      <c r="J144" s="639"/>
      <c r="K144" s="639"/>
      <c r="L144" s="640"/>
      <c r="M144" s="641"/>
      <c r="N144" s="639"/>
      <c r="O144" s="642"/>
      <c r="P144" s="638"/>
      <c r="Q144" s="639"/>
      <c r="R144" s="639"/>
      <c r="S144" s="640"/>
      <c r="T144" s="641"/>
      <c r="U144" s="639"/>
      <c r="V144" s="642"/>
      <c r="W144" s="638"/>
      <c r="X144" s="639"/>
      <c r="Y144" s="639"/>
      <c r="Z144" s="640"/>
      <c r="AA144" s="641"/>
      <c r="AB144" s="639"/>
      <c r="AC144" s="642"/>
      <c r="AD144" s="638"/>
      <c r="AE144" s="639"/>
      <c r="AF144" s="639"/>
      <c r="AG144" s="640"/>
      <c r="AH144" s="175"/>
      <c r="AI144" s="161"/>
    </row>
    <row r="145" spans="1:35" x14ac:dyDescent="0.25">
      <c r="A145" s="160"/>
      <c r="B145" s="152"/>
      <c r="C145" s="152"/>
      <c r="D145" s="152"/>
      <c r="E145" s="153"/>
      <c r="F145" s="639"/>
      <c r="G145" s="639"/>
      <c r="H145" s="642"/>
      <c r="I145" s="638"/>
      <c r="J145" s="639"/>
      <c r="K145" s="639"/>
      <c r="L145" s="640"/>
      <c r="M145" s="641"/>
      <c r="N145" s="639"/>
      <c r="O145" s="642"/>
      <c r="P145" s="638"/>
      <c r="Q145" s="639"/>
      <c r="R145" s="639"/>
      <c r="S145" s="640"/>
      <c r="T145" s="641"/>
      <c r="U145" s="639"/>
      <c r="V145" s="642"/>
      <c r="W145" s="638"/>
      <c r="X145" s="639"/>
      <c r="Y145" s="639"/>
      <c r="Z145" s="640"/>
      <c r="AA145" s="641"/>
      <c r="AB145" s="639"/>
      <c r="AC145" s="642"/>
      <c r="AD145" s="638"/>
      <c r="AE145" s="639"/>
      <c r="AF145" s="639"/>
      <c r="AG145" s="640"/>
      <c r="AH145" s="175"/>
      <c r="AI145" s="161"/>
    </row>
    <row r="146" spans="1:35" x14ac:dyDescent="0.25">
      <c r="A146" s="160"/>
      <c r="B146" s="152"/>
      <c r="C146" s="152"/>
      <c r="D146" s="152"/>
      <c r="E146" s="153"/>
      <c r="F146" s="639"/>
      <c r="G146" s="639"/>
      <c r="H146" s="642"/>
      <c r="I146" s="638"/>
      <c r="J146" s="639"/>
      <c r="K146" s="639"/>
      <c r="L146" s="640"/>
      <c r="M146" s="641"/>
      <c r="N146" s="639"/>
      <c r="O146" s="642"/>
      <c r="P146" s="638"/>
      <c r="Q146" s="639"/>
      <c r="R146" s="639"/>
      <c r="S146" s="640"/>
      <c r="T146" s="641"/>
      <c r="U146" s="639"/>
      <c r="V146" s="642"/>
      <c r="W146" s="638"/>
      <c r="X146" s="639"/>
      <c r="Y146" s="639"/>
      <c r="Z146" s="640"/>
      <c r="AA146" s="641"/>
      <c r="AB146" s="639"/>
      <c r="AC146" s="642"/>
      <c r="AD146" s="638"/>
      <c r="AE146" s="639"/>
      <c r="AF146" s="639"/>
      <c r="AG146" s="640"/>
      <c r="AH146" s="175"/>
      <c r="AI146" s="161"/>
    </row>
    <row r="147" spans="1:35" x14ac:dyDescent="0.25">
      <c r="A147" s="160"/>
      <c r="B147" s="152"/>
      <c r="C147" s="152"/>
      <c r="D147" s="152"/>
      <c r="E147" s="153"/>
      <c r="F147" s="639"/>
      <c r="G147" s="639"/>
      <c r="H147" s="642"/>
      <c r="I147" s="638"/>
      <c r="J147" s="639"/>
      <c r="K147" s="639"/>
      <c r="L147" s="640"/>
      <c r="M147" s="641"/>
      <c r="N147" s="639"/>
      <c r="O147" s="642"/>
      <c r="P147" s="638"/>
      <c r="Q147" s="639"/>
      <c r="R147" s="639"/>
      <c r="S147" s="640"/>
      <c r="T147" s="641"/>
      <c r="U147" s="639"/>
      <c r="V147" s="642"/>
      <c r="W147" s="638"/>
      <c r="X147" s="639"/>
      <c r="Y147" s="639"/>
      <c r="Z147" s="640"/>
      <c r="AA147" s="641"/>
      <c r="AB147" s="639"/>
      <c r="AC147" s="642"/>
      <c r="AD147" s="638"/>
      <c r="AE147" s="639"/>
      <c r="AF147" s="639"/>
      <c r="AG147" s="640"/>
      <c r="AH147" s="175"/>
      <c r="AI147" s="161"/>
    </row>
    <row r="148" spans="1:35" x14ac:dyDescent="0.25">
      <c r="A148" s="160"/>
      <c r="B148" s="152"/>
      <c r="C148" s="152"/>
      <c r="D148" s="152"/>
      <c r="E148" s="153"/>
      <c r="F148" s="639"/>
      <c r="G148" s="639"/>
      <c r="H148" s="642"/>
      <c r="I148" s="638"/>
      <c r="J148" s="639"/>
      <c r="K148" s="639"/>
      <c r="L148" s="640"/>
      <c r="M148" s="641"/>
      <c r="N148" s="639"/>
      <c r="O148" s="642"/>
      <c r="P148" s="638"/>
      <c r="Q148" s="639"/>
      <c r="R148" s="639"/>
      <c r="S148" s="640"/>
      <c r="T148" s="641"/>
      <c r="U148" s="639"/>
      <c r="V148" s="642"/>
      <c r="W148" s="638"/>
      <c r="X148" s="639"/>
      <c r="Y148" s="639"/>
      <c r="Z148" s="640"/>
      <c r="AA148" s="641"/>
      <c r="AB148" s="639"/>
      <c r="AC148" s="642"/>
      <c r="AD148" s="638"/>
      <c r="AE148" s="639"/>
      <c r="AF148" s="639"/>
      <c r="AG148" s="640"/>
      <c r="AH148" s="175"/>
      <c r="AI148" s="161"/>
    </row>
    <row r="149" spans="1:35" x14ac:dyDescent="0.25">
      <c r="A149" s="160"/>
      <c r="B149" s="152"/>
      <c r="C149" s="152"/>
      <c r="D149" s="152"/>
      <c r="E149" s="153"/>
      <c r="F149" s="639"/>
      <c r="G149" s="639"/>
      <c r="H149" s="642"/>
      <c r="I149" s="638"/>
      <c r="J149" s="639"/>
      <c r="K149" s="639"/>
      <c r="L149" s="640"/>
      <c r="M149" s="641"/>
      <c r="N149" s="639"/>
      <c r="O149" s="642"/>
      <c r="P149" s="638"/>
      <c r="Q149" s="639"/>
      <c r="R149" s="639"/>
      <c r="S149" s="640"/>
      <c r="T149" s="641"/>
      <c r="U149" s="639"/>
      <c r="V149" s="642"/>
      <c r="W149" s="638"/>
      <c r="X149" s="639"/>
      <c r="Y149" s="639"/>
      <c r="Z149" s="640"/>
      <c r="AA149" s="641"/>
      <c r="AB149" s="639"/>
      <c r="AC149" s="642"/>
      <c r="AD149" s="638"/>
      <c r="AE149" s="639"/>
      <c r="AF149" s="639"/>
      <c r="AG149" s="640"/>
      <c r="AH149" s="175"/>
      <c r="AI149" s="161"/>
    </row>
    <row r="150" spans="1:35" x14ac:dyDescent="0.25">
      <c r="A150" s="160"/>
      <c r="B150" s="152"/>
      <c r="C150" s="152"/>
      <c r="D150" s="152"/>
      <c r="E150" s="153"/>
      <c r="F150" s="639"/>
      <c r="G150" s="639"/>
      <c r="H150" s="642"/>
      <c r="I150" s="638"/>
      <c r="J150" s="639"/>
      <c r="K150" s="639"/>
      <c r="L150" s="640"/>
      <c r="M150" s="641"/>
      <c r="N150" s="639"/>
      <c r="O150" s="642"/>
      <c r="P150" s="638"/>
      <c r="Q150" s="639"/>
      <c r="R150" s="639"/>
      <c r="S150" s="640"/>
      <c r="T150" s="641"/>
      <c r="U150" s="639"/>
      <c r="V150" s="642"/>
      <c r="W150" s="638"/>
      <c r="X150" s="639"/>
      <c r="Y150" s="639"/>
      <c r="Z150" s="640"/>
      <c r="AA150" s="641"/>
      <c r="AB150" s="639"/>
      <c r="AC150" s="642"/>
      <c r="AD150" s="638"/>
      <c r="AE150" s="639"/>
      <c r="AF150" s="639"/>
      <c r="AG150" s="640"/>
      <c r="AH150" s="175"/>
      <c r="AI150" s="161"/>
    </row>
    <row r="151" spans="1:35" x14ac:dyDescent="0.25">
      <c r="A151" s="160"/>
      <c r="B151" s="152"/>
      <c r="C151" s="152"/>
      <c r="D151" s="152"/>
      <c r="E151" s="153"/>
      <c r="F151" s="639"/>
      <c r="G151" s="639"/>
      <c r="H151" s="642"/>
      <c r="I151" s="638"/>
      <c r="J151" s="639"/>
      <c r="K151" s="639"/>
      <c r="L151" s="640"/>
      <c r="M151" s="641"/>
      <c r="N151" s="639"/>
      <c r="O151" s="642"/>
      <c r="P151" s="638"/>
      <c r="Q151" s="639"/>
      <c r="R151" s="639"/>
      <c r="S151" s="640"/>
      <c r="T151" s="641"/>
      <c r="U151" s="639"/>
      <c r="V151" s="642"/>
      <c r="W151" s="638"/>
      <c r="X151" s="639"/>
      <c r="Y151" s="639"/>
      <c r="Z151" s="640"/>
      <c r="AA151" s="641"/>
      <c r="AB151" s="639"/>
      <c r="AC151" s="642"/>
      <c r="AD151" s="638"/>
      <c r="AE151" s="639"/>
      <c r="AF151" s="639"/>
      <c r="AG151" s="640"/>
      <c r="AH151" s="175"/>
      <c r="AI151" s="161"/>
    </row>
    <row r="152" spans="1:35" x14ac:dyDescent="0.25">
      <c r="A152" s="160"/>
      <c r="B152" s="152"/>
      <c r="C152" s="152"/>
      <c r="D152" s="152"/>
      <c r="E152" s="153"/>
      <c r="F152" s="639"/>
      <c r="G152" s="639"/>
      <c r="H152" s="642"/>
      <c r="I152" s="638"/>
      <c r="J152" s="639"/>
      <c r="K152" s="639"/>
      <c r="L152" s="640"/>
      <c r="M152" s="641"/>
      <c r="N152" s="639"/>
      <c r="O152" s="642"/>
      <c r="P152" s="638"/>
      <c r="Q152" s="639"/>
      <c r="R152" s="639"/>
      <c r="S152" s="640"/>
      <c r="T152" s="641"/>
      <c r="U152" s="639"/>
      <c r="V152" s="642"/>
      <c r="W152" s="638"/>
      <c r="X152" s="639"/>
      <c r="Y152" s="639"/>
      <c r="Z152" s="640"/>
      <c r="AA152" s="641"/>
      <c r="AB152" s="639"/>
      <c r="AC152" s="642"/>
      <c r="AD152" s="638"/>
      <c r="AE152" s="639"/>
      <c r="AF152" s="639"/>
      <c r="AG152" s="640"/>
      <c r="AH152" s="175"/>
      <c r="AI152" s="161"/>
    </row>
    <row r="153" spans="1:35" x14ac:dyDescent="0.25">
      <c r="A153" s="160"/>
      <c r="B153" s="152"/>
      <c r="C153" s="152"/>
      <c r="D153" s="152"/>
      <c r="E153" s="153"/>
      <c r="F153" s="639"/>
      <c r="G153" s="639"/>
      <c r="H153" s="642"/>
      <c r="I153" s="638"/>
      <c r="J153" s="639"/>
      <c r="K153" s="639"/>
      <c r="L153" s="640"/>
      <c r="M153" s="641"/>
      <c r="N153" s="639"/>
      <c r="O153" s="642"/>
      <c r="P153" s="638"/>
      <c r="Q153" s="639"/>
      <c r="R153" s="639"/>
      <c r="S153" s="640"/>
      <c r="T153" s="641"/>
      <c r="U153" s="639"/>
      <c r="V153" s="642"/>
      <c r="W153" s="638"/>
      <c r="X153" s="639"/>
      <c r="Y153" s="639"/>
      <c r="Z153" s="640"/>
      <c r="AA153" s="641"/>
      <c r="AB153" s="639"/>
      <c r="AC153" s="642"/>
      <c r="AD153" s="638"/>
      <c r="AE153" s="639"/>
      <c r="AF153" s="639"/>
      <c r="AG153" s="640"/>
      <c r="AH153" s="175"/>
      <c r="AI153" s="161"/>
    </row>
    <row r="154" spans="1:35" x14ac:dyDescent="0.25">
      <c r="A154" s="160"/>
      <c r="B154" s="152"/>
      <c r="C154" s="152"/>
      <c r="D154" s="152"/>
      <c r="E154" s="153"/>
      <c r="F154" s="639"/>
      <c r="G154" s="639"/>
      <c r="H154" s="642"/>
      <c r="I154" s="638"/>
      <c r="J154" s="639"/>
      <c r="K154" s="639"/>
      <c r="L154" s="640"/>
      <c r="M154" s="641"/>
      <c r="N154" s="639"/>
      <c r="O154" s="642"/>
      <c r="P154" s="638"/>
      <c r="Q154" s="639"/>
      <c r="R154" s="639"/>
      <c r="S154" s="640"/>
      <c r="T154" s="641"/>
      <c r="U154" s="639"/>
      <c r="V154" s="642"/>
      <c r="W154" s="638"/>
      <c r="X154" s="639"/>
      <c r="Y154" s="639"/>
      <c r="Z154" s="640"/>
      <c r="AA154" s="641"/>
      <c r="AB154" s="639"/>
      <c r="AC154" s="642"/>
      <c r="AD154" s="638"/>
      <c r="AE154" s="639"/>
      <c r="AF154" s="639"/>
      <c r="AG154" s="640"/>
      <c r="AH154" s="175"/>
      <c r="AI154" s="161"/>
    </row>
    <row r="155" spans="1:35" x14ac:dyDescent="0.25">
      <c r="A155" s="160"/>
      <c r="B155" s="152"/>
      <c r="C155" s="152"/>
      <c r="D155" s="152"/>
      <c r="E155" s="153"/>
      <c r="F155" s="639"/>
      <c r="G155" s="639"/>
      <c r="H155" s="642"/>
      <c r="I155" s="638"/>
      <c r="J155" s="639"/>
      <c r="K155" s="639"/>
      <c r="L155" s="640"/>
      <c r="M155" s="641"/>
      <c r="N155" s="639"/>
      <c r="O155" s="642"/>
      <c r="P155" s="638"/>
      <c r="Q155" s="639"/>
      <c r="R155" s="639"/>
      <c r="S155" s="640"/>
      <c r="T155" s="641"/>
      <c r="U155" s="639"/>
      <c r="V155" s="642"/>
      <c r="W155" s="638"/>
      <c r="X155" s="639"/>
      <c r="Y155" s="639"/>
      <c r="Z155" s="640"/>
      <c r="AA155" s="641"/>
      <c r="AB155" s="639"/>
      <c r="AC155" s="642"/>
      <c r="AD155" s="638"/>
      <c r="AE155" s="639"/>
      <c r="AF155" s="639"/>
      <c r="AG155" s="640"/>
      <c r="AH155" s="175"/>
      <c r="AI155" s="161"/>
    </row>
    <row r="156" spans="1:35" x14ac:dyDescent="0.25">
      <c r="A156" s="160"/>
      <c r="B156" s="152"/>
      <c r="C156" s="152"/>
      <c r="D156" s="152"/>
      <c r="E156" s="153"/>
      <c r="F156" s="639"/>
      <c r="G156" s="639"/>
      <c r="H156" s="642"/>
      <c r="I156" s="638"/>
      <c r="J156" s="639"/>
      <c r="K156" s="639"/>
      <c r="L156" s="640"/>
      <c r="M156" s="641"/>
      <c r="N156" s="639"/>
      <c r="O156" s="642"/>
      <c r="P156" s="638"/>
      <c r="Q156" s="639"/>
      <c r="R156" s="639"/>
      <c r="S156" s="640"/>
      <c r="T156" s="641"/>
      <c r="U156" s="639"/>
      <c r="V156" s="642"/>
      <c r="W156" s="638"/>
      <c r="X156" s="639"/>
      <c r="Y156" s="639"/>
      <c r="Z156" s="640"/>
      <c r="AA156" s="641"/>
      <c r="AB156" s="639"/>
      <c r="AC156" s="642"/>
      <c r="AD156" s="638"/>
      <c r="AE156" s="639"/>
      <c r="AF156" s="639"/>
      <c r="AG156" s="640"/>
      <c r="AH156" s="175"/>
      <c r="AI156" s="161"/>
    </row>
    <row r="157" spans="1:35" x14ac:dyDescent="0.25">
      <c r="A157" s="160"/>
      <c r="B157" s="152"/>
      <c r="C157" s="152"/>
      <c r="D157" s="152"/>
      <c r="E157" s="153"/>
      <c r="F157" s="639"/>
      <c r="G157" s="639"/>
      <c r="H157" s="642"/>
      <c r="I157" s="638"/>
      <c r="J157" s="639"/>
      <c r="K157" s="639"/>
      <c r="L157" s="640"/>
      <c r="M157" s="641"/>
      <c r="N157" s="639"/>
      <c r="O157" s="642"/>
      <c r="P157" s="638"/>
      <c r="Q157" s="639"/>
      <c r="R157" s="639"/>
      <c r="S157" s="640"/>
      <c r="T157" s="641"/>
      <c r="U157" s="639"/>
      <c r="V157" s="642"/>
      <c r="W157" s="638"/>
      <c r="X157" s="639"/>
      <c r="Y157" s="639"/>
      <c r="Z157" s="640"/>
      <c r="AA157" s="641"/>
      <c r="AB157" s="639"/>
      <c r="AC157" s="642"/>
      <c r="AD157" s="638"/>
      <c r="AE157" s="639"/>
      <c r="AF157" s="639"/>
      <c r="AG157" s="640"/>
      <c r="AH157" s="175"/>
      <c r="AI157" s="161"/>
    </row>
    <row r="158" spans="1:35" x14ac:dyDescent="0.25">
      <c r="A158" s="160"/>
      <c r="B158" s="152"/>
      <c r="C158" s="152"/>
      <c r="D158" s="152"/>
      <c r="E158" s="153"/>
      <c r="F158" s="639"/>
      <c r="G158" s="639"/>
      <c r="H158" s="642"/>
      <c r="I158" s="638"/>
      <c r="J158" s="639"/>
      <c r="K158" s="639"/>
      <c r="L158" s="640"/>
      <c r="M158" s="641"/>
      <c r="N158" s="639"/>
      <c r="O158" s="642"/>
      <c r="P158" s="638"/>
      <c r="Q158" s="639"/>
      <c r="R158" s="639"/>
      <c r="S158" s="640"/>
      <c r="T158" s="641"/>
      <c r="U158" s="639"/>
      <c r="V158" s="642"/>
      <c r="W158" s="638"/>
      <c r="X158" s="639"/>
      <c r="Y158" s="639"/>
      <c r="Z158" s="640"/>
      <c r="AA158" s="641"/>
      <c r="AB158" s="639"/>
      <c r="AC158" s="642"/>
      <c r="AD158" s="638"/>
      <c r="AE158" s="639"/>
      <c r="AF158" s="639"/>
      <c r="AG158" s="640"/>
      <c r="AH158" s="175"/>
      <c r="AI158" s="161"/>
    </row>
    <row r="159" spans="1:35" x14ac:dyDescent="0.25">
      <c r="A159" s="160"/>
      <c r="B159" s="152"/>
      <c r="C159" s="152"/>
      <c r="D159" s="152"/>
      <c r="E159" s="153"/>
      <c r="F159" s="639"/>
      <c r="G159" s="639"/>
      <c r="H159" s="642"/>
      <c r="I159" s="638"/>
      <c r="J159" s="639"/>
      <c r="K159" s="639"/>
      <c r="L159" s="640"/>
      <c r="M159" s="641"/>
      <c r="N159" s="639"/>
      <c r="O159" s="642"/>
      <c r="P159" s="638"/>
      <c r="Q159" s="639"/>
      <c r="R159" s="639"/>
      <c r="S159" s="640"/>
      <c r="T159" s="641"/>
      <c r="U159" s="639"/>
      <c r="V159" s="642"/>
      <c r="W159" s="638"/>
      <c r="X159" s="639"/>
      <c r="Y159" s="639"/>
      <c r="Z159" s="640"/>
      <c r="AA159" s="641"/>
      <c r="AB159" s="639"/>
      <c r="AC159" s="642"/>
      <c r="AD159" s="638"/>
      <c r="AE159" s="639"/>
      <c r="AF159" s="639"/>
      <c r="AG159" s="640"/>
      <c r="AH159" s="175"/>
      <c r="AI159" s="161"/>
    </row>
    <row r="160" spans="1:35" x14ac:dyDescent="0.25">
      <c r="A160" s="160"/>
      <c r="B160" s="152"/>
      <c r="C160" s="152"/>
      <c r="D160" s="152"/>
      <c r="E160" s="153"/>
      <c r="F160" s="639"/>
      <c r="G160" s="639"/>
      <c r="H160" s="642"/>
      <c r="I160" s="638"/>
      <c r="J160" s="639"/>
      <c r="K160" s="639"/>
      <c r="L160" s="640"/>
      <c r="M160" s="641"/>
      <c r="N160" s="639"/>
      <c r="O160" s="642"/>
      <c r="P160" s="638"/>
      <c r="Q160" s="639"/>
      <c r="R160" s="639"/>
      <c r="S160" s="640"/>
      <c r="T160" s="641"/>
      <c r="U160" s="639"/>
      <c r="V160" s="642"/>
      <c r="W160" s="638"/>
      <c r="X160" s="639"/>
      <c r="Y160" s="639"/>
      <c r="Z160" s="640"/>
      <c r="AA160" s="641"/>
      <c r="AB160" s="639"/>
      <c r="AC160" s="642"/>
      <c r="AD160" s="638"/>
      <c r="AE160" s="639"/>
      <c r="AF160" s="639"/>
      <c r="AG160" s="640"/>
      <c r="AH160" s="175"/>
      <c r="AI160" s="161"/>
    </row>
    <row r="161" spans="1:35" x14ac:dyDescent="0.25">
      <c r="A161" s="160"/>
      <c r="B161" s="152"/>
      <c r="C161" s="152"/>
      <c r="D161" s="152"/>
      <c r="E161" s="153"/>
      <c r="F161" s="639"/>
      <c r="G161" s="639"/>
      <c r="H161" s="642"/>
      <c r="I161" s="638"/>
      <c r="J161" s="639"/>
      <c r="K161" s="639"/>
      <c r="L161" s="640"/>
      <c r="M161" s="641"/>
      <c r="N161" s="639"/>
      <c r="O161" s="642"/>
      <c r="P161" s="638"/>
      <c r="Q161" s="639"/>
      <c r="R161" s="639"/>
      <c r="S161" s="640"/>
      <c r="T161" s="641"/>
      <c r="U161" s="639"/>
      <c r="V161" s="642"/>
      <c r="W161" s="638"/>
      <c r="X161" s="639"/>
      <c r="Y161" s="639"/>
      <c r="Z161" s="640"/>
      <c r="AA161" s="641"/>
      <c r="AB161" s="639"/>
      <c r="AC161" s="642"/>
      <c r="AD161" s="638"/>
      <c r="AE161" s="639"/>
      <c r="AF161" s="639"/>
      <c r="AG161" s="640"/>
      <c r="AH161" s="175"/>
      <c r="AI161" s="161"/>
    </row>
    <row r="162" spans="1:35" x14ac:dyDescent="0.25">
      <c r="A162" s="160"/>
      <c r="B162" s="152"/>
      <c r="C162" s="152"/>
      <c r="D162" s="152"/>
      <c r="E162" s="153"/>
      <c r="F162" s="639"/>
      <c r="G162" s="639"/>
      <c r="H162" s="642"/>
      <c r="I162" s="638"/>
      <c r="J162" s="639"/>
      <c r="K162" s="639"/>
      <c r="L162" s="640"/>
      <c r="M162" s="641"/>
      <c r="N162" s="639"/>
      <c r="O162" s="642"/>
      <c r="P162" s="638"/>
      <c r="Q162" s="639"/>
      <c r="R162" s="639"/>
      <c r="S162" s="640"/>
      <c r="T162" s="641"/>
      <c r="U162" s="639"/>
      <c r="V162" s="642"/>
      <c r="W162" s="638"/>
      <c r="X162" s="639"/>
      <c r="Y162" s="639"/>
      <c r="Z162" s="640"/>
      <c r="AA162" s="641"/>
      <c r="AB162" s="639"/>
      <c r="AC162" s="642"/>
      <c r="AD162" s="638"/>
      <c r="AE162" s="639"/>
      <c r="AF162" s="639"/>
      <c r="AG162" s="640"/>
      <c r="AH162" s="175"/>
      <c r="AI162" s="161"/>
    </row>
    <row r="163" spans="1:35" x14ac:dyDescent="0.25">
      <c r="A163" s="160"/>
      <c r="B163" s="152"/>
      <c r="C163" s="152"/>
      <c r="D163" s="152"/>
      <c r="E163" s="153"/>
      <c r="F163" s="639"/>
      <c r="G163" s="639"/>
      <c r="H163" s="642"/>
      <c r="I163" s="638"/>
      <c r="J163" s="639"/>
      <c r="K163" s="639"/>
      <c r="L163" s="640"/>
      <c r="M163" s="641"/>
      <c r="N163" s="639"/>
      <c r="O163" s="642"/>
      <c r="P163" s="638"/>
      <c r="Q163" s="639"/>
      <c r="R163" s="639"/>
      <c r="S163" s="640"/>
      <c r="T163" s="641"/>
      <c r="U163" s="639"/>
      <c r="V163" s="642"/>
      <c r="W163" s="638"/>
      <c r="X163" s="639"/>
      <c r="Y163" s="639"/>
      <c r="Z163" s="640"/>
      <c r="AA163" s="641"/>
      <c r="AB163" s="639"/>
      <c r="AC163" s="642"/>
      <c r="AD163" s="638"/>
      <c r="AE163" s="639"/>
      <c r="AF163" s="639"/>
      <c r="AG163" s="640"/>
      <c r="AH163" s="175"/>
      <c r="AI163" s="161"/>
    </row>
    <row r="164" spans="1:35" x14ac:dyDescent="0.25">
      <c r="A164" s="160"/>
      <c r="B164" s="152"/>
      <c r="C164" s="152"/>
      <c r="D164" s="152"/>
      <c r="E164" s="153"/>
      <c r="F164" s="639"/>
      <c r="G164" s="639"/>
      <c r="H164" s="642"/>
      <c r="I164" s="638"/>
      <c r="J164" s="639"/>
      <c r="K164" s="639"/>
      <c r="L164" s="640"/>
      <c r="M164" s="641"/>
      <c r="N164" s="639"/>
      <c r="O164" s="642"/>
      <c r="P164" s="638"/>
      <c r="Q164" s="639"/>
      <c r="R164" s="639"/>
      <c r="S164" s="640"/>
      <c r="T164" s="641"/>
      <c r="U164" s="639"/>
      <c r="V164" s="642"/>
      <c r="W164" s="638"/>
      <c r="X164" s="639"/>
      <c r="Y164" s="639"/>
      <c r="Z164" s="640"/>
      <c r="AA164" s="641"/>
      <c r="AB164" s="639"/>
      <c r="AC164" s="642"/>
      <c r="AD164" s="638"/>
      <c r="AE164" s="639"/>
      <c r="AF164" s="639"/>
      <c r="AG164" s="640"/>
      <c r="AH164" s="175"/>
      <c r="AI164" s="161"/>
    </row>
    <row r="165" spans="1:35" x14ac:dyDescent="0.25">
      <c r="A165" s="160"/>
      <c r="B165" s="152"/>
      <c r="C165" s="152"/>
      <c r="D165" s="152"/>
      <c r="E165" s="153"/>
      <c r="F165" s="639"/>
      <c r="G165" s="639"/>
      <c r="H165" s="642"/>
      <c r="I165" s="638"/>
      <c r="J165" s="639"/>
      <c r="K165" s="639"/>
      <c r="L165" s="640"/>
      <c r="M165" s="641"/>
      <c r="N165" s="639"/>
      <c r="O165" s="642"/>
      <c r="P165" s="638"/>
      <c r="Q165" s="639"/>
      <c r="R165" s="639"/>
      <c r="S165" s="640"/>
      <c r="T165" s="641"/>
      <c r="U165" s="639"/>
      <c r="V165" s="642"/>
      <c r="W165" s="638"/>
      <c r="X165" s="639"/>
      <c r="Y165" s="639"/>
      <c r="Z165" s="640"/>
      <c r="AA165" s="641"/>
      <c r="AB165" s="639"/>
      <c r="AC165" s="642"/>
      <c r="AD165" s="638"/>
      <c r="AE165" s="639"/>
      <c r="AF165" s="639"/>
      <c r="AG165" s="640"/>
      <c r="AH165" s="175"/>
      <c r="AI165" s="161"/>
    </row>
    <row r="166" spans="1:35" x14ac:dyDescent="0.25">
      <c r="A166" s="160"/>
      <c r="B166" s="152"/>
      <c r="C166" s="152"/>
      <c r="D166" s="152"/>
      <c r="E166" s="153"/>
      <c r="F166" s="639"/>
      <c r="G166" s="639"/>
      <c r="H166" s="642"/>
      <c r="I166" s="638"/>
      <c r="J166" s="639"/>
      <c r="K166" s="639"/>
      <c r="L166" s="640"/>
      <c r="M166" s="641"/>
      <c r="N166" s="639"/>
      <c r="O166" s="642"/>
      <c r="P166" s="638"/>
      <c r="Q166" s="639"/>
      <c r="R166" s="639"/>
      <c r="S166" s="640"/>
      <c r="T166" s="641"/>
      <c r="U166" s="639"/>
      <c r="V166" s="642"/>
      <c r="W166" s="638"/>
      <c r="X166" s="639"/>
      <c r="Y166" s="639"/>
      <c r="Z166" s="640"/>
      <c r="AA166" s="641"/>
      <c r="AB166" s="639"/>
      <c r="AC166" s="642"/>
      <c r="AD166" s="638"/>
      <c r="AE166" s="639"/>
      <c r="AF166" s="639"/>
      <c r="AG166" s="640"/>
      <c r="AH166" s="175"/>
      <c r="AI166" s="161"/>
    </row>
    <row r="167" spans="1:35" x14ac:dyDescent="0.25">
      <c r="A167" s="160"/>
      <c r="B167" s="152"/>
      <c r="C167" s="152"/>
      <c r="D167" s="152"/>
      <c r="E167" s="153"/>
      <c r="F167" s="639"/>
      <c r="G167" s="639"/>
      <c r="H167" s="642"/>
      <c r="I167" s="638"/>
      <c r="J167" s="639"/>
      <c r="K167" s="639"/>
      <c r="L167" s="640"/>
      <c r="M167" s="641"/>
      <c r="N167" s="639"/>
      <c r="O167" s="642"/>
      <c r="P167" s="638"/>
      <c r="Q167" s="639"/>
      <c r="R167" s="639"/>
      <c r="S167" s="640"/>
      <c r="T167" s="641"/>
      <c r="U167" s="639"/>
      <c r="V167" s="642"/>
      <c r="W167" s="638"/>
      <c r="X167" s="639"/>
      <c r="Y167" s="639"/>
      <c r="Z167" s="640"/>
      <c r="AA167" s="641"/>
      <c r="AB167" s="639"/>
      <c r="AC167" s="642"/>
      <c r="AD167" s="638"/>
      <c r="AE167" s="639"/>
      <c r="AF167" s="639"/>
      <c r="AG167" s="640"/>
      <c r="AH167" s="175"/>
      <c r="AI167" s="161"/>
    </row>
    <row r="168" spans="1:35" x14ac:dyDescent="0.25">
      <c r="A168" s="160"/>
      <c r="B168" s="152"/>
      <c r="C168" s="152"/>
      <c r="D168" s="152"/>
      <c r="E168" s="153"/>
      <c r="F168" s="639"/>
      <c r="G168" s="639"/>
      <c r="H168" s="642"/>
      <c r="I168" s="638"/>
      <c r="J168" s="639"/>
      <c r="K168" s="639"/>
      <c r="L168" s="640"/>
      <c r="M168" s="641"/>
      <c r="N168" s="639"/>
      <c r="O168" s="642"/>
      <c r="P168" s="638"/>
      <c r="Q168" s="639"/>
      <c r="R168" s="639"/>
      <c r="S168" s="640"/>
      <c r="T168" s="641"/>
      <c r="U168" s="639"/>
      <c r="V168" s="642"/>
      <c r="W168" s="638"/>
      <c r="X168" s="639"/>
      <c r="Y168" s="639"/>
      <c r="Z168" s="640"/>
      <c r="AA168" s="641"/>
      <c r="AB168" s="639"/>
      <c r="AC168" s="642"/>
      <c r="AD168" s="638"/>
      <c r="AE168" s="639"/>
      <c r="AF168" s="639"/>
      <c r="AG168" s="640"/>
      <c r="AH168" s="175"/>
      <c r="AI168" s="161"/>
    </row>
    <row r="169" spans="1:35" x14ac:dyDescent="0.25">
      <c r="A169" s="160"/>
      <c r="B169" s="152"/>
      <c r="C169" s="152"/>
      <c r="D169" s="152"/>
      <c r="E169" s="153"/>
      <c r="F169" s="639"/>
      <c r="G169" s="639"/>
      <c r="H169" s="642"/>
      <c r="I169" s="638"/>
      <c r="J169" s="639"/>
      <c r="K169" s="639"/>
      <c r="L169" s="640"/>
      <c r="M169" s="641"/>
      <c r="N169" s="639"/>
      <c r="O169" s="642"/>
      <c r="P169" s="638"/>
      <c r="Q169" s="639"/>
      <c r="R169" s="639"/>
      <c r="S169" s="640"/>
      <c r="T169" s="641"/>
      <c r="U169" s="639"/>
      <c r="V169" s="642"/>
      <c r="W169" s="638"/>
      <c r="X169" s="639"/>
      <c r="Y169" s="639"/>
      <c r="Z169" s="640"/>
      <c r="AA169" s="641"/>
      <c r="AB169" s="639"/>
      <c r="AC169" s="642"/>
      <c r="AD169" s="638"/>
      <c r="AE169" s="639"/>
      <c r="AF169" s="639"/>
      <c r="AG169" s="640"/>
      <c r="AH169" s="175"/>
      <c r="AI169" s="161"/>
    </row>
    <row r="170" spans="1:35" x14ac:dyDescent="0.25">
      <c r="A170" s="160"/>
      <c r="B170" s="152"/>
      <c r="C170" s="152"/>
      <c r="D170" s="152"/>
      <c r="E170" s="153"/>
      <c r="F170" s="639"/>
      <c r="G170" s="639"/>
      <c r="H170" s="642"/>
      <c r="I170" s="638"/>
      <c r="J170" s="639"/>
      <c r="K170" s="639"/>
      <c r="L170" s="640"/>
      <c r="M170" s="641"/>
      <c r="N170" s="639"/>
      <c r="O170" s="642"/>
      <c r="P170" s="638"/>
      <c r="Q170" s="639"/>
      <c r="R170" s="639"/>
      <c r="S170" s="640"/>
      <c r="T170" s="641"/>
      <c r="U170" s="639"/>
      <c r="V170" s="642"/>
      <c r="W170" s="638"/>
      <c r="X170" s="639"/>
      <c r="Y170" s="639"/>
      <c r="Z170" s="640"/>
      <c r="AA170" s="641"/>
      <c r="AB170" s="639"/>
      <c r="AC170" s="642"/>
      <c r="AD170" s="638"/>
      <c r="AE170" s="639"/>
      <c r="AF170" s="639"/>
      <c r="AG170" s="640"/>
      <c r="AH170" s="175"/>
      <c r="AI170" s="161"/>
    </row>
    <row r="171" spans="1:35" x14ac:dyDescent="0.25">
      <c r="A171" s="160"/>
      <c r="B171" s="152"/>
      <c r="C171" s="152"/>
      <c r="D171" s="152"/>
      <c r="E171" s="153"/>
      <c r="F171" s="639"/>
      <c r="G171" s="639"/>
      <c r="H171" s="642"/>
      <c r="I171" s="638"/>
      <c r="J171" s="639"/>
      <c r="K171" s="639"/>
      <c r="L171" s="640"/>
      <c r="M171" s="641"/>
      <c r="N171" s="639"/>
      <c r="O171" s="642"/>
      <c r="P171" s="638"/>
      <c r="Q171" s="639"/>
      <c r="R171" s="639"/>
      <c r="S171" s="640"/>
      <c r="T171" s="641"/>
      <c r="U171" s="639"/>
      <c r="V171" s="642"/>
      <c r="W171" s="638"/>
      <c r="X171" s="639"/>
      <c r="Y171" s="639"/>
      <c r="Z171" s="640"/>
      <c r="AA171" s="641"/>
      <c r="AB171" s="639"/>
      <c r="AC171" s="642"/>
      <c r="AD171" s="638"/>
      <c r="AE171" s="639"/>
      <c r="AF171" s="639"/>
      <c r="AG171" s="640"/>
      <c r="AH171" s="175"/>
      <c r="AI171" s="161"/>
    </row>
    <row r="172" spans="1:35" x14ac:dyDescent="0.25">
      <c r="A172" s="160"/>
      <c r="B172" s="152"/>
      <c r="C172" s="152"/>
      <c r="D172" s="152"/>
      <c r="E172" s="153"/>
      <c r="F172" s="639"/>
      <c r="G172" s="639"/>
      <c r="H172" s="642"/>
      <c r="I172" s="638"/>
      <c r="J172" s="639"/>
      <c r="K172" s="639"/>
      <c r="L172" s="640"/>
      <c r="M172" s="641"/>
      <c r="N172" s="639"/>
      <c r="O172" s="642"/>
      <c r="P172" s="638"/>
      <c r="Q172" s="639"/>
      <c r="R172" s="639"/>
      <c r="S172" s="640"/>
      <c r="T172" s="641"/>
      <c r="U172" s="639"/>
      <c r="V172" s="642"/>
      <c r="W172" s="638"/>
      <c r="X172" s="639"/>
      <c r="Y172" s="639"/>
      <c r="Z172" s="640"/>
      <c r="AA172" s="641"/>
      <c r="AB172" s="639"/>
      <c r="AC172" s="642"/>
      <c r="AD172" s="638"/>
      <c r="AE172" s="639"/>
      <c r="AF172" s="639"/>
      <c r="AG172" s="640"/>
      <c r="AH172" s="175"/>
      <c r="AI172" s="161"/>
    </row>
    <row r="173" spans="1:35" x14ac:dyDescent="0.25">
      <c r="A173" s="160"/>
      <c r="B173" s="152"/>
      <c r="C173" s="152"/>
      <c r="D173" s="152"/>
      <c r="E173" s="153"/>
      <c r="F173" s="639"/>
      <c r="G173" s="639"/>
      <c r="H173" s="642"/>
      <c r="I173" s="638"/>
      <c r="J173" s="639"/>
      <c r="K173" s="639"/>
      <c r="L173" s="640"/>
      <c r="M173" s="641"/>
      <c r="N173" s="639"/>
      <c r="O173" s="642"/>
      <c r="P173" s="638"/>
      <c r="Q173" s="639"/>
      <c r="R173" s="639"/>
      <c r="S173" s="640"/>
      <c r="T173" s="641"/>
      <c r="U173" s="639"/>
      <c r="V173" s="642"/>
      <c r="W173" s="638"/>
      <c r="X173" s="639"/>
      <c r="Y173" s="639"/>
      <c r="Z173" s="640"/>
      <c r="AA173" s="641"/>
      <c r="AB173" s="639"/>
      <c r="AC173" s="642"/>
      <c r="AD173" s="638"/>
      <c r="AE173" s="639"/>
      <c r="AF173" s="639"/>
      <c r="AG173" s="640"/>
      <c r="AH173" s="175"/>
      <c r="AI173" s="161"/>
    </row>
    <row r="174" spans="1:35" x14ac:dyDescent="0.25">
      <c r="A174" s="160"/>
      <c r="B174" s="152"/>
      <c r="C174" s="152"/>
      <c r="D174" s="152"/>
      <c r="E174" s="153"/>
      <c r="F174" s="639"/>
      <c r="G174" s="639"/>
      <c r="H174" s="642"/>
      <c r="I174" s="638"/>
      <c r="J174" s="639"/>
      <c r="K174" s="639"/>
      <c r="L174" s="640"/>
      <c r="M174" s="641"/>
      <c r="N174" s="639"/>
      <c r="O174" s="642"/>
      <c r="P174" s="638"/>
      <c r="Q174" s="639"/>
      <c r="R174" s="639"/>
      <c r="S174" s="640"/>
      <c r="T174" s="641"/>
      <c r="U174" s="639"/>
      <c r="V174" s="642"/>
      <c r="W174" s="638"/>
      <c r="X174" s="639"/>
      <c r="Y174" s="639"/>
      <c r="Z174" s="640"/>
      <c r="AA174" s="641"/>
      <c r="AB174" s="639"/>
      <c r="AC174" s="642"/>
      <c r="AD174" s="638"/>
      <c r="AE174" s="639"/>
      <c r="AF174" s="639"/>
      <c r="AG174" s="640"/>
      <c r="AH174" s="175"/>
      <c r="AI174" s="161"/>
    </row>
    <row r="175" spans="1:35" x14ac:dyDescent="0.25">
      <c r="A175" s="160"/>
      <c r="B175" s="152"/>
      <c r="C175" s="152"/>
      <c r="D175" s="152"/>
      <c r="E175" s="153"/>
      <c r="F175" s="639"/>
      <c r="G175" s="639"/>
      <c r="H175" s="642"/>
      <c r="I175" s="638"/>
      <c r="J175" s="639"/>
      <c r="K175" s="639"/>
      <c r="L175" s="640"/>
      <c r="M175" s="641"/>
      <c r="N175" s="639"/>
      <c r="O175" s="642"/>
      <c r="P175" s="638"/>
      <c r="Q175" s="639"/>
      <c r="R175" s="639"/>
      <c r="S175" s="640"/>
      <c r="T175" s="641"/>
      <c r="U175" s="639"/>
      <c r="V175" s="642"/>
      <c r="W175" s="638"/>
      <c r="X175" s="639"/>
      <c r="Y175" s="639"/>
      <c r="Z175" s="640"/>
      <c r="AA175" s="641"/>
      <c r="AB175" s="639"/>
      <c r="AC175" s="642"/>
      <c r="AD175" s="638"/>
      <c r="AE175" s="639"/>
      <c r="AF175" s="639"/>
      <c r="AG175" s="640"/>
      <c r="AH175" s="175"/>
      <c r="AI175" s="161"/>
    </row>
    <row r="176" spans="1:35" x14ac:dyDescent="0.25">
      <c r="A176" s="160"/>
      <c r="B176" s="152"/>
      <c r="C176" s="152"/>
      <c r="D176" s="152"/>
      <c r="E176" s="153"/>
      <c r="F176" s="639"/>
      <c r="G176" s="639"/>
      <c r="H176" s="642"/>
      <c r="I176" s="638"/>
      <c r="J176" s="639"/>
      <c r="K176" s="639"/>
      <c r="L176" s="640"/>
      <c r="M176" s="641"/>
      <c r="N176" s="639"/>
      <c r="O176" s="642"/>
      <c r="P176" s="638"/>
      <c r="Q176" s="639"/>
      <c r="R176" s="639"/>
      <c r="S176" s="640"/>
      <c r="T176" s="641"/>
      <c r="U176" s="639"/>
      <c r="V176" s="642"/>
      <c r="W176" s="638"/>
      <c r="X176" s="639"/>
      <c r="Y176" s="639"/>
      <c r="Z176" s="640"/>
      <c r="AA176" s="641"/>
      <c r="AB176" s="639"/>
      <c r="AC176" s="642"/>
      <c r="AD176" s="638"/>
      <c r="AE176" s="639"/>
      <c r="AF176" s="639"/>
      <c r="AG176" s="640"/>
      <c r="AH176" s="175"/>
      <c r="AI176" s="161"/>
    </row>
    <row r="177" spans="1:35" x14ac:dyDescent="0.25">
      <c r="A177" s="160"/>
      <c r="B177" s="152"/>
      <c r="C177" s="152"/>
      <c r="D177" s="152"/>
      <c r="E177" s="153"/>
      <c r="F177" s="639"/>
      <c r="G177" s="639"/>
      <c r="H177" s="642"/>
      <c r="I177" s="638"/>
      <c r="J177" s="639"/>
      <c r="K177" s="639"/>
      <c r="L177" s="640"/>
      <c r="M177" s="641"/>
      <c r="N177" s="639"/>
      <c r="O177" s="642"/>
      <c r="P177" s="638"/>
      <c r="Q177" s="639"/>
      <c r="R177" s="639"/>
      <c r="S177" s="640"/>
      <c r="T177" s="641"/>
      <c r="U177" s="639"/>
      <c r="V177" s="642"/>
      <c r="W177" s="638"/>
      <c r="X177" s="639"/>
      <c r="Y177" s="639"/>
      <c r="Z177" s="640"/>
      <c r="AA177" s="641"/>
      <c r="AB177" s="639"/>
      <c r="AC177" s="642"/>
      <c r="AD177" s="638"/>
      <c r="AE177" s="639"/>
      <c r="AF177" s="639"/>
      <c r="AG177" s="640"/>
      <c r="AH177" s="175"/>
      <c r="AI177" s="161"/>
    </row>
    <row r="178" spans="1:35" x14ac:dyDescent="0.25">
      <c r="A178" s="160"/>
      <c r="B178" s="152"/>
      <c r="C178" s="152"/>
      <c r="D178" s="152"/>
      <c r="E178" s="153"/>
      <c r="F178" s="639"/>
      <c r="G178" s="639"/>
      <c r="H178" s="642"/>
      <c r="I178" s="638"/>
      <c r="J178" s="639"/>
      <c r="K178" s="639"/>
      <c r="L178" s="640"/>
      <c r="M178" s="641"/>
      <c r="N178" s="639"/>
      <c r="O178" s="642"/>
      <c r="P178" s="638"/>
      <c r="Q178" s="639"/>
      <c r="R178" s="639"/>
      <c r="S178" s="640"/>
      <c r="T178" s="641"/>
      <c r="U178" s="639"/>
      <c r="V178" s="642"/>
      <c r="W178" s="638"/>
      <c r="X178" s="639"/>
      <c r="Y178" s="639"/>
      <c r="Z178" s="640"/>
      <c r="AA178" s="641"/>
      <c r="AB178" s="639"/>
      <c r="AC178" s="642"/>
      <c r="AD178" s="638"/>
      <c r="AE178" s="639"/>
      <c r="AF178" s="639"/>
      <c r="AG178" s="640"/>
      <c r="AH178" s="175"/>
      <c r="AI178" s="161"/>
    </row>
    <row r="179" spans="1:35" x14ac:dyDescent="0.25">
      <c r="A179" s="160"/>
      <c r="B179" s="152"/>
      <c r="C179" s="152"/>
      <c r="D179" s="152"/>
      <c r="E179" s="153"/>
      <c r="F179" s="639"/>
      <c r="G179" s="639"/>
      <c r="H179" s="642"/>
      <c r="I179" s="638"/>
      <c r="J179" s="639"/>
      <c r="K179" s="639"/>
      <c r="L179" s="640"/>
      <c r="M179" s="641"/>
      <c r="N179" s="639"/>
      <c r="O179" s="642"/>
      <c r="P179" s="638"/>
      <c r="Q179" s="639"/>
      <c r="R179" s="639"/>
      <c r="S179" s="640"/>
      <c r="T179" s="641"/>
      <c r="U179" s="639"/>
      <c r="V179" s="642"/>
      <c r="W179" s="638"/>
      <c r="X179" s="639"/>
      <c r="Y179" s="639"/>
      <c r="Z179" s="640"/>
      <c r="AA179" s="641"/>
      <c r="AB179" s="639"/>
      <c r="AC179" s="642"/>
      <c r="AD179" s="638"/>
      <c r="AE179" s="639"/>
      <c r="AF179" s="639"/>
      <c r="AG179" s="640"/>
      <c r="AH179" s="175"/>
      <c r="AI179" s="161"/>
    </row>
    <row r="180" spans="1:35" x14ac:dyDescent="0.25">
      <c r="A180" s="160"/>
      <c r="B180" s="152"/>
      <c r="C180" s="152"/>
      <c r="D180" s="152"/>
      <c r="E180" s="153"/>
      <c r="F180" s="639"/>
      <c r="G180" s="639"/>
      <c r="H180" s="642"/>
      <c r="I180" s="638"/>
      <c r="J180" s="639"/>
      <c r="K180" s="639"/>
      <c r="L180" s="640"/>
      <c r="M180" s="641"/>
      <c r="N180" s="639"/>
      <c r="O180" s="642"/>
      <c r="P180" s="638"/>
      <c r="Q180" s="639"/>
      <c r="R180" s="639"/>
      <c r="S180" s="640"/>
      <c r="T180" s="641"/>
      <c r="U180" s="639"/>
      <c r="V180" s="642"/>
      <c r="W180" s="638"/>
      <c r="X180" s="639"/>
      <c r="Y180" s="639"/>
      <c r="Z180" s="640"/>
      <c r="AA180" s="641"/>
      <c r="AB180" s="639"/>
      <c r="AC180" s="642"/>
      <c r="AD180" s="638"/>
      <c r="AE180" s="639"/>
      <c r="AF180" s="639"/>
      <c r="AG180" s="640"/>
      <c r="AH180" s="175"/>
      <c r="AI180" s="161"/>
    </row>
    <row r="181" spans="1:35" x14ac:dyDescent="0.25">
      <c r="A181" s="160"/>
      <c r="B181" s="152"/>
      <c r="C181" s="152"/>
      <c r="D181" s="152"/>
      <c r="E181" s="153"/>
      <c r="F181" s="639"/>
      <c r="G181" s="639"/>
      <c r="H181" s="642"/>
      <c r="I181" s="638"/>
      <c r="J181" s="639"/>
      <c r="K181" s="639"/>
      <c r="L181" s="640"/>
      <c r="M181" s="641"/>
      <c r="N181" s="639"/>
      <c r="O181" s="642"/>
      <c r="P181" s="638"/>
      <c r="Q181" s="639"/>
      <c r="R181" s="639"/>
      <c r="S181" s="640"/>
      <c r="T181" s="641"/>
      <c r="U181" s="639"/>
      <c r="V181" s="642"/>
      <c r="W181" s="638"/>
      <c r="X181" s="639"/>
      <c r="Y181" s="639"/>
      <c r="Z181" s="640"/>
      <c r="AA181" s="641"/>
      <c r="AB181" s="639"/>
      <c r="AC181" s="642"/>
      <c r="AD181" s="638"/>
      <c r="AE181" s="639"/>
      <c r="AF181" s="639"/>
      <c r="AG181" s="640"/>
      <c r="AH181" s="175"/>
      <c r="AI181" s="161"/>
    </row>
    <row r="182" spans="1:35" x14ac:dyDescent="0.25">
      <c r="A182" s="160"/>
      <c r="B182" s="152"/>
      <c r="C182" s="152"/>
      <c r="D182" s="152"/>
      <c r="E182" s="153"/>
      <c r="F182" s="639"/>
      <c r="G182" s="639"/>
      <c r="H182" s="642"/>
      <c r="I182" s="638"/>
      <c r="J182" s="639"/>
      <c r="K182" s="639"/>
      <c r="L182" s="640"/>
      <c r="M182" s="641"/>
      <c r="N182" s="639"/>
      <c r="O182" s="642"/>
      <c r="P182" s="638"/>
      <c r="Q182" s="639"/>
      <c r="R182" s="639"/>
      <c r="S182" s="640"/>
      <c r="T182" s="641"/>
      <c r="U182" s="639"/>
      <c r="V182" s="642"/>
      <c r="W182" s="638"/>
      <c r="X182" s="639"/>
      <c r="Y182" s="639"/>
      <c r="Z182" s="640"/>
      <c r="AA182" s="641"/>
      <c r="AB182" s="639"/>
      <c r="AC182" s="642"/>
      <c r="AD182" s="638"/>
      <c r="AE182" s="639"/>
      <c r="AF182" s="639"/>
      <c r="AG182" s="640"/>
      <c r="AH182" s="175"/>
      <c r="AI182" s="161"/>
    </row>
    <row r="183" spans="1:35" x14ac:dyDescent="0.25">
      <c r="A183" s="160"/>
      <c r="B183" s="152"/>
      <c r="C183" s="152"/>
      <c r="D183" s="152"/>
      <c r="E183" s="153"/>
      <c r="F183" s="639"/>
      <c r="G183" s="639"/>
      <c r="H183" s="642"/>
      <c r="I183" s="638"/>
      <c r="J183" s="639"/>
      <c r="K183" s="639"/>
      <c r="L183" s="640"/>
      <c r="M183" s="641"/>
      <c r="N183" s="639"/>
      <c r="O183" s="642"/>
      <c r="P183" s="638"/>
      <c r="Q183" s="639"/>
      <c r="R183" s="639"/>
      <c r="S183" s="640"/>
      <c r="T183" s="641"/>
      <c r="U183" s="639"/>
      <c r="V183" s="642"/>
      <c r="W183" s="638"/>
      <c r="X183" s="639"/>
      <c r="Y183" s="639"/>
      <c r="Z183" s="640"/>
      <c r="AA183" s="641"/>
      <c r="AB183" s="639"/>
      <c r="AC183" s="642"/>
      <c r="AD183" s="638"/>
      <c r="AE183" s="639"/>
      <c r="AF183" s="639"/>
      <c r="AG183" s="640"/>
      <c r="AH183" s="175"/>
      <c r="AI183" s="161"/>
    </row>
    <row r="184" spans="1:35" x14ac:dyDescent="0.25">
      <c r="A184" s="160"/>
      <c r="B184" s="152"/>
      <c r="C184" s="152"/>
      <c r="D184" s="152"/>
      <c r="E184" s="153"/>
      <c r="F184" s="639"/>
      <c r="G184" s="639"/>
      <c r="H184" s="642"/>
      <c r="I184" s="638"/>
      <c r="J184" s="639"/>
      <c r="K184" s="639"/>
      <c r="L184" s="640"/>
      <c r="M184" s="641"/>
      <c r="N184" s="639"/>
      <c r="O184" s="642"/>
      <c r="P184" s="638"/>
      <c r="Q184" s="639"/>
      <c r="R184" s="639"/>
      <c r="S184" s="640"/>
      <c r="T184" s="641"/>
      <c r="U184" s="639"/>
      <c r="V184" s="642"/>
      <c r="W184" s="638"/>
      <c r="X184" s="639"/>
      <c r="Y184" s="639"/>
      <c r="Z184" s="640"/>
      <c r="AA184" s="641"/>
      <c r="AB184" s="639"/>
      <c r="AC184" s="642"/>
      <c r="AD184" s="638"/>
      <c r="AE184" s="639"/>
      <c r="AF184" s="639"/>
      <c r="AG184" s="640"/>
      <c r="AH184" s="175"/>
      <c r="AI184" s="161"/>
    </row>
    <row r="185" spans="1:35" x14ac:dyDescent="0.25">
      <c r="A185" s="160"/>
      <c r="B185" s="152"/>
      <c r="C185" s="152"/>
      <c r="D185" s="152"/>
      <c r="E185" s="153"/>
      <c r="F185" s="639"/>
      <c r="G185" s="639"/>
      <c r="H185" s="642"/>
      <c r="I185" s="638"/>
      <c r="J185" s="639"/>
      <c r="K185" s="639"/>
      <c r="L185" s="640"/>
      <c r="M185" s="641"/>
      <c r="N185" s="639"/>
      <c r="O185" s="642"/>
      <c r="P185" s="638"/>
      <c r="Q185" s="639"/>
      <c r="R185" s="639"/>
      <c r="S185" s="640"/>
      <c r="T185" s="641"/>
      <c r="U185" s="639"/>
      <c r="V185" s="642"/>
      <c r="W185" s="638"/>
      <c r="X185" s="639"/>
      <c r="Y185" s="639"/>
      <c r="Z185" s="640"/>
      <c r="AA185" s="641"/>
      <c r="AB185" s="639"/>
      <c r="AC185" s="642"/>
      <c r="AD185" s="638"/>
      <c r="AE185" s="639"/>
      <c r="AF185" s="639"/>
      <c r="AG185" s="640"/>
      <c r="AH185" s="175"/>
      <c r="AI185" s="161"/>
    </row>
    <row r="186" spans="1:35" x14ac:dyDescent="0.25">
      <c r="A186" s="160"/>
      <c r="B186" s="152"/>
      <c r="C186" s="152"/>
      <c r="D186" s="152"/>
      <c r="E186" s="153"/>
      <c r="F186" s="639"/>
      <c r="G186" s="639"/>
      <c r="H186" s="642"/>
      <c r="I186" s="638"/>
      <c r="J186" s="639"/>
      <c r="K186" s="639"/>
      <c r="L186" s="640"/>
      <c r="M186" s="641"/>
      <c r="N186" s="639"/>
      <c r="O186" s="642"/>
      <c r="P186" s="638"/>
      <c r="Q186" s="639"/>
      <c r="R186" s="639"/>
      <c r="S186" s="640"/>
      <c r="T186" s="641"/>
      <c r="U186" s="639"/>
      <c r="V186" s="642"/>
      <c r="W186" s="638"/>
      <c r="X186" s="639"/>
      <c r="Y186" s="639"/>
      <c r="Z186" s="640"/>
      <c r="AA186" s="641"/>
      <c r="AB186" s="639"/>
      <c r="AC186" s="642"/>
      <c r="AD186" s="638"/>
      <c r="AE186" s="639"/>
      <c r="AF186" s="639"/>
      <c r="AG186" s="640"/>
      <c r="AH186" s="175"/>
      <c r="AI186" s="161"/>
    </row>
    <row r="187" spans="1:35" x14ac:dyDescent="0.25">
      <c r="A187" s="160"/>
      <c r="B187" s="152"/>
      <c r="C187" s="152"/>
      <c r="D187" s="152"/>
      <c r="E187" s="153"/>
      <c r="F187" s="639"/>
      <c r="G187" s="639"/>
      <c r="H187" s="642"/>
      <c r="I187" s="638"/>
      <c r="J187" s="639"/>
      <c r="K187" s="639"/>
      <c r="L187" s="640"/>
      <c r="M187" s="641"/>
      <c r="N187" s="639"/>
      <c r="O187" s="642"/>
      <c r="P187" s="638"/>
      <c r="Q187" s="639"/>
      <c r="R187" s="639"/>
      <c r="S187" s="640"/>
      <c r="T187" s="641"/>
      <c r="U187" s="639"/>
      <c r="V187" s="642"/>
      <c r="W187" s="638"/>
      <c r="X187" s="639"/>
      <c r="Y187" s="639"/>
      <c r="Z187" s="640"/>
      <c r="AA187" s="641"/>
      <c r="AB187" s="639"/>
      <c r="AC187" s="642"/>
      <c r="AD187" s="638"/>
      <c r="AE187" s="639"/>
      <c r="AF187" s="639"/>
      <c r="AG187" s="640"/>
      <c r="AH187" s="175"/>
      <c r="AI187" s="161"/>
    </row>
    <row r="188" spans="1:35" x14ac:dyDescent="0.25">
      <c r="A188" s="160"/>
      <c r="B188" s="152"/>
      <c r="C188" s="152"/>
      <c r="D188" s="152"/>
      <c r="E188" s="153"/>
      <c r="F188" s="639"/>
      <c r="G188" s="639"/>
      <c r="H188" s="642"/>
      <c r="I188" s="638"/>
      <c r="J188" s="639"/>
      <c r="K188" s="639"/>
      <c r="L188" s="640"/>
      <c r="M188" s="641"/>
      <c r="N188" s="639"/>
      <c r="O188" s="642"/>
      <c r="P188" s="638"/>
      <c r="Q188" s="639"/>
      <c r="R188" s="639"/>
      <c r="S188" s="640"/>
      <c r="T188" s="641"/>
      <c r="U188" s="639"/>
      <c r="V188" s="642"/>
      <c r="W188" s="638"/>
      <c r="X188" s="639"/>
      <c r="Y188" s="639"/>
      <c r="Z188" s="640"/>
      <c r="AA188" s="641"/>
      <c r="AB188" s="639"/>
      <c r="AC188" s="642"/>
      <c r="AD188" s="638"/>
      <c r="AE188" s="639"/>
      <c r="AF188" s="639"/>
      <c r="AG188" s="640"/>
      <c r="AH188" s="175"/>
      <c r="AI188" s="161"/>
    </row>
    <row r="189" spans="1:35" x14ac:dyDescent="0.25">
      <c r="A189" s="160"/>
      <c r="B189" s="152"/>
      <c r="C189" s="152"/>
      <c r="D189" s="152"/>
      <c r="E189" s="153"/>
      <c r="F189" s="639"/>
      <c r="G189" s="639"/>
      <c r="H189" s="642"/>
      <c r="I189" s="638"/>
      <c r="J189" s="639"/>
      <c r="K189" s="639"/>
      <c r="L189" s="640"/>
      <c r="M189" s="641"/>
      <c r="N189" s="639"/>
      <c r="O189" s="642"/>
      <c r="P189" s="638"/>
      <c r="Q189" s="639"/>
      <c r="R189" s="639"/>
      <c r="S189" s="640"/>
      <c r="T189" s="641"/>
      <c r="U189" s="639"/>
      <c r="V189" s="642"/>
      <c r="W189" s="638"/>
      <c r="X189" s="639"/>
      <c r="Y189" s="639"/>
      <c r="Z189" s="640"/>
      <c r="AA189" s="641"/>
      <c r="AB189" s="639"/>
      <c r="AC189" s="642"/>
      <c r="AD189" s="638"/>
      <c r="AE189" s="639"/>
      <c r="AF189" s="639"/>
      <c r="AG189" s="640"/>
      <c r="AH189" s="175"/>
      <c r="AI189" s="161"/>
    </row>
    <row r="190" spans="1:35" x14ac:dyDescent="0.25">
      <c r="A190" s="160"/>
      <c r="B190" s="152"/>
      <c r="C190" s="152"/>
      <c r="D190" s="152"/>
      <c r="E190" s="153"/>
      <c r="F190" s="639"/>
      <c r="G190" s="639"/>
      <c r="H190" s="642"/>
      <c r="I190" s="638"/>
      <c r="J190" s="639"/>
      <c r="K190" s="639"/>
      <c r="L190" s="640"/>
      <c r="M190" s="641"/>
      <c r="N190" s="639"/>
      <c r="O190" s="642"/>
      <c r="P190" s="638"/>
      <c r="Q190" s="639"/>
      <c r="R190" s="639"/>
      <c r="S190" s="640"/>
      <c r="T190" s="641"/>
      <c r="U190" s="639"/>
      <c r="V190" s="642"/>
      <c r="W190" s="638"/>
      <c r="X190" s="639"/>
      <c r="Y190" s="639"/>
      <c r="Z190" s="640"/>
      <c r="AA190" s="641"/>
      <c r="AB190" s="639"/>
      <c r="AC190" s="642"/>
      <c r="AD190" s="638"/>
      <c r="AE190" s="639"/>
      <c r="AF190" s="639"/>
      <c r="AG190" s="640"/>
      <c r="AH190" s="175"/>
      <c r="AI190" s="161"/>
    </row>
    <row r="191" spans="1:35" x14ac:dyDescent="0.25">
      <c r="A191" s="160"/>
      <c r="B191" s="152"/>
      <c r="C191" s="152"/>
      <c r="D191" s="152"/>
      <c r="E191" s="153"/>
      <c r="F191" s="639"/>
      <c r="G191" s="639"/>
      <c r="H191" s="642"/>
      <c r="I191" s="638"/>
      <c r="J191" s="639"/>
      <c r="K191" s="639"/>
      <c r="L191" s="640"/>
      <c r="M191" s="641"/>
      <c r="N191" s="639"/>
      <c r="O191" s="642"/>
      <c r="P191" s="638"/>
      <c r="Q191" s="639"/>
      <c r="R191" s="639"/>
      <c r="S191" s="640"/>
      <c r="T191" s="641"/>
      <c r="U191" s="639"/>
      <c r="V191" s="642"/>
      <c r="W191" s="638"/>
      <c r="X191" s="639"/>
      <c r="Y191" s="639"/>
      <c r="Z191" s="640"/>
      <c r="AA191" s="641"/>
      <c r="AB191" s="639"/>
      <c r="AC191" s="642"/>
      <c r="AD191" s="638"/>
      <c r="AE191" s="639"/>
      <c r="AF191" s="639"/>
      <c r="AG191" s="640"/>
      <c r="AH191" s="175"/>
      <c r="AI191" s="161"/>
    </row>
    <row r="192" spans="1:35" x14ac:dyDescent="0.25">
      <c r="A192" s="160"/>
      <c r="B192" s="152"/>
      <c r="C192" s="152"/>
      <c r="D192" s="152"/>
      <c r="E192" s="153"/>
      <c r="F192" s="639"/>
      <c r="G192" s="639"/>
      <c r="H192" s="642"/>
      <c r="I192" s="638"/>
      <c r="J192" s="639"/>
      <c r="K192" s="639"/>
      <c r="L192" s="640"/>
      <c r="M192" s="641"/>
      <c r="N192" s="639"/>
      <c r="O192" s="642"/>
      <c r="P192" s="638"/>
      <c r="Q192" s="639"/>
      <c r="R192" s="639"/>
      <c r="S192" s="640"/>
      <c r="T192" s="641"/>
      <c r="U192" s="639"/>
      <c r="V192" s="642"/>
      <c r="W192" s="638"/>
      <c r="X192" s="639"/>
      <c r="Y192" s="639"/>
      <c r="Z192" s="640"/>
      <c r="AA192" s="641"/>
      <c r="AB192" s="639"/>
      <c r="AC192" s="642"/>
      <c r="AD192" s="638"/>
      <c r="AE192" s="639"/>
      <c r="AF192" s="639"/>
      <c r="AG192" s="640"/>
      <c r="AH192" s="175"/>
      <c r="AI192" s="161"/>
    </row>
    <row r="193" spans="1:35" x14ac:dyDescent="0.25">
      <c r="A193" s="160"/>
      <c r="B193" s="152"/>
      <c r="C193" s="152"/>
      <c r="D193" s="152"/>
      <c r="E193" s="153"/>
      <c r="F193" s="639"/>
      <c r="G193" s="639"/>
      <c r="H193" s="642"/>
      <c r="I193" s="638"/>
      <c r="J193" s="639"/>
      <c r="K193" s="639"/>
      <c r="L193" s="640"/>
      <c r="M193" s="641"/>
      <c r="N193" s="639"/>
      <c r="O193" s="642"/>
      <c r="P193" s="638"/>
      <c r="Q193" s="639"/>
      <c r="R193" s="639"/>
      <c r="S193" s="640"/>
      <c r="T193" s="641"/>
      <c r="U193" s="639"/>
      <c r="V193" s="642"/>
      <c r="W193" s="638"/>
      <c r="X193" s="639"/>
      <c r="Y193" s="639"/>
      <c r="Z193" s="640"/>
      <c r="AA193" s="641"/>
      <c r="AB193" s="639"/>
      <c r="AC193" s="642"/>
      <c r="AD193" s="638"/>
      <c r="AE193" s="639"/>
      <c r="AF193" s="639"/>
      <c r="AG193" s="640"/>
      <c r="AH193" s="175"/>
      <c r="AI193" s="161"/>
    </row>
    <row r="194" spans="1:35" ht="16.5" thickBot="1" x14ac:dyDescent="0.3">
      <c r="A194" s="162"/>
      <c r="B194" s="154"/>
      <c r="C194" s="154"/>
      <c r="D194" s="154"/>
      <c r="E194" s="155"/>
      <c r="F194" s="643"/>
      <c r="G194" s="643"/>
      <c r="H194" s="644"/>
      <c r="I194" s="645"/>
      <c r="J194" s="643"/>
      <c r="K194" s="643"/>
      <c r="L194" s="646"/>
      <c r="M194" s="647"/>
      <c r="N194" s="643"/>
      <c r="O194" s="644"/>
      <c r="P194" s="645"/>
      <c r="Q194" s="643"/>
      <c r="R194" s="643"/>
      <c r="S194" s="646"/>
      <c r="T194" s="647"/>
      <c r="U194" s="643"/>
      <c r="V194" s="644"/>
      <c r="W194" s="645"/>
      <c r="X194" s="643"/>
      <c r="Y194" s="643"/>
      <c r="Z194" s="646"/>
      <c r="AA194" s="647"/>
      <c r="AB194" s="643"/>
      <c r="AC194" s="644"/>
      <c r="AD194" s="645"/>
      <c r="AE194" s="643"/>
      <c r="AF194" s="643"/>
      <c r="AG194" s="646"/>
      <c r="AH194" s="176"/>
      <c r="AI194" s="163"/>
    </row>
    <row r="195" spans="1:35" x14ac:dyDescent="0.25">
      <c r="A195" s="164"/>
    </row>
    <row r="196" spans="1:35" x14ac:dyDescent="0.25">
      <c r="A196" s="164"/>
    </row>
    <row r="197" spans="1:35" x14ac:dyDescent="0.25">
      <c r="A197" s="164"/>
    </row>
    <row r="198" spans="1:35" x14ac:dyDescent="0.25">
      <c r="A198" s="164"/>
    </row>
    <row r="199" spans="1:35" x14ac:dyDescent="0.25">
      <c r="A199" s="164"/>
    </row>
    <row r="200" spans="1:35" x14ac:dyDescent="0.25">
      <c r="A200" s="164"/>
    </row>
    <row r="201" spans="1:35" x14ac:dyDescent="0.25">
      <c r="A201" s="164"/>
    </row>
    <row r="202" spans="1:35" x14ac:dyDescent="0.25">
      <c r="A202" s="164"/>
    </row>
    <row r="203" spans="1:35" x14ac:dyDescent="0.25">
      <c r="A203" s="164"/>
    </row>
    <row r="204" spans="1:35" x14ac:dyDescent="0.25">
      <c r="A204" s="164"/>
    </row>
    <row r="205" spans="1:35" x14ac:dyDescent="0.25">
      <c r="A205" s="164"/>
    </row>
    <row r="206" spans="1:35" x14ac:dyDescent="0.25">
      <c r="A206" s="164"/>
    </row>
    <row r="207" spans="1:35" x14ac:dyDescent="0.25">
      <c r="A207" s="164"/>
    </row>
    <row r="208" spans="1:35" x14ac:dyDescent="0.25">
      <c r="A208" s="164"/>
    </row>
    <row r="209" spans="1:1" x14ac:dyDescent="0.25">
      <c r="A209" s="164"/>
    </row>
    <row r="210" spans="1:1" x14ac:dyDescent="0.25">
      <c r="A210" s="164"/>
    </row>
    <row r="211" spans="1:1" x14ac:dyDescent="0.25">
      <c r="A211" s="164"/>
    </row>
    <row r="212" spans="1:1" x14ac:dyDescent="0.25">
      <c r="A212" s="164"/>
    </row>
    <row r="213" spans="1:1" x14ac:dyDescent="0.25">
      <c r="A213" s="164"/>
    </row>
    <row r="214" spans="1:1" x14ac:dyDescent="0.25">
      <c r="A214" s="164"/>
    </row>
    <row r="215" spans="1:1" x14ac:dyDescent="0.25">
      <c r="A215" s="164"/>
    </row>
    <row r="216" spans="1:1" x14ac:dyDescent="0.25">
      <c r="A216" s="164"/>
    </row>
    <row r="217" spans="1:1" x14ac:dyDescent="0.25">
      <c r="A217" s="164"/>
    </row>
    <row r="218" spans="1:1" x14ac:dyDescent="0.25">
      <c r="A218" s="164"/>
    </row>
    <row r="219" spans="1:1" x14ac:dyDescent="0.25">
      <c r="A219" s="164"/>
    </row>
    <row r="220" spans="1:1" x14ac:dyDescent="0.25">
      <c r="A220" s="164"/>
    </row>
    <row r="221" spans="1:1" x14ac:dyDescent="0.25">
      <c r="A221" s="164"/>
    </row>
    <row r="222" spans="1:1" x14ac:dyDescent="0.25">
      <c r="A222" s="164"/>
    </row>
    <row r="223" spans="1:1" x14ac:dyDescent="0.25">
      <c r="A223" s="164"/>
    </row>
    <row r="224" spans="1:1" x14ac:dyDescent="0.25">
      <c r="A224" s="164"/>
    </row>
    <row r="225" spans="1:1" x14ac:dyDescent="0.25">
      <c r="A225" s="164"/>
    </row>
    <row r="226" spans="1:1" x14ac:dyDescent="0.25">
      <c r="A226" s="164"/>
    </row>
    <row r="227" spans="1:1" x14ac:dyDescent="0.25">
      <c r="A227" s="164"/>
    </row>
    <row r="228" spans="1:1" x14ac:dyDescent="0.25">
      <c r="A228" s="164"/>
    </row>
    <row r="229" spans="1:1" x14ac:dyDescent="0.25">
      <c r="A229" s="164"/>
    </row>
    <row r="230" spans="1:1" x14ac:dyDescent="0.25">
      <c r="A230" s="164"/>
    </row>
    <row r="231" spans="1:1" x14ac:dyDescent="0.25">
      <c r="A231" s="164"/>
    </row>
    <row r="232" spans="1:1" x14ac:dyDescent="0.25">
      <c r="A232" s="164"/>
    </row>
    <row r="233" spans="1:1" x14ac:dyDescent="0.25">
      <c r="A233" s="164"/>
    </row>
    <row r="234" spans="1:1" x14ac:dyDescent="0.25">
      <c r="A234" s="164"/>
    </row>
    <row r="235" spans="1:1" x14ac:dyDescent="0.25">
      <c r="A235" s="164"/>
    </row>
    <row r="236" spans="1:1" x14ac:dyDescent="0.25">
      <c r="A236" s="164"/>
    </row>
    <row r="237" spans="1:1" x14ac:dyDescent="0.25">
      <c r="A237" s="164"/>
    </row>
    <row r="238" spans="1:1" x14ac:dyDescent="0.25">
      <c r="A238" s="164"/>
    </row>
    <row r="239" spans="1:1" x14ac:dyDescent="0.25">
      <c r="A239" s="164"/>
    </row>
    <row r="240" spans="1:1" x14ac:dyDescent="0.25">
      <c r="A240" s="164"/>
    </row>
    <row r="241" spans="1:1" x14ac:dyDescent="0.25">
      <c r="A241" s="164"/>
    </row>
    <row r="242" spans="1:1" x14ac:dyDescent="0.25">
      <c r="A242" s="164"/>
    </row>
    <row r="243" spans="1:1" x14ac:dyDescent="0.25">
      <c r="A243" s="164"/>
    </row>
    <row r="244" spans="1:1" x14ac:dyDescent="0.25">
      <c r="A244" s="164"/>
    </row>
    <row r="245" spans="1:1" x14ac:dyDescent="0.25">
      <c r="A245" s="164"/>
    </row>
    <row r="246" spans="1:1" x14ac:dyDescent="0.25">
      <c r="A246" s="164"/>
    </row>
    <row r="247" spans="1:1" x14ac:dyDescent="0.25">
      <c r="A247" s="164"/>
    </row>
    <row r="248" spans="1:1" x14ac:dyDescent="0.25">
      <c r="A248" s="164"/>
    </row>
    <row r="249" spans="1:1" x14ac:dyDescent="0.25">
      <c r="A249" s="164"/>
    </row>
    <row r="250" spans="1:1" x14ac:dyDescent="0.25">
      <c r="A250" s="164"/>
    </row>
    <row r="251" spans="1:1" x14ac:dyDescent="0.25">
      <c r="A251" s="164"/>
    </row>
    <row r="252" spans="1:1" x14ac:dyDescent="0.25">
      <c r="A252" s="164"/>
    </row>
    <row r="253" spans="1:1" x14ac:dyDescent="0.25">
      <c r="A253" s="164"/>
    </row>
    <row r="254" spans="1:1" x14ac:dyDescent="0.25">
      <c r="A254" s="164"/>
    </row>
    <row r="255" spans="1:1" x14ac:dyDescent="0.25">
      <c r="A255" s="164"/>
    </row>
    <row r="256" spans="1:1" x14ac:dyDescent="0.25">
      <c r="A256" s="164"/>
    </row>
    <row r="257" spans="1:1" x14ac:dyDescent="0.25">
      <c r="A257" s="164"/>
    </row>
    <row r="258" spans="1:1" x14ac:dyDescent="0.25">
      <c r="A258" s="164"/>
    </row>
    <row r="259" spans="1:1" x14ac:dyDescent="0.25">
      <c r="A259" s="164"/>
    </row>
    <row r="260" spans="1:1" x14ac:dyDescent="0.25">
      <c r="A260" s="164"/>
    </row>
    <row r="261" spans="1:1" x14ac:dyDescent="0.25">
      <c r="A261" s="164"/>
    </row>
    <row r="262" spans="1:1" x14ac:dyDescent="0.25">
      <c r="A262" s="164"/>
    </row>
    <row r="263" spans="1:1" x14ac:dyDescent="0.25">
      <c r="A263" s="164"/>
    </row>
    <row r="264" spans="1:1" x14ac:dyDescent="0.25">
      <c r="A264" s="164"/>
    </row>
    <row r="265" spans="1:1" x14ac:dyDescent="0.25">
      <c r="A265" s="164"/>
    </row>
    <row r="266" spans="1:1" x14ac:dyDescent="0.25">
      <c r="A266" s="164"/>
    </row>
    <row r="267" spans="1:1" x14ac:dyDescent="0.25">
      <c r="A267" s="164"/>
    </row>
    <row r="268" spans="1:1" x14ac:dyDescent="0.25">
      <c r="A268" s="164"/>
    </row>
    <row r="269" spans="1:1" x14ac:dyDescent="0.25">
      <c r="A269" s="164"/>
    </row>
    <row r="270" spans="1:1" x14ac:dyDescent="0.25">
      <c r="A270" s="164"/>
    </row>
    <row r="271" spans="1:1" x14ac:dyDescent="0.25">
      <c r="A271" s="164"/>
    </row>
    <row r="272" spans="1:1" x14ac:dyDescent="0.25">
      <c r="A272" s="164"/>
    </row>
    <row r="273" spans="1:1" x14ac:dyDescent="0.25">
      <c r="A273" s="164"/>
    </row>
    <row r="274" spans="1:1" x14ac:dyDescent="0.25">
      <c r="A274" s="164"/>
    </row>
    <row r="275" spans="1:1" x14ac:dyDescent="0.25">
      <c r="A275" s="164"/>
    </row>
    <row r="276" spans="1:1" x14ac:dyDescent="0.25">
      <c r="A276" s="164"/>
    </row>
    <row r="277" spans="1:1" x14ac:dyDescent="0.25">
      <c r="A277" s="164"/>
    </row>
    <row r="278" spans="1:1" x14ac:dyDescent="0.25">
      <c r="A278" s="164"/>
    </row>
    <row r="279" spans="1:1" x14ac:dyDescent="0.25">
      <c r="A279" s="164"/>
    </row>
    <row r="280" spans="1:1" x14ac:dyDescent="0.25">
      <c r="A280" s="164"/>
    </row>
    <row r="281" spans="1:1" x14ac:dyDescent="0.25">
      <c r="A281" s="164"/>
    </row>
    <row r="282" spans="1:1" x14ac:dyDescent="0.25">
      <c r="A282" s="164"/>
    </row>
    <row r="283" spans="1:1" x14ac:dyDescent="0.25">
      <c r="A283" s="164"/>
    </row>
    <row r="284" spans="1:1" x14ac:dyDescent="0.25">
      <c r="A284" s="164"/>
    </row>
    <row r="285" spans="1:1" x14ac:dyDescent="0.25">
      <c r="A285" s="164"/>
    </row>
    <row r="286" spans="1:1" x14ac:dyDescent="0.25">
      <c r="A286" s="164"/>
    </row>
    <row r="287" spans="1:1" x14ac:dyDescent="0.25">
      <c r="A287" s="164"/>
    </row>
    <row r="288" spans="1:1" x14ac:dyDescent="0.25">
      <c r="A288" s="164"/>
    </row>
    <row r="289" spans="1:1" x14ac:dyDescent="0.25">
      <c r="A289" s="164"/>
    </row>
    <row r="290" spans="1:1" x14ac:dyDescent="0.25">
      <c r="A290" s="164"/>
    </row>
    <row r="291" spans="1:1" x14ac:dyDescent="0.25">
      <c r="A291" s="164"/>
    </row>
    <row r="292" spans="1:1" x14ac:dyDescent="0.25">
      <c r="A292" s="164"/>
    </row>
    <row r="293" spans="1:1" x14ac:dyDescent="0.25">
      <c r="A293" s="164"/>
    </row>
    <row r="294" spans="1:1" x14ac:dyDescent="0.25">
      <c r="A294" s="164"/>
    </row>
    <row r="295" spans="1:1" x14ac:dyDescent="0.25">
      <c r="A295" s="164"/>
    </row>
    <row r="296" spans="1:1" x14ac:dyDescent="0.25">
      <c r="A296" s="164"/>
    </row>
    <row r="297" spans="1:1" x14ac:dyDescent="0.25">
      <c r="A297" s="164"/>
    </row>
    <row r="298" spans="1:1" x14ac:dyDescent="0.25">
      <c r="A298" s="164"/>
    </row>
    <row r="299" spans="1:1" x14ac:dyDescent="0.25">
      <c r="A299" s="164"/>
    </row>
    <row r="300" spans="1:1" x14ac:dyDescent="0.25">
      <c r="A300" s="164"/>
    </row>
    <row r="301" spans="1:1" x14ac:dyDescent="0.25">
      <c r="A301" s="164"/>
    </row>
    <row r="302" spans="1:1" x14ac:dyDescent="0.25">
      <c r="A302" s="164"/>
    </row>
    <row r="303" spans="1:1" x14ac:dyDescent="0.25">
      <c r="A303" s="164"/>
    </row>
    <row r="304" spans="1:1" x14ac:dyDescent="0.25">
      <c r="A304" s="164"/>
    </row>
    <row r="305" spans="1:1" x14ac:dyDescent="0.25">
      <c r="A305" s="164"/>
    </row>
    <row r="306" spans="1:1" x14ac:dyDescent="0.25">
      <c r="A306" s="164"/>
    </row>
    <row r="307" spans="1:1" x14ac:dyDescent="0.25">
      <c r="A307" s="164"/>
    </row>
    <row r="308" spans="1:1" x14ac:dyDescent="0.25">
      <c r="A308" s="164"/>
    </row>
    <row r="309" spans="1:1" x14ac:dyDescent="0.25">
      <c r="A309" s="164"/>
    </row>
    <row r="310" spans="1:1" x14ac:dyDescent="0.25">
      <c r="A310" s="164"/>
    </row>
    <row r="311" spans="1:1" x14ac:dyDescent="0.25">
      <c r="A311" s="164"/>
    </row>
    <row r="312" spans="1:1" x14ac:dyDescent="0.25">
      <c r="A312" s="164"/>
    </row>
    <row r="313" spans="1:1" x14ac:dyDescent="0.25">
      <c r="A313" s="164"/>
    </row>
    <row r="314" spans="1:1" x14ac:dyDescent="0.25">
      <c r="A314" s="164"/>
    </row>
    <row r="315" spans="1:1" x14ac:dyDescent="0.25">
      <c r="A315" s="164"/>
    </row>
    <row r="316" spans="1:1" x14ac:dyDescent="0.25">
      <c r="A316" s="164"/>
    </row>
    <row r="317" spans="1:1" x14ac:dyDescent="0.25">
      <c r="A317" s="164"/>
    </row>
    <row r="318" spans="1:1" x14ac:dyDescent="0.25">
      <c r="A318" s="164"/>
    </row>
    <row r="319" spans="1:1" x14ac:dyDescent="0.25">
      <c r="A319" s="164"/>
    </row>
    <row r="320" spans="1:1" x14ac:dyDescent="0.25">
      <c r="A320" s="164"/>
    </row>
    <row r="321" spans="1:1" x14ac:dyDescent="0.25">
      <c r="A321" s="164"/>
    </row>
    <row r="322" spans="1:1" x14ac:dyDescent="0.25">
      <c r="A322" s="164"/>
    </row>
    <row r="323" spans="1:1" x14ac:dyDescent="0.25">
      <c r="A323" s="164"/>
    </row>
    <row r="324" spans="1:1" x14ac:dyDescent="0.25">
      <c r="A324" s="164"/>
    </row>
    <row r="325" spans="1:1" x14ac:dyDescent="0.25">
      <c r="A325" s="164"/>
    </row>
    <row r="326" spans="1:1" x14ac:dyDescent="0.25">
      <c r="A326" s="164"/>
    </row>
    <row r="327" spans="1:1" x14ac:dyDescent="0.25">
      <c r="A327" s="164"/>
    </row>
    <row r="328" spans="1:1" x14ac:dyDescent="0.25">
      <c r="A328" s="164"/>
    </row>
    <row r="329" spans="1:1" x14ac:dyDescent="0.25">
      <c r="A329" s="164"/>
    </row>
    <row r="330" spans="1:1" x14ac:dyDescent="0.25">
      <c r="A330" s="164"/>
    </row>
    <row r="331" spans="1:1" x14ac:dyDescent="0.25">
      <c r="A331" s="164"/>
    </row>
    <row r="332" spans="1:1" x14ac:dyDescent="0.25">
      <c r="A332" s="164"/>
    </row>
    <row r="333" spans="1:1" x14ac:dyDescent="0.25">
      <c r="A333" s="164"/>
    </row>
    <row r="334" spans="1:1" x14ac:dyDescent="0.25">
      <c r="A334" s="164"/>
    </row>
    <row r="335" spans="1:1" x14ac:dyDescent="0.25">
      <c r="A335" s="164"/>
    </row>
    <row r="336" spans="1:1" x14ac:dyDescent="0.25">
      <c r="A336" s="164"/>
    </row>
    <row r="337" spans="1:1" x14ac:dyDescent="0.25">
      <c r="A337" s="164"/>
    </row>
    <row r="338" spans="1:1" x14ac:dyDescent="0.25">
      <c r="A338" s="164"/>
    </row>
    <row r="339" spans="1:1" x14ac:dyDescent="0.25">
      <c r="A339" s="164"/>
    </row>
    <row r="340" spans="1:1" x14ac:dyDescent="0.25">
      <c r="A340" s="164"/>
    </row>
    <row r="341" spans="1:1" x14ac:dyDescent="0.25">
      <c r="A341" s="164"/>
    </row>
    <row r="342" spans="1:1" x14ac:dyDescent="0.25">
      <c r="A342" s="164"/>
    </row>
    <row r="343" spans="1:1" x14ac:dyDescent="0.25">
      <c r="A343" s="164"/>
    </row>
    <row r="344" spans="1:1" x14ac:dyDescent="0.25">
      <c r="A344" s="164"/>
    </row>
    <row r="345" spans="1:1" x14ac:dyDescent="0.25">
      <c r="A345" s="164"/>
    </row>
    <row r="346" spans="1:1" x14ac:dyDescent="0.25">
      <c r="A346" s="164"/>
    </row>
    <row r="347" spans="1:1" x14ac:dyDescent="0.25">
      <c r="A347" s="164"/>
    </row>
    <row r="348" spans="1:1" x14ac:dyDescent="0.25">
      <c r="A348" s="164"/>
    </row>
    <row r="349" spans="1:1" x14ac:dyDescent="0.25">
      <c r="A349" s="164"/>
    </row>
    <row r="350" spans="1:1" x14ac:dyDescent="0.25">
      <c r="A350" s="164"/>
    </row>
    <row r="351" spans="1:1" x14ac:dyDescent="0.25">
      <c r="A351" s="164"/>
    </row>
    <row r="352" spans="1:1" x14ac:dyDescent="0.25">
      <c r="A352" s="164"/>
    </row>
    <row r="353" spans="1:1" x14ac:dyDescent="0.25">
      <c r="A353" s="164"/>
    </row>
    <row r="354" spans="1:1" x14ac:dyDescent="0.25">
      <c r="A354" s="164"/>
    </row>
    <row r="355" spans="1:1" x14ac:dyDescent="0.25">
      <c r="A355" s="164"/>
    </row>
    <row r="356" spans="1:1" x14ac:dyDescent="0.25">
      <c r="A356" s="164"/>
    </row>
    <row r="357" spans="1:1" x14ac:dyDescent="0.25">
      <c r="A357" s="164"/>
    </row>
    <row r="358" spans="1:1" x14ac:dyDescent="0.25">
      <c r="A358" s="164"/>
    </row>
    <row r="359" spans="1:1" x14ac:dyDescent="0.25">
      <c r="A359" s="164"/>
    </row>
    <row r="360" spans="1:1" x14ac:dyDescent="0.25">
      <c r="A360" s="164"/>
    </row>
    <row r="361" spans="1:1" x14ac:dyDescent="0.25">
      <c r="A361" s="164"/>
    </row>
    <row r="362" spans="1:1" x14ac:dyDescent="0.25">
      <c r="A362" s="164"/>
    </row>
    <row r="363" spans="1:1" x14ac:dyDescent="0.25">
      <c r="A363" s="164"/>
    </row>
  </sheetData>
  <sheetProtection password="FB8C" sheet="1" objects="1" scenarios="1"/>
  <mergeCells count="772">
    <mergeCell ref="E8:H8"/>
    <mergeCell ref="I8:L8"/>
    <mergeCell ref="E9:H9"/>
    <mergeCell ref="I9:L9"/>
    <mergeCell ref="E6:H6"/>
    <mergeCell ref="I6:L6"/>
    <mergeCell ref="E7:H7"/>
    <mergeCell ref="I7:L7"/>
    <mergeCell ref="A1:AI1"/>
    <mergeCell ref="A2:AI2"/>
    <mergeCell ref="E4:H4"/>
    <mergeCell ref="I4:L4"/>
    <mergeCell ref="O4:R4"/>
    <mergeCell ref="E5:H5"/>
    <mergeCell ref="I5:L5"/>
    <mergeCell ref="O5:P5"/>
    <mergeCell ref="Q5:R5"/>
    <mergeCell ref="Q7:R7"/>
    <mergeCell ref="O7:P7"/>
    <mergeCell ref="Q6:R6"/>
    <mergeCell ref="O6:P6"/>
    <mergeCell ref="Q9:R9"/>
    <mergeCell ref="O9:P9"/>
    <mergeCell ref="Q8:R8"/>
    <mergeCell ref="E12:H12"/>
    <mergeCell ref="I12:L12"/>
    <mergeCell ref="O12:P12"/>
    <mergeCell ref="E13:H13"/>
    <mergeCell ref="I13:L13"/>
    <mergeCell ref="B16:L16"/>
    <mergeCell ref="O16:AA16"/>
    <mergeCell ref="E10:H10"/>
    <mergeCell ref="I10:L10"/>
    <mergeCell ref="O10:P10"/>
    <mergeCell ref="Q10:R10"/>
    <mergeCell ref="E11:H11"/>
    <mergeCell ref="I11:L11"/>
    <mergeCell ref="O11:P11"/>
    <mergeCell ref="Q11:R11"/>
    <mergeCell ref="Q12:R12"/>
    <mergeCell ref="B21:L21"/>
    <mergeCell ref="O21:AA21"/>
    <mergeCell ref="B22:L22"/>
    <mergeCell ref="O22:AA22"/>
    <mergeCell ref="B17:L17"/>
    <mergeCell ref="O17:AA17"/>
    <mergeCell ref="B18:L18"/>
    <mergeCell ref="O18:AA18"/>
    <mergeCell ref="B19:L19"/>
    <mergeCell ref="O19:AA19"/>
    <mergeCell ref="A54:I54"/>
    <mergeCell ref="A33:I33"/>
    <mergeCell ref="A35:A36"/>
    <mergeCell ref="B35:B36"/>
    <mergeCell ref="C35:C36"/>
    <mergeCell ref="D35:D36"/>
    <mergeCell ref="E35:E36"/>
    <mergeCell ref="F35:F36"/>
    <mergeCell ref="G35:G36"/>
    <mergeCell ref="H35:H36"/>
    <mergeCell ref="I35:I36"/>
    <mergeCell ref="A75:I75"/>
    <mergeCell ref="A77:A78"/>
    <mergeCell ref="B77:B78"/>
    <mergeCell ref="C77:C78"/>
    <mergeCell ref="D77:D78"/>
    <mergeCell ref="E77:E78"/>
    <mergeCell ref="F77:F78"/>
    <mergeCell ref="G77:G78"/>
    <mergeCell ref="G56:G57"/>
    <mergeCell ref="H56:H57"/>
    <mergeCell ref="I56:I57"/>
    <mergeCell ref="A56:A57"/>
    <mergeCell ref="B56:B57"/>
    <mergeCell ref="C56:C57"/>
    <mergeCell ref="D56:D57"/>
    <mergeCell ref="E56:E57"/>
    <mergeCell ref="F56:F57"/>
    <mergeCell ref="A111:I111"/>
    <mergeCell ref="A113:A114"/>
    <mergeCell ref="B113:B114"/>
    <mergeCell ref="C113:C114"/>
    <mergeCell ref="D113:D114"/>
    <mergeCell ref="E113:E114"/>
    <mergeCell ref="F113:F114"/>
    <mergeCell ref="N77:N78"/>
    <mergeCell ref="AJ77:AJ78"/>
    <mergeCell ref="H77:H78"/>
    <mergeCell ref="I77:I78"/>
    <mergeCell ref="J77:J78"/>
    <mergeCell ref="K77:K78"/>
    <mergeCell ref="L77:L78"/>
    <mergeCell ref="M77:M78"/>
    <mergeCell ref="T77:U77"/>
    <mergeCell ref="V77:W77"/>
    <mergeCell ref="X77:Y77"/>
    <mergeCell ref="AF77:AG77"/>
    <mergeCell ref="AH77:AI77"/>
    <mergeCell ref="AD77:AE77"/>
    <mergeCell ref="AB77:AC77"/>
    <mergeCell ref="Z77:AA77"/>
    <mergeCell ref="F115:H115"/>
    <mergeCell ref="I115:L115"/>
    <mergeCell ref="M115:O115"/>
    <mergeCell ref="P115:S115"/>
    <mergeCell ref="T115:V115"/>
    <mergeCell ref="W115:Z115"/>
    <mergeCell ref="AA115:AC115"/>
    <mergeCell ref="AD115:AG115"/>
    <mergeCell ref="AI113:AI114"/>
    <mergeCell ref="AA116:AC116"/>
    <mergeCell ref="AD116:AG116"/>
    <mergeCell ref="F117:H117"/>
    <mergeCell ref="I117:L117"/>
    <mergeCell ref="M117:O117"/>
    <mergeCell ref="P117:S117"/>
    <mergeCell ref="T117:V117"/>
    <mergeCell ref="W117:Z117"/>
    <mergeCell ref="AA117:AC117"/>
    <mergeCell ref="AD117:AG117"/>
    <mergeCell ref="F116:H116"/>
    <mergeCell ref="I116:L116"/>
    <mergeCell ref="M116:O116"/>
    <mergeCell ref="P116:S116"/>
    <mergeCell ref="T116:V116"/>
    <mergeCell ref="W116:Z116"/>
    <mergeCell ref="AA118:AC118"/>
    <mergeCell ref="AD118:AG118"/>
    <mergeCell ref="F119:H119"/>
    <mergeCell ref="I119:L119"/>
    <mergeCell ref="M119:O119"/>
    <mergeCell ref="P119:S119"/>
    <mergeCell ref="T119:V119"/>
    <mergeCell ref="W119:Z119"/>
    <mergeCell ref="AA119:AC119"/>
    <mergeCell ref="AD119:AG119"/>
    <mergeCell ref="F118:H118"/>
    <mergeCell ref="I118:L118"/>
    <mergeCell ref="M118:O118"/>
    <mergeCell ref="P118:S118"/>
    <mergeCell ref="T118:V118"/>
    <mergeCell ref="W118:Z118"/>
    <mergeCell ref="AA120:AC120"/>
    <mergeCell ref="AD120:AG120"/>
    <mergeCell ref="F121:H121"/>
    <mergeCell ref="I121:L121"/>
    <mergeCell ref="M121:O121"/>
    <mergeCell ref="P121:S121"/>
    <mergeCell ref="T121:V121"/>
    <mergeCell ref="W121:Z121"/>
    <mergeCell ref="AA121:AC121"/>
    <mergeCell ref="AD121:AG121"/>
    <mergeCell ref="F120:H120"/>
    <mergeCell ref="I120:L120"/>
    <mergeCell ref="M120:O120"/>
    <mergeCell ref="P120:S120"/>
    <mergeCell ref="T120:V120"/>
    <mergeCell ref="W120:Z120"/>
    <mergeCell ref="AA122:AC122"/>
    <mergeCell ref="AD122:AG122"/>
    <mergeCell ref="F123:H123"/>
    <mergeCell ref="I123:L123"/>
    <mergeCell ref="M123:O123"/>
    <mergeCell ref="P123:S123"/>
    <mergeCell ref="T123:V123"/>
    <mergeCell ref="W123:Z123"/>
    <mergeCell ref="AA123:AC123"/>
    <mergeCell ref="AD123:AG123"/>
    <mergeCell ref="F122:H122"/>
    <mergeCell ref="I122:L122"/>
    <mergeCell ref="M122:O122"/>
    <mergeCell ref="P122:S122"/>
    <mergeCell ref="T122:V122"/>
    <mergeCell ref="W122:Z122"/>
    <mergeCell ref="AA124:AC124"/>
    <mergeCell ref="AD124:AG124"/>
    <mergeCell ref="F125:H125"/>
    <mergeCell ref="I125:L125"/>
    <mergeCell ref="M125:O125"/>
    <mergeCell ref="P125:S125"/>
    <mergeCell ref="T125:V125"/>
    <mergeCell ref="W125:Z125"/>
    <mergeCell ref="AA125:AC125"/>
    <mergeCell ref="AD125:AG125"/>
    <mergeCell ref="F124:H124"/>
    <mergeCell ref="I124:L124"/>
    <mergeCell ref="M124:O124"/>
    <mergeCell ref="P124:S124"/>
    <mergeCell ref="T124:V124"/>
    <mergeCell ref="W124:Z124"/>
    <mergeCell ref="AA126:AC126"/>
    <mergeCell ref="AD126:AG126"/>
    <mergeCell ref="F127:H127"/>
    <mergeCell ref="I127:L127"/>
    <mergeCell ref="M127:O127"/>
    <mergeCell ref="P127:S127"/>
    <mergeCell ref="T127:V127"/>
    <mergeCell ref="W127:Z127"/>
    <mergeCell ref="AA127:AC127"/>
    <mergeCell ref="AD127:AG127"/>
    <mergeCell ref="F126:H126"/>
    <mergeCell ref="I126:L126"/>
    <mergeCell ref="M126:O126"/>
    <mergeCell ref="P126:S126"/>
    <mergeCell ref="T126:V126"/>
    <mergeCell ref="W126:Z126"/>
    <mergeCell ref="AA128:AC128"/>
    <mergeCell ref="AD128:AG128"/>
    <mergeCell ref="F129:H129"/>
    <mergeCell ref="I129:L129"/>
    <mergeCell ref="M129:O129"/>
    <mergeCell ref="P129:S129"/>
    <mergeCell ref="T129:V129"/>
    <mergeCell ref="W129:Z129"/>
    <mergeCell ref="AA129:AC129"/>
    <mergeCell ref="AD129:AG129"/>
    <mergeCell ref="F128:H128"/>
    <mergeCell ref="I128:L128"/>
    <mergeCell ref="M128:O128"/>
    <mergeCell ref="P128:S128"/>
    <mergeCell ref="T128:V128"/>
    <mergeCell ref="W128:Z128"/>
    <mergeCell ref="AA130:AC130"/>
    <mergeCell ref="AD130:AG130"/>
    <mergeCell ref="F131:H131"/>
    <mergeCell ref="I131:L131"/>
    <mergeCell ref="M131:O131"/>
    <mergeCell ref="P131:S131"/>
    <mergeCell ref="T131:V131"/>
    <mergeCell ref="W131:Z131"/>
    <mergeCell ref="AA131:AC131"/>
    <mergeCell ref="AD131:AG131"/>
    <mergeCell ref="F130:H130"/>
    <mergeCell ref="I130:L130"/>
    <mergeCell ref="M130:O130"/>
    <mergeCell ref="P130:S130"/>
    <mergeCell ref="T130:V130"/>
    <mergeCell ref="W130:Z130"/>
    <mergeCell ref="AA132:AC132"/>
    <mergeCell ref="AD132:AG132"/>
    <mergeCell ref="F133:H133"/>
    <mergeCell ref="I133:L133"/>
    <mergeCell ref="M133:O133"/>
    <mergeCell ref="P133:S133"/>
    <mergeCell ref="T133:V133"/>
    <mergeCell ref="W133:Z133"/>
    <mergeCell ref="AA133:AC133"/>
    <mergeCell ref="AD133:AG133"/>
    <mergeCell ref="F132:H132"/>
    <mergeCell ref="I132:L132"/>
    <mergeCell ref="M132:O132"/>
    <mergeCell ref="P132:S132"/>
    <mergeCell ref="T132:V132"/>
    <mergeCell ref="W132:Z132"/>
    <mergeCell ref="AA134:AC134"/>
    <mergeCell ref="AD134:AG134"/>
    <mergeCell ref="F135:H135"/>
    <mergeCell ref="I135:L135"/>
    <mergeCell ref="M135:O135"/>
    <mergeCell ref="P135:S135"/>
    <mergeCell ref="T135:V135"/>
    <mergeCell ref="W135:Z135"/>
    <mergeCell ref="AA135:AC135"/>
    <mergeCell ref="AD135:AG135"/>
    <mergeCell ref="F134:H134"/>
    <mergeCell ref="I134:L134"/>
    <mergeCell ref="M134:O134"/>
    <mergeCell ref="P134:S134"/>
    <mergeCell ref="T134:V134"/>
    <mergeCell ref="W134:Z134"/>
    <mergeCell ref="AA136:AC136"/>
    <mergeCell ref="AD136:AG136"/>
    <mergeCell ref="F137:H137"/>
    <mergeCell ref="I137:L137"/>
    <mergeCell ref="M137:O137"/>
    <mergeCell ref="P137:S137"/>
    <mergeCell ref="T137:V137"/>
    <mergeCell ref="W137:Z137"/>
    <mergeCell ref="AA137:AC137"/>
    <mergeCell ref="AD137:AG137"/>
    <mergeCell ref="F136:H136"/>
    <mergeCell ref="I136:L136"/>
    <mergeCell ref="M136:O136"/>
    <mergeCell ref="P136:S136"/>
    <mergeCell ref="T136:V136"/>
    <mergeCell ref="W136:Z136"/>
    <mergeCell ref="AA138:AC138"/>
    <mergeCell ref="AD138:AG138"/>
    <mergeCell ref="F139:H139"/>
    <mergeCell ref="I139:L139"/>
    <mergeCell ref="M139:O139"/>
    <mergeCell ref="P139:S139"/>
    <mergeCell ref="T139:V139"/>
    <mergeCell ref="W139:Z139"/>
    <mergeCell ref="AA139:AC139"/>
    <mergeCell ref="AD139:AG139"/>
    <mergeCell ref="F138:H138"/>
    <mergeCell ref="I138:L138"/>
    <mergeCell ref="M138:O138"/>
    <mergeCell ref="P138:S138"/>
    <mergeCell ref="T138:V138"/>
    <mergeCell ref="W138:Z138"/>
    <mergeCell ref="AA140:AC140"/>
    <mergeCell ref="AD140:AG140"/>
    <mergeCell ref="F141:H141"/>
    <mergeCell ref="I141:L141"/>
    <mergeCell ref="M141:O141"/>
    <mergeCell ref="P141:S141"/>
    <mergeCell ref="T141:V141"/>
    <mergeCell ref="W141:Z141"/>
    <mergeCell ref="AA141:AC141"/>
    <mergeCell ref="AD141:AG141"/>
    <mergeCell ref="F140:H140"/>
    <mergeCell ref="I140:L140"/>
    <mergeCell ref="M140:O140"/>
    <mergeCell ref="P140:S140"/>
    <mergeCell ref="T140:V140"/>
    <mergeCell ref="W140:Z140"/>
    <mergeCell ref="AA142:AC142"/>
    <mergeCell ref="AD142:AG142"/>
    <mergeCell ref="F143:H143"/>
    <mergeCell ref="I143:L143"/>
    <mergeCell ref="M143:O143"/>
    <mergeCell ref="P143:S143"/>
    <mergeCell ref="T143:V143"/>
    <mergeCell ref="W143:Z143"/>
    <mergeCell ref="AA143:AC143"/>
    <mergeCell ref="AD143:AG143"/>
    <mergeCell ref="F142:H142"/>
    <mergeCell ref="I142:L142"/>
    <mergeCell ref="M142:O142"/>
    <mergeCell ref="P142:S142"/>
    <mergeCell ref="T142:V142"/>
    <mergeCell ref="W142:Z142"/>
    <mergeCell ref="AA144:AC144"/>
    <mergeCell ref="AD144:AG144"/>
    <mergeCell ref="F145:H145"/>
    <mergeCell ref="I145:L145"/>
    <mergeCell ref="M145:O145"/>
    <mergeCell ref="P145:S145"/>
    <mergeCell ref="T145:V145"/>
    <mergeCell ref="W145:Z145"/>
    <mergeCell ref="AA145:AC145"/>
    <mergeCell ref="AD145:AG145"/>
    <mergeCell ref="F144:H144"/>
    <mergeCell ref="I144:L144"/>
    <mergeCell ref="M144:O144"/>
    <mergeCell ref="P144:S144"/>
    <mergeCell ref="T144:V144"/>
    <mergeCell ref="W144:Z144"/>
    <mergeCell ref="AA146:AC146"/>
    <mergeCell ref="AD146:AG146"/>
    <mergeCell ref="F147:H147"/>
    <mergeCell ref="I147:L147"/>
    <mergeCell ref="M147:O147"/>
    <mergeCell ref="P147:S147"/>
    <mergeCell ref="T147:V147"/>
    <mergeCell ref="W147:Z147"/>
    <mergeCell ref="AA147:AC147"/>
    <mergeCell ref="AD147:AG147"/>
    <mergeCell ref="F146:H146"/>
    <mergeCell ref="I146:L146"/>
    <mergeCell ref="M146:O146"/>
    <mergeCell ref="P146:S146"/>
    <mergeCell ref="T146:V146"/>
    <mergeCell ref="W146:Z146"/>
    <mergeCell ref="AA148:AC148"/>
    <mergeCell ref="AD148:AG148"/>
    <mergeCell ref="F149:H149"/>
    <mergeCell ref="I149:L149"/>
    <mergeCell ref="M149:O149"/>
    <mergeCell ref="P149:S149"/>
    <mergeCell ref="T149:V149"/>
    <mergeCell ref="W149:Z149"/>
    <mergeCell ref="AA149:AC149"/>
    <mergeCell ref="AD149:AG149"/>
    <mergeCell ref="F148:H148"/>
    <mergeCell ref="I148:L148"/>
    <mergeCell ref="M148:O148"/>
    <mergeCell ref="P148:S148"/>
    <mergeCell ref="T148:V148"/>
    <mergeCell ref="W148:Z148"/>
    <mergeCell ref="AA150:AC150"/>
    <mergeCell ref="AD150:AG150"/>
    <mergeCell ref="F151:H151"/>
    <mergeCell ref="I151:L151"/>
    <mergeCell ref="M151:O151"/>
    <mergeCell ref="P151:S151"/>
    <mergeCell ref="T151:V151"/>
    <mergeCell ref="W151:Z151"/>
    <mergeCell ref="AA151:AC151"/>
    <mergeCell ref="AD151:AG151"/>
    <mergeCell ref="F150:H150"/>
    <mergeCell ref="I150:L150"/>
    <mergeCell ref="M150:O150"/>
    <mergeCell ref="P150:S150"/>
    <mergeCell ref="T150:V150"/>
    <mergeCell ref="W150:Z150"/>
    <mergeCell ref="AA152:AC152"/>
    <mergeCell ref="AD152:AG152"/>
    <mergeCell ref="F153:H153"/>
    <mergeCell ref="I153:L153"/>
    <mergeCell ref="M153:O153"/>
    <mergeCell ref="P153:S153"/>
    <mergeCell ref="T153:V153"/>
    <mergeCell ref="W153:Z153"/>
    <mergeCell ref="AA153:AC153"/>
    <mergeCell ref="AD153:AG153"/>
    <mergeCell ref="F152:H152"/>
    <mergeCell ref="I152:L152"/>
    <mergeCell ref="M152:O152"/>
    <mergeCell ref="P152:S152"/>
    <mergeCell ref="T152:V152"/>
    <mergeCell ref="W152:Z152"/>
    <mergeCell ref="AA154:AC154"/>
    <mergeCell ref="AD154:AG154"/>
    <mergeCell ref="F155:H155"/>
    <mergeCell ref="I155:L155"/>
    <mergeCell ref="M155:O155"/>
    <mergeCell ref="P155:S155"/>
    <mergeCell ref="T155:V155"/>
    <mergeCell ref="W155:Z155"/>
    <mergeCell ref="AA155:AC155"/>
    <mergeCell ref="AD155:AG155"/>
    <mergeCell ref="F154:H154"/>
    <mergeCell ref="I154:L154"/>
    <mergeCell ref="M154:O154"/>
    <mergeCell ref="P154:S154"/>
    <mergeCell ref="T154:V154"/>
    <mergeCell ref="W154:Z154"/>
    <mergeCell ref="AD156:AG156"/>
    <mergeCell ref="F157:H157"/>
    <mergeCell ref="I157:L157"/>
    <mergeCell ref="M157:O157"/>
    <mergeCell ref="P157:S157"/>
    <mergeCell ref="T157:V157"/>
    <mergeCell ref="W157:Z157"/>
    <mergeCell ref="AA157:AC157"/>
    <mergeCell ref="AD157:AG157"/>
    <mergeCell ref="F156:H156"/>
    <mergeCell ref="I156:L156"/>
    <mergeCell ref="M156:O156"/>
    <mergeCell ref="P156:S156"/>
    <mergeCell ref="T156:V156"/>
    <mergeCell ref="W156:Z156"/>
    <mergeCell ref="F159:H159"/>
    <mergeCell ref="I159:L159"/>
    <mergeCell ref="M159:O159"/>
    <mergeCell ref="P159:S159"/>
    <mergeCell ref="T159:V159"/>
    <mergeCell ref="W159:Z159"/>
    <mergeCell ref="AA159:AC159"/>
    <mergeCell ref="AD159:AG159"/>
    <mergeCell ref="F158:H158"/>
    <mergeCell ref="I158:L158"/>
    <mergeCell ref="M158:O158"/>
    <mergeCell ref="P158:S158"/>
    <mergeCell ref="T158:V158"/>
    <mergeCell ref="W158:Z158"/>
    <mergeCell ref="F161:H161"/>
    <mergeCell ref="I161:L161"/>
    <mergeCell ref="M161:O161"/>
    <mergeCell ref="P161:S161"/>
    <mergeCell ref="T161:V161"/>
    <mergeCell ref="W161:Z161"/>
    <mergeCell ref="AA161:AC161"/>
    <mergeCell ref="AD161:AG161"/>
    <mergeCell ref="F160:H160"/>
    <mergeCell ref="I160:L160"/>
    <mergeCell ref="M160:O160"/>
    <mergeCell ref="P160:S160"/>
    <mergeCell ref="T160:V160"/>
    <mergeCell ref="W160:Z160"/>
    <mergeCell ref="F163:H163"/>
    <mergeCell ref="I163:L163"/>
    <mergeCell ref="M163:O163"/>
    <mergeCell ref="P163:S163"/>
    <mergeCell ref="T163:V163"/>
    <mergeCell ref="W163:Z163"/>
    <mergeCell ref="AA163:AC163"/>
    <mergeCell ref="AD163:AG163"/>
    <mergeCell ref="F162:H162"/>
    <mergeCell ref="I162:L162"/>
    <mergeCell ref="M162:O162"/>
    <mergeCell ref="P162:S162"/>
    <mergeCell ref="T162:V162"/>
    <mergeCell ref="W162:Z162"/>
    <mergeCell ref="F165:H165"/>
    <mergeCell ref="I165:L165"/>
    <mergeCell ref="M165:O165"/>
    <mergeCell ref="P165:S165"/>
    <mergeCell ref="T165:V165"/>
    <mergeCell ref="W165:Z165"/>
    <mergeCell ref="AA165:AC165"/>
    <mergeCell ref="AD165:AG165"/>
    <mergeCell ref="F164:H164"/>
    <mergeCell ref="I164:L164"/>
    <mergeCell ref="M164:O164"/>
    <mergeCell ref="P164:S164"/>
    <mergeCell ref="T164:V164"/>
    <mergeCell ref="W164:Z164"/>
    <mergeCell ref="F167:H167"/>
    <mergeCell ref="I167:L167"/>
    <mergeCell ref="M167:O167"/>
    <mergeCell ref="P167:S167"/>
    <mergeCell ref="T167:V167"/>
    <mergeCell ref="W167:Z167"/>
    <mergeCell ref="AA167:AC167"/>
    <mergeCell ref="AD167:AG167"/>
    <mergeCell ref="F166:H166"/>
    <mergeCell ref="I166:L166"/>
    <mergeCell ref="M166:O166"/>
    <mergeCell ref="P166:S166"/>
    <mergeCell ref="T166:V166"/>
    <mergeCell ref="W166:Z166"/>
    <mergeCell ref="F169:H169"/>
    <mergeCell ref="I169:L169"/>
    <mergeCell ref="M169:O169"/>
    <mergeCell ref="P169:S169"/>
    <mergeCell ref="T169:V169"/>
    <mergeCell ref="W169:Z169"/>
    <mergeCell ref="AA169:AC169"/>
    <mergeCell ref="AD169:AG169"/>
    <mergeCell ref="F168:H168"/>
    <mergeCell ref="I168:L168"/>
    <mergeCell ref="M168:O168"/>
    <mergeCell ref="P168:S168"/>
    <mergeCell ref="T168:V168"/>
    <mergeCell ref="W168:Z168"/>
    <mergeCell ref="F171:H171"/>
    <mergeCell ref="I171:L171"/>
    <mergeCell ref="M171:O171"/>
    <mergeCell ref="P171:S171"/>
    <mergeCell ref="T171:V171"/>
    <mergeCell ref="W171:Z171"/>
    <mergeCell ref="AA171:AC171"/>
    <mergeCell ref="AD171:AG171"/>
    <mergeCell ref="F170:H170"/>
    <mergeCell ref="I170:L170"/>
    <mergeCell ref="M170:O170"/>
    <mergeCell ref="P170:S170"/>
    <mergeCell ref="T170:V170"/>
    <mergeCell ref="W170:Z170"/>
    <mergeCell ref="F173:H173"/>
    <mergeCell ref="I173:L173"/>
    <mergeCell ref="M173:O173"/>
    <mergeCell ref="P173:S173"/>
    <mergeCell ref="T173:V173"/>
    <mergeCell ref="W173:Z173"/>
    <mergeCell ref="AA173:AC173"/>
    <mergeCell ref="AD173:AG173"/>
    <mergeCell ref="F172:H172"/>
    <mergeCell ref="I172:L172"/>
    <mergeCell ref="M172:O172"/>
    <mergeCell ref="P172:S172"/>
    <mergeCell ref="T172:V172"/>
    <mergeCell ref="W172:Z172"/>
    <mergeCell ref="F175:H175"/>
    <mergeCell ref="I175:L175"/>
    <mergeCell ref="M175:O175"/>
    <mergeCell ref="P175:S175"/>
    <mergeCell ref="T175:V175"/>
    <mergeCell ref="W175:Z175"/>
    <mergeCell ref="AA175:AC175"/>
    <mergeCell ref="AD175:AG175"/>
    <mergeCell ref="F174:H174"/>
    <mergeCell ref="I174:L174"/>
    <mergeCell ref="M174:O174"/>
    <mergeCell ref="P174:S174"/>
    <mergeCell ref="T174:V174"/>
    <mergeCell ref="W174:Z174"/>
    <mergeCell ref="AA174:AC174"/>
    <mergeCell ref="F177:H177"/>
    <mergeCell ref="I177:L177"/>
    <mergeCell ref="M177:O177"/>
    <mergeCell ref="P177:S177"/>
    <mergeCell ref="T177:V177"/>
    <mergeCell ref="W177:Z177"/>
    <mergeCell ref="AA177:AC177"/>
    <mergeCell ref="AD177:AG177"/>
    <mergeCell ref="F176:H176"/>
    <mergeCell ref="I176:L176"/>
    <mergeCell ref="M176:O176"/>
    <mergeCell ref="P176:S176"/>
    <mergeCell ref="T176:V176"/>
    <mergeCell ref="W176:Z176"/>
    <mergeCell ref="AA176:AC176"/>
    <mergeCell ref="AD176:AG176"/>
    <mergeCell ref="F179:H179"/>
    <mergeCell ref="I179:L179"/>
    <mergeCell ref="M179:O179"/>
    <mergeCell ref="P179:S179"/>
    <mergeCell ref="T179:V179"/>
    <mergeCell ref="W179:Z179"/>
    <mergeCell ref="AA179:AC179"/>
    <mergeCell ref="AD179:AG179"/>
    <mergeCell ref="F178:H178"/>
    <mergeCell ref="I178:L178"/>
    <mergeCell ref="M178:O178"/>
    <mergeCell ref="P178:S178"/>
    <mergeCell ref="T178:V178"/>
    <mergeCell ref="W178:Z178"/>
    <mergeCell ref="AA178:AC178"/>
    <mergeCell ref="AD178:AG178"/>
    <mergeCell ref="F181:H181"/>
    <mergeCell ref="I181:L181"/>
    <mergeCell ref="M181:O181"/>
    <mergeCell ref="P181:S181"/>
    <mergeCell ref="T181:V181"/>
    <mergeCell ref="W181:Z181"/>
    <mergeCell ref="AA181:AC181"/>
    <mergeCell ref="AD181:AG181"/>
    <mergeCell ref="F180:H180"/>
    <mergeCell ref="I180:L180"/>
    <mergeCell ref="M180:O180"/>
    <mergeCell ref="P180:S180"/>
    <mergeCell ref="T180:V180"/>
    <mergeCell ref="W180:Z180"/>
    <mergeCell ref="AA180:AC180"/>
    <mergeCell ref="AD180:AG180"/>
    <mergeCell ref="F183:H183"/>
    <mergeCell ref="I183:L183"/>
    <mergeCell ref="M183:O183"/>
    <mergeCell ref="P183:S183"/>
    <mergeCell ref="T183:V183"/>
    <mergeCell ref="W183:Z183"/>
    <mergeCell ref="AA183:AC183"/>
    <mergeCell ref="AD183:AG183"/>
    <mergeCell ref="F182:H182"/>
    <mergeCell ref="I182:L182"/>
    <mergeCell ref="M182:O182"/>
    <mergeCell ref="P182:S182"/>
    <mergeCell ref="T182:V182"/>
    <mergeCell ref="W182:Z182"/>
    <mergeCell ref="AA182:AC182"/>
    <mergeCell ref="AD182:AG182"/>
    <mergeCell ref="F185:H185"/>
    <mergeCell ref="I185:L185"/>
    <mergeCell ref="M185:O185"/>
    <mergeCell ref="P185:S185"/>
    <mergeCell ref="T185:V185"/>
    <mergeCell ref="W185:Z185"/>
    <mergeCell ref="AA185:AC185"/>
    <mergeCell ref="AD185:AG185"/>
    <mergeCell ref="F184:H184"/>
    <mergeCell ref="I184:L184"/>
    <mergeCell ref="M184:O184"/>
    <mergeCell ref="P184:S184"/>
    <mergeCell ref="T184:V184"/>
    <mergeCell ref="W184:Z184"/>
    <mergeCell ref="AA184:AC184"/>
    <mergeCell ref="AD184:AG184"/>
    <mergeCell ref="F187:H187"/>
    <mergeCell ref="I187:L187"/>
    <mergeCell ref="M187:O187"/>
    <mergeCell ref="P187:S187"/>
    <mergeCell ref="T187:V187"/>
    <mergeCell ref="W187:Z187"/>
    <mergeCell ref="AA187:AC187"/>
    <mergeCell ref="AD187:AG187"/>
    <mergeCell ref="F186:H186"/>
    <mergeCell ref="I186:L186"/>
    <mergeCell ref="M186:O186"/>
    <mergeCell ref="P186:S186"/>
    <mergeCell ref="T186:V186"/>
    <mergeCell ref="W186:Z186"/>
    <mergeCell ref="AA186:AC186"/>
    <mergeCell ref="AD186:AG186"/>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88:AC188"/>
    <mergeCell ref="AD188:AG188"/>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90:AC190"/>
    <mergeCell ref="AD190:AG190"/>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4:AC194"/>
    <mergeCell ref="AD194:AG194"/>
    <mergeCell ref="J35:N35"/>
    <mergeCell ref="AD35:AH35"/>
    <mergeCell ref="Y35:AC35"/>
    <mergeCell ref="T35:X35"/>
    <mergeCell ref="O35:S35"/>
    <mergeCell ref="O77:O78"/>
    <mergeCell ref="AD174:AG174"/>
    <mergeCell ref="AA172:AC172"/>
    <mergeCell ref="AD172:AG172"/>
    <mergeCell ref="AA170:AC170"/>
    <mergeCell ref="AD170:AG170"/>
    <mergeCell ref="AA168:AC168"/>
    <mergeCell ref="AD168:AG168"/>
    <mergeCell ref="AA166:AC166"/>
    <mergeCell ref="AD166:AG166"/>
    <mergeCell ref="AA164:AC164"/>
    <mergeCell ref="AD164:AG164"/>
    <mergeCell ref="AA162:AC162"/>
    <mergeCell ref="AD162:AG162"/>
    <mergeCell ref="AA160:AC160"/>
    <mergeCell ref="AD160:AG160"/>
    <mergeCell ref="AA158:AC158"/>
    <mergeCell ref="AD158:AG158"/>
    <mergeCell ref="AA156:AC156"/>
    <mergeCell ref="O8:P8"/>
    <mergeCell ref="P77:Q77"/>
    <mergeCell ref="R77:S77"/>
    <mergeCell ref="AJ35:AJ36"/>
    <mergeCell ref="J56:N56"/>
    <mergeCell ref="O56:S56"/>
    <mergeCell ref="T56:X56"/>
    <mergeCell ref="Y56:AC56"/>
    <mergeCell ref="AD56:AH56"/>
    <mergeCell ref="AJ56:AJ57"/>
    <mergeCell ref="B26:L26"/>
    <mergeCell ref="O26:AA26"/>
    <mergeCell ref="B27:L27"/>
    <mergeCell ref="O27:AA27"/>
    <mergeCell ref="B28:L28"/>
    <mergeCell ref="O28:AA28"/>
    <mergeCell ref="B23:L23"/>
    <mergeCell ref="O23:AA23"/>
    <mergeCell ref="B24:L24"/>
    <mergeCell ref="O24:AA24"/>
    <mergeCell ref="B25:L25"/>
    <mergeCell ref="O25:AA25"/>
    <mergeCell ref="B20:L20"/>
    <mergeCell ref="O20:AA2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f1161f5b-24a3-4c2d-bc81-44cb9325e8ee">ATLASPDC-4-89618</_dlc_DocId>
    <_dlc_DocIdUrl xmlns="f1161f5b-24a3-4c2d-bc81-44cb9325e8ee">
      <Url>https://info.undp.org/docs/pdc/_layouts/DocIdRedir.aspx?ID=ATLASPDC-4-89618</Url>
      <Description>ATLASPDC-4-89618</Description>
    </_dlc_DocIdUrl>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2018-10-09T08:00:00+00:00</UNDPPublishedDate>
    <UNDPCountryTaxHTField0 xmlns="1ed4137b-41b2-488b-8250-6d369ec27664">
      <Terms xmlns="http://schemas.microsoft.com/office/infopath/2007/PartnerControls"/>
    </UNDPCountryTaxHTField0>
    <UndpOUCode xmlns="1ed4137b-41b2-488b-8250-6d369ec27664" xsi:nil="tru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10be685e-4bef-4aec-b905-4df3748c0781</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Project_x0020_Number xmlns="f1161f5b-24a3-4c2d-bc81-44cb9325e8ee" xsi:nil="true"/>
    <Project_x0020_Manager xmlns="f1161f5b-24a3-4c2d-bc81-44cb9325e8ee" xsi:nil="true"/>
    <TaxCatchAll xmlns="1ed4137b-41b2-488b-8250-6d369ec27664">
      <Value>1183</Value>
      <Value>233</Value>
      <Value>1107</Value>
      <Value>763</Value>
    </TaxCatchAll>
    <c4e2ab2cc9354bbf9064eeb465a566ea xmlns="1ed4137b-41b2-488b-8250-6d369ec27664">
      <Terms xmlns="http://schemas.microsoft.com/office/infopath/2007/PartnerControls"/>
    </c4e2ab2cc9354bbf9064eeb465a566ea>
    <UndpProjectNo xmlns="1ed4137b-41b2-488b-8250-6d369ec27664">00107254</UndpProjectNo>
    <UndpDocStatus xmlns="1ed4137b-41b2-488b-8250-6d369ec27664">Not Approved</UndpDocStatus>
    <Outcome1 xmlns="f1161f5b-24a3-4c2d-bc81-44cb9325e8ee" xsi:nil="true"/>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French</TermName>
          <TermId xmlns="http://schemas.microsoft.com/office/infopath/2007/PartnerControls">946783f8-cd0b-41e2-848e-7777f631248e</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BDI</TermName>
          <TermId xmlns="http://schemas.microsoft.com/office/infopath/2007/PartnerControls">f9feb202-df34-4b8a-8dc4-5a622eda4141</TermId>
        </TermInfo>
      </Terms>
    </gc6531b704974d528487414686b72f6f>
    <Document_x0020_Coverage_x0020_Period_x0020_Start_x0020_Date xmlns="f1161f5b-24a3-4c2d-bc81-44cb9325e8ee" xsi:nil="true"/>
    <Document_x0020_Coverage_x0020_Period_x0020_End_x0020_Date xmlns="f1161f5b-24a3-4c2d-bc81-44cb9325e8ee" xsi:nil="true"/>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28e6c43a-9e99-4bdd-9574-a0fa4ea3b61e" ContentTypeId="0x010100F075C04BA242A84ABD3293E3AD35CDA4" PreviousValue="false"/>
</file>

<file path=customXml/itemProps1.xml><?xml version="1.0" encoding="utf-8"?>
<ds:datastoreItem xmlns:ds="http://schemas.openxmlformats.org/officeDocument/2006/customXml" ds:itemID="{4DF27AAE-EBF6-4E13-A69C-EC0F2EC140F5}"/>
</file>

<file path=customXml/itemProps2.xml><?xml version="1.0" encoding="utf-8"?>
<ds:datastoreItem xmlns:ds="http://schemas.openxmlformats.org/officeDocument/2006/customXml" ds:itemID="{2C3EB78B-E0C7-45AB-B257-FE4688724694}">
  <ds:schemaRefs>
    <ds:schemaRef ds:uri="fa473315-44a4-4518-8a4f-31f7017f3642"/>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9e74fed3-26fa-408c-9a1a-cd5749b4d995"/>
    <ds:schemaRef ds:uri="http://purl.org/dc/elements/1.1/"/>
  </ds:schemaRefs>
</ds:datastoreItem>
</file>

<file path=customXml/itemProps3.xml><?xml version="1.0" encoding="utf-8"?>
<ds:datastoreItem xmlns:ds="http://schemas.openxmlformats.org/officeDocument/2006/customXml" ds:itemID="{DD4132CE-7749-438D-A6E0-F116A53E5686}">
  <ds:schemaRefs>
    <ds:schemaRef ds:uri="http://schemas.microsoft.com/sharepoint/v3/contenttype/forms"/>
  </ds:schemaRefs>
</ds:datastoreItem>
</file>

<file path=customXml/itemProps4.xml><?xml version="1.0" encoding="utf-8"?>
<ds:datastoreItem xmlns:ds="http://schemas.openxmlformats.org/officeDocument/2006/customXml" ds:itemID="{ED1D3E3B-52F3-4ABE-8118-A80CF0E6E189}"/>
</file>

<file path=customXml/itemProps5.xml><?xml version="1.0" encoding="utf-8"?>
<ds:datastoreItem xmlns:ds="http://schemas.openxmlformats.org/officeDocument/2006/customXml" ds:itemID="{381BEE21-17BA-4543-81A5-97E0F0CDA9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428</vt:i4>
      </vt:variant>
    </vt:vector>
  </HeadingPairs>
  <TitlesOfParts>
    <vt:vector size="435"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_01367400_ef9e_4181_ac47_b2ed1a455cc2</vt:lpstr>
      <vt:lpstr>_014af77a_8bcb_4d0c_beeb_a3d72f1332b5</vt:lpstr>
      <vt:lpstr>_01cccfef_5573_4d36_b9d3_e32bd9199c70</vt:lpstr>
      <vt:lpstr>_0215c642_4079_4a66_b33f_02948e5b161c</vt:lpstr>
      <vt:lpstr>_0278b5de_0da4_4498_a134_99a2744a9fab</vt:lpstr>
      <vt:lpstr>_033fcd6d_adce_4700_8852_ca583a6bef6b</vt:lpstr>
      <vt:lpstr>_03460dc1_5ceb_4c82_9cde_8ce9e4a019b7</vt:lpstr>
      <vt:lpstr>_06a30c86_360f_426e_8e45_34c8bc342561</vt:lpstr>
      <vt:lpstr>_0883281e_e21d_43ef_9187_230346f845f9</vt:lpstr>
      <vt:lpstr>_0aee399a_9776_4eaa_972f_b8dcf296ae2a</vt:lpstr>
      <vt:lpstr>_0beac2ba_bbbb_431d_8bce_14dbf66bdf78</vt:lpstr>
      <vt:lpstr>_0c4ccd3c_f7d7_4e9d_9482_1c0c40aa9b88</vt:lpstr>
      <vt:lpstr>_0c768466_fe8f_4b21_9004_5e0f2a3cd930</vt:lpstr>
      <vt:lpstr>_0c774a1c_7efb_4321_a634_6fa015b1adb5</vt:lpstr>
      <vt:lpstr>_0cdb72c3_6724_4a77_bc28_1011a00b051b</vt:lpstr>
      <vt:lpstr>_0d05643b_4cb7_4837_bcd9_f884243e61fc</vt:lpstr>
      <vt:lpstr>_0d49e5e0_de02_447f_864b_65e040c1adc9</vt:lpstr>
      <vt:lpstr>_0dc96169_1e4e_4b6f_8f38_6c1e88134dc4</vt:lpstr>
      <vt:lpstr>_0fdd94bf_72a7_4d6c_9b9e_1bd4732717bd</vt:lpstr>
      <vt:lpstr>_10653d8b_f9c7_483c_8121_cb87b830a0e0</vt:lpstr>
      <vt:lpstr>_1246254b_5e90_409e_9cc8_822b2d6744f4</vt:lpstr>
      <vt:lpstr>_1250b2bc_334d_4908_a7ab_a61ca175ec52</vt:lpstr>
      <vt:lpstr>_12d6507d_0364_4862_846f_0f1709a8de34</vt:lpstr>
      <vt:lpstr>_133a33a4_ef56_4597_81f3_93ace16e6e1a</vt:lpstr>
      <vt:lpstr>_1345e61d_a8fe_4213_85d7_1db0d6d6f5c1</vt:lpstr>
      <vt:lpstr>_1394d6ab_8539_4e64_bb74_c2678e11372d</vt:lpstr>
      <vt:lpstr>_13f5bbc3_a06d_4a3e_b75e_ac6929e1cb91</vt:lpstr>
      <vt:lpstr>_146cf40c_55d8_4bda_84bf_73b101e12ff2</vt:lpstr>
      <vt:lpstr>_15d23191_61cc_42d1_9dac_fbdc3cccac55</vt:lpstr>
      <vt:lpstr>_15e11eef_3068_4f4a_909c_00c848c150e2</vt:lpstr>
      <vt:lpstr>_164e6d09_185f_4eb7_8d48_b40f818dce2a</vt:lpstr>
      <vt:lpstr>_16ab10e1_95cf_415a_b5bd_c9e6b7ec4bdd</vt:lpstr>
      <vt:lpstr>_17957cfb_392b_4224_bff8_6733ea96104e</vt:lpstr>
      <vt:lpstr>_17f5512d_ec99_4a26_87b1_844196d76728</vt:lpstr>
      <vt:lpstr>_1955075b_5332_4022_9e1d_d8310266160b</vt:lpstr>
      <vt:lpstr>_1994383f_9572_4042_b119_2bbc032af4bf</vt:lpstr>
      <vt:lpstr>_1aa1a76c_dd86_4169_9713_d4769c038cf4</vt:lpstr>
      <vt:lpstr>_1afa72c9_dc27_4c9f_b1ac_7f8bc7410cff</vt:lpstr>
      <vt:lpstr>_1b8aaee3_08fa_47b6_9b44_c592025d5948</vt:lpstr>
      <vt:lpstr>_1bcbb583_e5a9_4a6b_8584_0d82f680244f</vt:lpstr>
      <vt:lpstr>_1c33fbf8_edba_40f4_9a5f_aed37076391f</vt:lpstr>
      <vt:lpstr>_1c760e84_7860_4647_97d8_05a0ab084c30</vt:lpstr>
      <vt:lpstr>_1cfaffa5_a1e7_40ad_a8cc_cbc751be15bf</vt:lpstr>
      <vt:lpstr>_1e572a0d_6949_4ace_a404_06dbcac29888</vt:lpstr>
      <vt:lpstr>_20ae8d3e_2e6d_4166_845e_233754971b78</vt:lpstr>
      <vt:lpstr>_21546636_20c6_4878_ba5b_6cb3d96028d3</vt:lpstr>
      <vt:lpstr>_21e79bef_aeed_4e3b_a2f8_653b27dca3bb</vt:lpstr>
      <vt:lpstr>_22d5ff4c_6447_4efd_b03c_f868e38a0b86</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_247a5a92_188b_4fa6_9738_0b2cdd989342</vt:lpstr>
      <vt:lpstr>_2483cccb_9f1d_4be3_b239_5309c0995641</vt:lpstr>
      <vt:lpstr>_24a1218b_8da6_427f_a25f_08e741170602</vt:lpstr>
      <vt:lpstr>_24ce621f_5feb_4421_aa7b_30c973952869</vt:lpstr>
      <vt:lpstr>_25903c5a_79da_48aa_a73a_0efa3fa709b3</vt:lpstr>
      <vt:lpstr>_25c4f9c3_a465_4509_8e2f_b4c3afc12d62</vt:lpstr>
      <vt:lpstr>_262ef686_1dea_4059_ba6d_c1e300c6c435</vt:lpstr>
      <vt:lpstr>_26874af8_f15f_4555_b6ba_d39eb5bc132c</vt:lpstr>
      <vt:lpstr>_27ac2a1e_d077_4df3_924a_c13fa7c47b76</vt:lpstr>
      <vt:lpstr>_295f3441_adc3_4dc5_8a9e_67266d697395</vt:lpstr>
      <vt:lpstr>_29998246_c49d_4a02_a3ff_a8ff4f07132b</vt:lpstr>
      <vt:lpstr>_29de1210_4fea_46a8_ac63_eb3a3734b209</vt:lpstr>
      <vt:lpstr>_2d8e48b5_25c6_4b04_8f1a_564a145ea078</vt:lpstr>
      <vt:lpstr>_2e4bbd74_8ddb_4b98_a759_b7bb03582544</vt:lpstr>
      <vt:lpstr>_2e71836a_5af1_416c_932b_00631550138c</vt:lpstr>
      <vt:lpstr>_2ef5dfde_8ec5_4b0f_b79e_1e3da16c9079</vt:lpstr>
      <vt:lpstr>_2ef9050b_c1ab_4df7_8595_656f220820e7</vt:lpstr>
      <vt:lpstr>_2f779270_bafb_4509_b7c1_f9f5a5f6b50c</vt:lpstr>
      <vt:lpstr>_2f925802_ee4b_4280_9422_3a4a9db137c8</vt:lpstr>
      <vt:lpstr>_304a4b38_aadb_465f_bec4_ede79462324a</vt:lpstr>
      <vt:lpstr>_30572134_8290_4750_a680_dd1dbf9fbe17</vt:lpstr>
      <vt:lpstr>_309cb4e6_0866_4b59_9ad8_dce9deb459a4</vt:lpstr>
      <vt:lpstr>_30bf1a46_c9f4_4bc4_a488_fcb146f7c5d6</vt:lpstr>
      <vt:lpstr>_3105ccf5_9cc6_4704_bb83_1b42895f7a2a</vt:lpstr>
      <vt:lpstr>_31306633_9f79_4bea_ab54_3276e33671ea</vt:lpstr>
      <vt:lpstr>_319841cb_9653_453c_bbe8_0dbeddb83526</vt:lpstr>
      <vt:lpstr>_319e4e82_c315_47b2_9413_95670d6e61c3</vt:lpstr>
      <vt:lpstr>_31abdfc0_7b3f_4421_9bb3_3010b64c33c6</vt:lpstr>
      <vt:lpstr>_32cc9015_aa43_492e_931d_d4dc3bcbbefd</vt:lpstr>
      <vt:lpstr>_33898a8c_e55b_4fb6_a523_fc8d172930cd</vt:lpstr>
      <vt:lpstr>_339d96ff_1502_408b_8b62_a0d2a6d2aa31</vt:lpstr>
      <vt:lpstr>_33f94c69_7ad0_42e4_ae97_cd43ab2f6fb1</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_388e9f7b_b253_414f_b074_2b51db867bec</vt:lpstr>
      <vt:lpstr>_392813d9_1ed5_446f_a952_c1eb0907e701</vt:lpstr>
      <vt:lpstr>_3a54c0cb_5d61_44ab_9f5f_59c0b83c7017</vt:lpstr>
      <vt:lpstr>_3a87c5f7_0769_4a3a_a3e3_82a4b0341068</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_3f450a54_eabe_42be_b6a5_18c086a5d786</vt:lpstr>
      <vt:lpstr>_3fd30741_73e2_456a_bde5_e2500a98fec9</vt:lpstr>
      <vt:lpstr>_41035b85_dee5_4987_975b_e8a43c433c05</vt:lpstr>
      <vt:lpstr>_41767207_265c_4167_ac65_a8fe55edeb17</vt:lpstr>
      <vt:lpstr>_41e51ddb_6a25_46dc_8af3_4ccc6f48952e</vt:lpstr>
      <vt:lpstr>_4266c6da_54ca_4a1a_a567_1b51c0445aba</vt:lpstr>
      <vt:lpstr>_4328025e_31a9_4656_9da6_43a7b71a143c</vt:lpstr>
      <vt:lpstr>_450f1a8a_7aa9_485e_a1d2_42f5fc741efc</vt:lpstr>
      <vt:lpstr>_45f488a1_3258_4e32_b1ae_7890c4b57499</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_49c180e4_6756_4b15_9899_7d02a2376717</vt:lpstr>
      <vt:lpstr>_4a722a42_3427_4c97_a2ae_75ed784657ce</vt:lpstr>
      <vt:lpstr>_4aad1a51_3f1c_416c_b69e_77f5f7e3d827</vt:lpstr>
      <vt:lpstr>_4b36df75_ea3b_4116_b8ac_4a66abe762ad</vt:lpstr>
      <vt:lpstr>_4b7bb144_c4f2_43ec_aa53_4cd0ce38b239</vt:lpstr>
      <vt:lpstr>_4c1ee9f0_1d73_4ecb_9583_fc4a01748218</vt:lpstr>
      <vt:lpstr>_4cc22988_4307_4a30_889f_ad684342da5b</vt:lpstr>
      <vt:lpstr>_4db5cf38_f801_4806_bf2c_599132967e52</vt:lpstr>
      <vt:lpstr>_4e0083d7_1d55_466c_9f41_d6713c9418d1</vt:lpstr>
      <vt:lpstr>_4e038600_c291_44b6_ac34_659ae4373869</vt:lpstr>
      <vt:lpstr>_4e28d14a_809b_451a_94f7_5adb1a78a192</vt:lpstr>
      <vt:lpstr>_4e3ce3cc_8312_431b_a087_d993964fb260</vt:lpstr>
      <vt:lpstr>_4e82750a_5fea_44c6_80cf_72f682152f92</vt:lpstr>
      <vt:lpstr>_4e9531b5_28be_4af4_97f1_0b341b6f101f</vt:lpstr>
      <vt:lpstr>_4ede0df7_bdae_485c_a6aa_cd381b32466f</vt:lpstr>
      <vt:lpstr>_4f36af19_06bf_4c59_990d_586822b3d259</vt:lpstr>
      <vt:lpstr>_4f5b3252_6be2_48d6_8668_ae97ed3beb7b</vt:lpstr>
      <vt:lpstr>_4fbef69a_89a1_4fe0_a0d5_f835ba38ab8d</vt:lpstr>
      <vt:lpstr>_50928f1e_48c5_4ef6_88ff_d8326e7f2489</vt:lpstr>
      <vt:lpstr>_5150ea96_8ae4_47fe_90fa_c78607579ac6</vt:lpstr>
      <vt:lpstr>_51962b0f_1846_4edc_a46f_b6dc9eeb3141</vt:lpstr>
      <vt:lpstr>_525c92bf_e026_479f_9074_848639bbcf7d</vt:lpstr>
      <vt:lpstr>_52ac63ca_c44a_489a_9f24_e18fba91d188</vt:lpstr>
      <vt:lpstr>_52d6fc62_59f3_4757_a084_a8aeafb48d9b</vt:lpstr>
      <vt:lpstr>_53066892_24de_428a_ae98_ea86638a4c62</vt:lpstr>
      <vt:lpstr>_53d2ad41_b4cf_4891_8bce_8b891c472938</vt:lpstr>
      <vt:lpstr>_5486feae_3dbd_4704_9f21_63bc76d59ea7</vt:lpstr>
      <vt:lpstr>_56054dfa_b687_4a06_b8be_e876776b18ab</vt:lpstr>
      <vt:lpstr>_564b0f85_8e08_4b67_8536_37f9c9c896e7</vt:lpstr>
      <vt:lpstr>_56838d50_0249_46fb_8476_da52a39ec03d</vt:lpstr>
      <vt:lpstr>_56a50b53_97b0_4bb6_8da9_3f8e86042954</vt:lpstr>
      <vt:lpstr>_572e42ad_37ba_41a9_bff2_b341932489fa</vt:lpstr>
      <vt:lpstr>_57d881a2_e071_4f93_877d_86ed39358290</vt:lpstr>
      <vt:lpstr>_5ad0234d_a1bc_4ff2_bb3e_48d3fd8081e6</vt:lpstr>
      <vt:lpstr>_5bbf0674_0b9d_43ea_a331_02264f85850a</vt:lpstr>
      <vt:lpstr>_5bdd240d_fc66_4b36_8d87_3013bbac9fbc</vt:lpstr>
      <vt:lpstr>_5dae1918_b6e8_4171_bf05_89160975fe45</vt:lpstr>
      <vt:lpstr>_5f68ec29_18be_452f_b553_c2120d23bdfe</vt:lpstr>
      <vt:lpstr>_6017e447_f4b2_4605_8be3_67be82447dcf</vt:lpstr>
      <vt:lpstr>_60cca16c_2bbf_4012_b9ed_84b4cc4c6513</vt:lpstr>
      <vt:lpstr>_6215a746_6f69_4789_9880_868918c15a62</vt:lpstr>
      <vt:lpstr>_62fc5abc_c22f_4886_8298_ae4140ce6a16</vt:lpstr>
      <vt:lpstr>_63de57f1_547d_4bd8_8c72_4f7979df3206</vt:lpstr>
      <vt:lpstr>_64c63797_ff12_4f02_aafc_7dc9cc39b6e1</vt:lpstr>
      <vt:lpstr>_651c1cff_29dc_4f61_8994_ff4aa592187f</vt:lpstr>
      <vt:lpstr>_654bca83_10b5_4fb3_962f_80e82dfc63ce</vt:lpstr>
      <vt:lpstr>_6610fb82_a604_47fc_8eb9_548299e9c8fb</vt:lpstr>
      <vt:lpstr>_66d474de_58df_4c88_bfd9_511496d516be</vt:lpstr>
      <vt:lpstr>_67b8b43a_3fb1_409e_b668_e7721abed448</vt:lpstr>
      <vt:lpstr>_6834aec6_db58_4138_a983_eb16ae5d5835</vt:lpstr>
      <vt:lpstr>_6a3dda26_b269_4afa_8b05_c602a881a167</vt:lpstr>
      <vt:lpstr>_6a75cc5f_3b0c_4580_bb35_63aef5086a2f</vt:lpstr>
      <vt:lpstr>_6ac40e66_eebd_4709_828b_cf29aedf8621</vt:lpstr>
      <vt:lpstr>_6b025dcb_afb5_4f12_840b_7ce35dbebad6</vt:lpstr>
      <vt:lpstr>_6b293db8_2064_47cb_abbc_3f4c6d0caeda</vt:lpstr>
      <vt:lpstr>_6e6943dc_a39b_4021_932f_cfd2e12ee608</vt:lpstr>
      <vt:lpstr>_6f41a97e_60db_4ff9_9cb8_8489c1984cb4</vt:lpstr>
      <vt:lpstr>_6f7582ed_98ae_43a9_9cef_0388c533b04c</vt:lpstr>
      <vt:lpstr>_6f7ec15b_c268_485e_b0b1_4f72a84c4bc6</vt:lpstr>
      <vt:lpstr>_703f5ae6_20b0_41d5_8526_4d9f1e8e876a</vt:lpstr>
      <vt:lpstr>_71b6afba_85be_4c4b_9b19_636242058b4f</vt:lpstr>
      <vt:lpstr>_7229c5f0_1cfd_41e2_b5fe_a739cdd4cb93</vt:lpstr>
      <vt:lpstr>_73b8f8b2_6e79_470e_91d5_fe608e8a3a44</vt:lpstr>
      <vt:lpstr>_73ed6a72_5bb2_4e78_b64b_57d38f0409a1</vt:lpstr>
      <vt:lpstr>_74e33414_8a7f_46a9_b32e_3324a299cfd2</vt:lpstr>
      <vt:lpstr>_75417d5f_8186_4610_b9ba_588590a586ac</vt:lpstr>
      <vt:lpstr>_7638a94a_e06b_4d66_97b8_ac609d3da203</vt:lpstr>
      <vt:lpstr>_7643b6aa_7bef_476f_ad52_f8748c078a19</vt:lpstr>
      <vt:lpstr>_76ec722d_231e_43e2_a272_cb3feef456da</vt:lpstr>
      <vt:lpstr>_779b0207_1267_4760_b2e2_850e0608884a</vt:lpstr>
      <vt:lpstr>_77c14117_1741_49b6_9657_340ec6131151</vt:lpstr>
      <vt:lpstr>_7920b793_d507_4f7a_99e2_756c9f466e52</vt:lpstr>
      <vt:lpstr>_795b5b72_7a48_4bf6_8738_b2f153e5474a</vt:lpstr>
      <vt:lpstr>_7966289a_2370_43a9_84dd_40ef53afb02e</vt:lpstr>
      <vt:lpstr>_79cb6c5b_35bb_459d_b637_3ab66cc0da0b</vt:lpstr>
      <vt:lpstr>_7abccd6d_b26a_464a_a34f_823b62ef9461</vt:lpstr>
      <vt:lpstr>_7b4e9c66_19d0_4bba_aeb7_a550a1661370</vt:lpstr>
      <vt:lpstr>_7b9593e5_e6f7_4cc0_a365_ac1f2318e3f6</vt:lpstr>
      <vt:lpstr>_7cdc6ffc_7316_43a3_8c10_94815252d4bc</vt:lpstr>
      <vt:lpstr>_7d389b70_30a1_4f62_9856_7d2b2982a285</vt:lpstr>
      <vt:lpstr>_7dd1a1e8_b3e5_4977_b435_92933762fedb</vt:lpstr>
      <vt:lpstr>_7ea43aa2_3fad_4650_821c_ea2dc5b2b6d6</vt:lpstr>
      <vt:lpstr>_7fc44159_eb0c_4ec6_937c_83795558bd60</vt:lpstr>
      <vt:lpstr>_8273a11c_a030_45ba_bf8f_2b577e1aa93b</vt:lpstr>
      <vt:lpstr>_8275e2f9_07b9_4fec_af79_daf5bf5849e5</vt:lpstr>
      <vt:lpstr>_82b810a8_4ed0_4323_bc38_7e1a937be1f8</vt:lpstr>
      <vt:lpstr>_82c6fe25_167b_4681_a81d_dd3a270eb612</vt:lpstr>
      <vt:lpstr>_844af095_2d13_4e2f_ae22_27b26df79779</vt:lpstr>
      <vt:lpstr>_84592985_545c_4142_977f_19911c1d7be1</vt:lpstr>
      <vt:lpstr>_854368c6_42dc_439d_afad_a72976a5ae58</vt:lpstr>
      <vt:lpstr>_85dddee6_5e50_414d_af9f_ec761d50a3f0</vt:lpstr>
      <vt:lpstr>_862ffe01_c829_453b_8951_9acfdd7e0f24</vt:lpstr>
      <vt:lpstr>_864425d0_252a_4246_909e_cc0826e707f2</vt:lpstr>
      <vt:lpstr>_864a610c_7ddb_4dd2_ada2_66e0cf299993</vt:lpstr>
      <vt:lpstr>_87baeec3_d609_48e9_97d3_9acbc31c6bc4</vt:lpstr>
      <vt:lpstr>_88742962_9892_4e0c_8720_18d9dc1263ac</vt:lpstr>
      <vt:lpstr>_8945f316_fd9d_4e19_b3cd_c0c8202a52db</vt:lpstr>
      <vt:lpstr>_898e31a7_87d5_4417_b5a3_9c08b08d0c03</vt:lpstr>
      <vt:lpstr>_8a9ff9a8_7b42_4a34_a7bb_8f85ce3a36e0</vt:lpstr>
      <vt:lpstr>_8b8bd34d_1680_4bfe_8d4d_5d4a3a13532b</vt:lpstr>
      <vt:lpstr>_8bdffb40_ada5_405d_a855_4e648af0c780</vt:lpstr>
      <vt:lpstr>_8c3e2d71_f42b_4fed_ab9e_8cc83025c9c7</vt:lpstr>
      <vt:lpstr>_8d086166_aaa3_4eec_872e_985dceb20c48</vt:lpstr>
      <vt:lpstr>_8d18a379_8755_4412_801e_3a24e67a6467</vt:lpstr>
      <vt:lpstr>_8d9f9399_d674_44d3_98fa_9bdc7c2dff17</vt:lpstr>
      <vt:lpstr>_8fa4d884_a5b1_4041_8cad_fbf4720a13d4</vt:lpstr>
      <vt:lpstr>_9163a4e6_3076_442b_bf37_db0a0a62793a</vt:lpstr>
      <vt:lpstr>_91bef1bb_da6b_42f9_863e_7291c9432256</vt:lpstr>
      <vt:lpstr>_930b7851_3ac3_4bcf_9e4b_22a06ac50203</vt:lpstr>
      <vt:lpstr>_934f62de_b3cd_4c86_96c4_fc84071d804b</vt:lpstr>
      <vt:lpstr>_9582708a_3d25_4aaf_9f5e_81edd251a7a9</vt:lpstr>
      <vt:lpstr>_95a49378_9a3f_4412_a549_0577663ad28e</vt:lpstr>
      <vt:lpstr>_9779d3f0_a8aa_4ddd_88cc_5c32bb1345d2</vt:lpstr>
      <vt:lpstr>_979ccfd5_b55a_4492_8e26_a6633c09ca4c</vt:lpstr>
      <vt:lpstr>_97db3924_742c_4f61_af12_dab7752ccc44</vt:lpstr>
      <vt:lpstr>_98dd2794_3fe3_445a_8e9e_0ebaa7f08eb6</vt:lpstr>
      <vt:lpstr>_990c1f3f_e1b6_4202_89b5_5479d03834a4</vt:lpstr>
      <vt:lpstr>_99ec6a84_7b96_458d_8d73_26091058fcb9</vt:lpstr>
      <vt:lpstr>_9a975b68_4a25_421c_bf56_ce3e9602ca12</vt:lpstr>
      <vt:lpstr>_9b39d1e0_c0b7_49ac_97d2_8e23b0dd7fa3</vt:lpstr>
      <vt:lpstr>_9bf8596b_d167_4c12_9307_191d3230ce20</vt:lpstr>
      <vt:lpstr>_9c8612d6_cb9f_4fcd_b707_4fdfc8d07b47</vt:lpstr>
      <vt:lpstr>_9c8b8abf_b80e_4321_bcd7_b3d3aeb39688</vt:lpstr>
      <vt:lpstr>_9c99db0f_f85b_4867_9f4b_773a2049f2ad</vt:lpstr>
      <vt:lpstr>_9cc45f22_4486_45fa_ba65_bfb65df72ba8</vt:lpstr>
      <vt:lpstr>_a03a6191_0fac_4b3d_8708_48fbb91918a6</vt:lpstr>
      <vt:lpstr>_a06ae70f_aaf6_4179_9a0c_964df3537fbf</vt:lpstr>
      <vt:lpstr>_a06d7903_f4dc_429c_b13c_c30db338eb1e</vt:lpstr>
      <vt:lpstr>_a217263a_774f_4d9f_837f_30923f929a84</vt:lpstr>
      <vt:lpstr>_a2cc523b_fc8c_4235_a911_df561470b96f</vt:lpstr>
      <vt:lpstr>_a3951dfa_8ab9_4b71_ba33_300ad83cf63d</vt:lpstr>
      <vt:lpstr>_a395564a_2e4f_42b7_9d4d_76ed548224d3</vt:lpstr>
      <vt:lpstr>_a3bb9706_a655_4815_ac17_285a5395dd17</vt:lpstr>
      <vt:lpstr>_a453bbe4_4a2a_4ee3_9728_f518965085eb</vt:lpstr>
      <vt:lpstr>_a676465c_2e79_4840_afcd_6eb0129d896a</vt:lpstr>
      <vt:lpstr>_a6b1e14b_6c70_46bb_a2b1_bcee15bca4d8</vt:lpstr>
      <vt:lpstr>_a6b20fb9_370d_458d_9f1c_8b11b3cb6b04</vt:lpstr>
      <vt:lpstr>_a80237bb_7952_4c04_9a7a_1cdad38cbd16</vt:lpstr>
      <vt:lpstr>_a832b80c_0523_4735_817a_20d55c98a2a0</vt:lpstr>
      <vt:lpstr>_a83e4f8e_6555_4631_9bf3_251d1129cedf</vt:lpstr>
      <vt:lpstr>_a89648be_f01a_48dc_be25_9a6736d2a902</vt:lpstr>
      <vt:lpstr>_a8f46077_3c03_49ff_b812_2b8ac08cae66</vt:lpstr>
      <vt:lpstr>_aab53756_edac_4749_b453_b2162385d317</vt:lpstr>
      <vt:lpstr>_abbd2de4_555f_487e_a305_ee28249928f4</vt:lpstr>
      <vt:lpstr>_abcb1332_3cc3_40cb_9eb6_e49185148047</vt:lpstr>
      <vt:lpstr>_abf4f449_2762_4c27_8e64_d224ae6fa553</vt:lpstr>
      <vt:lpstr>_aca578a2_431f_4e65_aec3_fe793d0f6c0f</vt:lpstr>
      <vt:lpstr>_aca742d7_5b19_4aa5_8a32_739546d173c7</vt:lpstr>
      <vt:lpstr>_ad718d62_e2fd_4c3a_a018_8c8f5eec5644</vt:lpstr>
      <vt:lpstr>_aef23396_73a2_4449_b64b_574e315ee717</vt:lpstr>
      <vt:lpstr>_af77494e_d16e_4bd0_ae5a_3ce96cdb701e</vt:lpstr>
      <vt:lpstr>_afcfcf56_da7f_494d_b6f8_20ddeb05746b</vt:lpstr>
      <vt:lpstr>_b01f6605_c50f_49e5_8841_306b902e21b5</vt:lpstr>
      <vt:lpstr>_b11cf680_a844_40de_8411_c7f96b2201c9</vt:lpstr>
      <vt:lpstr>_b184a48f_c367_42e0_abea_de10491cdb89</vt:lpstr>
      <vt:lpstr>_b20faa88_f12c_42e0_a9d2_e7f40c97c811</vt:lpstr>
      <vt:lpstr>_b29140ce_2067_4616_98b2_f6e9312dff45</vt:lpstr>
      <vt:lpstr>_b2dcf42e_b53d_4d97_b0ac_dd70231fb7f7</vt:lpstr>
      <vt:lpstr>_b32d2c9d_011b_42a2_9968_5dc28fe2a35d</vt:lpstr>
      <vt:lpstr>_b3690b63_c962_4f4f_8079_62ad9538cdac</vt:lpstr>
      <vt:lpstr>_b4434ba0_d6f3_42b1_9776_89790d7e69cb</vt:lpstr>
      <vt:lpstr>_b4a871df_6a0f_4103_a22f_8f40cae6fea8</vt:lpstr>
      <vt:lpstr>_b4d46ca2_f06b_4572_9f1c_bea02c988104</vt:lpstr>
      <vt:lpstr>_b5821112_3c0f_46ea_8691_81e5396982ed</vt:lpstr>
      <vt:lpstr>_b5f4ae67_6686_4e2c_a794_c07fa81bab6f</vt:lpstr>
      <vt:lpstr>_b630336b_3644_4bf6_8d7c_9c418ad44fc5</vt:lpstr>
      <vt:lpstr>_b63f3d51_4499_4687_8d69_16a24a2e9b52</vt:lpstr>
      <vt:lpstr>_b679214d_fa3a_4c68_abe3_cb4505d36ab9</vt:lpstr>
      <vt:lpstr>_b68b7d29_cf0f_4ac6_ad8c_f148e1c62ae1</vt:lpstr>
      <vt:lpstr>_b6919358_cf97_4469_b8d0_568a7fbf797c</vt:lpstr>
      <vt:lpstr>_b8052551_c410_4999_9785_0b587a8b3604</vt:lpstr>
      <vt:lpstr>_b8a84c8e_2b95_4401_aeab_5de79cd1dd58</vt:lpstr>
      <vt:lpstr>_b90848be_1143_4ae1_8ff6_90dc5562ec8b</vt:lpstr>
      <vt:lpstr>_b934b5c4_3a3d_4290_b4f5_665f1fa1d8f9</vt:lpstr>
      <vt:lpstr>_b9c6b527_c2c5_4200_bb21_b9257f2bb2c1</vt:lpstr>
      <vt:lpstr>_bd00bbab_41df_43cb_beed_c5e1b4ca6b64</vt:lpstr>
      <vt:lpstr>_bd1b3fa4_d7e9_4bb0_ab88_109aadda5a25</vt:lpstr>
      <vt:lpstr>_bd8c6a42_6cde_4c17_9f1a_04e7b83fd063</vt:lpstr>
      <vt:lpstr>_bde8eea6_59dc_41d3_9c11_f259a774807f</vt:lpstr>
      <vt:lpstr>_be50546c_31c0_486d_bfdf_73f44f0cb8fc</vt:lpstr>
      <vt:lpstr>_be67395e_f578_42fc_bfe7_912f09db8571</vt:lpstr>
      <vt:lpstr>_bf857707_f3ed_43ba_b26e_78e553c3b599</vt:lpstr>
      <vt:lpstr>_c021eee3_85ca_4b4c_871f_c2ca4000adb3</vt:lpstr>
      <vt:lpstr>_c0991920_5aa5_4478_b1d1_bf35d975f176</vt:lpstr>
      <vt:lpstr>_c1254cf6_2c39_47f1_8974_856e15e5601c</vt:lpstr>
      <vt:lpstr>_c2cb0bb7_8726_465b_941d_b2ba7942b23a</vt:lpstr>
      <vt:lpstr>_c438aaa1_5662_46ac_b40e_79add5b8ca04</vt:lpstr>
      <vt:lpstr>_c68c9230_a81a_494e_9d15_a3b3f7da6cca</vt:lpstr>
      <vt:lpstr>_c7239f8e_e972_4d0a_ac9c_049341720ca8</vt:lpstr>
      <vt:lpstr>_c811d6c6_78b7_497a_b948_2c1cd9a8b3fc</vt:lpstr>
      <vt:lpstr>_c904cc72_9432_420c_93d8_3f5f3946db88</vt:lpstr>
      <vt:lpstr>_c92aee90_9ab7_4c5b_90be_8f181e56b287</vt:lpstr>
      <vt:lpstr>_c9d79eb1_3994_43e1_b6a7_64405b440e20</vt:lpstr>
      <vt:lpstr>_ca2f1178_d2c3_4967_b806_edc7d837cc71</vt:lpstr>
      <vt:lpstr>_ca35f27c_36a4_492e_8057_f9b602d6efe6</vt:lpstr>
      <vt:lpstr>_cb82ab4d_0b08_4dc3_9e91_f564b89a2d2f</vt:lpstr>
      <vt:lpstr>_cc652be8_c987_44b0_a7b8_b38f24a774fd</vt:lpstr>
      <vt:lpstr>_cfcb4c96_c88e_4a35_803a_a889e9dd7d09</vt:lpstr>
      <vt:lpstr>_d0af162b_ba98_4147_a6fc_7c6ff1aaf471</vt:lpstr>
      <vt:lpstr>_d0e6db09_4210_45d4_bc55_3258a5a7becd</vt:lpstr>
      <vt:lpstr>_d1020d70_3fc5_4f3c_998e_c1e32cc621f2</vt:lpstr>
      <vt:lpstr>_d107bcaf_7d33_4579_918a_339d84d3f725</vt:lpstr>
      <vt:lpstr>_d24f669d_00e1_4357_b04c_2c97c933dfec</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_d67f879b_13f5_4acc_a1c9_e73b75fb6179</vt:lpstr>
      <vt:lpstr>_d72177c9_4374_45f7_b5a5_f0b6222e9566</vt:lpstr>
      <vt:lpstr>_d87efec4_c031_4381_b43e_3ae3f8a86788</vt:lpstr>
      <vt:lpstr>_d8b44ed0_a865_499e_aa2c_09925ed64c24</vt:lpstr>
      <vt:lpstr>_d9225ee9_4711_40fa_bb89_6747c9d62bad</vt:lpstr>
      <vt:lpstr>_d93c4c11_f795_4c65_88eb_c43040eba27e</vt:lpstr>
      <vt:lpstr>_da1fbc0d_b853_4aec_a0fa_4471ef7dbf35</vt:lpstr>
      <vt:lpstr>_da6dbfc4_35ca_4dec_871d_3b2c3411e949</vt:lpstr>
      <vt:lpstr>_db4e2d75_1080_4f7d_bbb6_279cfc0396d6</vt:lpstr>
      <vt:lpstr>_dbe1d51c_e6c5_4bb2_a9ef_e1ea7c79ffe4</vt:lpstr>
      <vt:lpstr>_dc25d21c_45d9_4b57_9fa2_820fd10faadb</vt:lpstr>
      <vt:lpstr>_dcc99372_6828_4453_b9f7_743905cd8eab</vt:lpstr>
      <vt:lpstr>_dd5cbb23_508a_4a49_9ee3_de02706f296e</vt:lpstr>
      <vt:lpstr>_de8310b5_e4d3_4b94_b262_26a424148ac2</vt:lpstr>
      <vt:lpstr>_dfa0902f_181f_47c2_97b3_5aeacdb82d78</vt:lpstr>
      <vt:lpstr>_e0977557_e4c5_4ef4_9559_6de2a1c73a50</vt:lpstr>
      <vt:lpstr>_e0bc3c4f_03b9_401c_9444_2ae25857d1f6</vt:lpstr>
      <vt:lpstr>_e1369199_9199_4522_8093_a9305b6b0ad3</vt:lpstr>
      <vt:lpstr>_e1af20c6_4f38_4c15_abd2_bee7f531616a</vt:lpstr>
      <vt:lpstr>_e3fd5f4b_01b0_4087_9e0e_fd0199800be6</vt:lpstr>
      <vt:lpstr>_e4d5c4b2_89a1_4a54_bfec_f739e13aeb64</vt:lpstr>
      <vt:lpstr>_e63a013d_079e_4585_b3d8_6950c06dcff4</vt:lpstr>
      <vt:lpstr>_e63b29b6_c3c3_46bb_ac60_8c5d05f83ea9</vt:lpstr>
      <vt:lpstr>_e6620337_bf44_48f3_a7fd_0125cc2c6be7</vt:lpstr>
      <vt:lpstr>_e87ea5ec_8175_4472_bb44_1f8c96df1ee4</vt:lpstr>
      <vt:lpstr>_e98d08cf_0653_443c_a6c7_187d38cd7784</vt:lpstr>
      <vt:lpstr>_ea0a6aff_050a_4e7c_bb67_efe887a6ff8c</vt:lpstr>
      <vt:lpstr>_ea72c56b_d1e9_4c5d_ba1d_cc707a1c7a52</vt:lpstr>
      <vt:lpstr>_eab21347_0473_4b4a_b4eb_6c1a24a63d27</vt:lpstr>
      <vt:lpstr>_eabb6097_6646_49fe_9d42_cce1d696601b</vt:lpstr>
      <vt:lpstr>_eac8e410_a131_431a_b1c9_590f4d486ca3</vt:lpstr>
      <vt:lpstr>_eb73ba93_44b7_40bb_bb65_6e4994d91799</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_ef80fe40_edb6_4d5c_91cf_b13b0c4cfd1f</vt:lpstr>
      <vt:lpstr>_f01d1473_f9e7_453c_95a5_ada7b865eabb</vt:lpstr>
      <vt:lpstr>_f1c519aa_961b_42b6_a4f4_d9f451ddf622</vt:lpstr>
      <vt:lpstr>_f1de9552_9dee_457d_a62e_99567a2c1e69</vt:lpstr>
      <vt:lpstr>_f2045cc5_f4d7_4b1d_8aeb_d44e7918995b</vt:lpstr>
      <vt:lpstr>_f25f0134_a952_4eb1_bd5d_4a854d76f318</vt:lpstr>
      <vt:lpstr>_f2677d9c_a2eb_4978_b5b4_5af38fa5f900</vt:lpstr>
      <vt:lpstr>_f2e17f54_33e5_4fb3_8547_527de2a7d0ac</vt:lpstr>
      <vt:lpstr>_f3654abd_3fbc_41ef_a2e7_0d54ea478341</vt:lpstr>
      <vt:lpstr>_f3aa8cb8_9b47_4b8e_b8b6_eb980ce8ad79</vt:lpstr>
      <vt:lpstr>_f4439f5c_022d_4fe9_87c3_d70b4308f9e0</vt:lpstr>
      <vt:lpstr>_f4cd22ef_4b75_44f4_bb26_95b817823146</vt:lpstr>
      <vt:lpstr>_f58d18c7_1d35_433b_a6a3_d9e3f83484c8</vt:lpstr>
      <vt:lpstr>_f597b0f5_0c73_475b_ae28_45f5ed40876e</vt:lpstr>
      <vt:lpstr>_f88f1c82_734f_4b81_abf5_18447fcc8f13</vt:lpstr>
      <vt:lpstr>_f8c9c9ae_11c5_4a6e_a62d_6275ddb276bd</vt:lpstr>
      <vt:lpstr>_f8d7ef06_1dee_470c_8158_06415f88b21a</vt:lpstr>
      <vt:lpstr>_f8da171f_1ef1_4701_824e_35a927e47c50</vt:lpstr>
      <vt:lpstr>_fa992af0_4163_4a50_a6d8_9464ddaa1ade</vt:lpstr>
      <vt:lpstr>_fb867405_b7fc_41a2_86b4_9ad76b58f183</vt:lpstr>
      <vt:lpstr>_fba43122_7879_4bc6_ab59_ece879d4dafd</vt:lpstr>
      <vt:lpstr>_fccfb4fa_0a30_41be_9334_74bc5779fbd3</vt:lpstr>
      <vt:lpstr>_fd286dae_26cb_4aad_a5f8_c4e877a2e920</vt:lpstr>
      <vt:lpstr>_fdaed59b_d483_4f18_8960_9dec90ac9bf3</vt:lpstr>
      <vt:lpstr>_fe1fc4f2_e57c_4328_acb9_6e901a0a2e1c</vt:lpstr>
      <vt:lpstr>_fec64b4c_ecac_46d2_ac5b_ed3500a95d82</vt:lpstr>
      <vt:lpstr>_ff650296_cc76_41f7_9d5d_969890e85ac1</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Cadre de performance du Projet FM TUB/VIH</dc:title>
  <dc:subject/>
  <dc:creator/>
  <cp:lastModifiedBy>Suzanne</cp:lastModifiedBy>
  <cp:lastPrinted>2016-12-18T21:01:10Z</cp:lastPrinted>
  <dcterms:created xsi:type="dcterms:W3CDTF">2016-09-24T07:20:04Z</dcterms:created>
  <dcterms:modified xsi:type="dcterms:W3CDTF">2018-10-09T09:04:29Z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0x010100F075C04BA242A84ABD3293E3AD35CDA400AB50428DC784B44FAACCAA5FAE40C0590045B5E632B552204ABF0E616DD66BDA0F</vt:lpwstr>
  </property>
  <property fmtid="{D5CDD505-2E9C-101B-9397-08002B2CF9AE}" pid="4" name="_dlc_DocIdItemGuid">
    <vt:lpwstr>0c321ad6-ebc9-406e-bc4c-fa258160352d</vt:lpwstr>
  </property>
  <property fmtid="{D5CDD505-2E9C-101B-9397-08002B2CF9AE}" pid="5" name="Order">
    <vt:r8>92600</vt:r8>
  </property>
  <property fmtid="{D5CDD505-2E9C-101B-9397-08002B2CF9AE}" pid="6" name="UNDPCountry">
    <vt:lpwstr/>
  </property>
  <property fmtid="{D5CDD505-2E9C-101B-9397-08002B2CF9AE}" pid="7" name="UNDPDocumentCategory">
    <vt:lpwstr/>
  </property>
  <property fmtid="{D5CDD505-2E9C-101B-9397-08002B2CF9AE}" pid="8" name="UN Languages">
    <vt:lpwstr>233;#French|946783f8-cd0b-41e2-848e-7777f631248e</vt:lpwstr>
  </property>
  <property fmtid="{D5CDD505-2E9C-101B-9397-08002B2CF9AE}" pid="9" name="Operating Unit0">
    <vt:lpwstr>1183;#BDI|f9feb202-df34-4b8a-8dc4-5a622eda4141</vt:lpwstr>
  </property>
  <property fmtid="{D5CDD505-2E9C-101B-9397-08002B2CF9AE}" pid="10" name="Atlas Document Status">
    <vt:lpwstr>763;#Draft|121d40a5-e62e-4d42-82e4-d6d12003de0a</vt:lpwstr>
  </property>
  <property fmtid="{D5CDD505-2E9C-101B-9397-08002B2CF9AE}" pid="11" name="Atlas Document Type">
    <vt:lpwstr>1107;#Other|10be685e-4bef-4aec-b905-4df3748c0781</vt:lpwstr>
  </property>
  <property fmtid="{D5CDD505-2E9C-101B-9397-08002B2CF9AE}" pid="12" name="UndpUnitMM">
    <vt:lpwstr/>
  </property>
  <property fmtid="{D5CDD505-2E9C-101B-9397-08002B2CF9AE}" pid="13" name="eRegFilingCodeMM">
    <vt:lpwstr/>
  </property>
  <property fmtid="{D5CDD505-2E9C-101B-9397-08002B2CF9AE}" pid="14" name="UNDPFocusAreas">
    <vt:lpwstr/>
  </property>
  <property fmtid="{D5CDD505-2E9C-101B-9397-08002B2CF9AE}" pid="15" name="UndpDocTypeMM">
    <vt:lpwstr/>
  </property>
  <property fmtid="{D5CDD505-2E9C-101B-9397-08002B2CF9AE}" pid="16" name="DocumentSetDescription">
    <vt:lpwstr/>
  </property>
  <property fmtid="{D5CDD505-2E9C-101B-9397-08002B2CF9AE}" pid="17" name="UnitTaxHTField0">
    <vt:lpwstr/>
  </property>
  <property fmtid="{D5CDD505-2E9C-101B-9397-08002B2CF9AE}" pid="18" name="Unit">
    <vt:lpwstr/>
  </property>
  <property fmtid="{D5CDD505-2E9C-101B-9397-08002B2CF9AE}" pid="19" name="URL">
    <vt:lpwstr/>
  </property>
</Properties>
</file>